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https://d.docs.live.net/ecaf911ef65c93c4/LighGB ML/Model/CSVs/ML_Inputs/"/>
    </mc:Choice>
  </mc:AlternateContent>
  <xr:revisionPtr revIDLastSave="46" documentId="13_ncr:1_{071ACFD1-1CB5-4212-893D-677A9CA0367A}" xr6:coauthVersionLast="47" xr6:coauthVersionMax="47" xr10:uidLastSave="{CED7F1BD-4DF8-A44D-998E-FD550CBC2CC7}"/>
  <bookViews>
    <workbookView xWindow="80" yWindow="880" windowWidth="34040" windowHeight="19180" activeTab="1" xr2:uid="{00000000-000D-0000-FFFF-FFFF00000000}"/>
  </bookViews>
  <sheets>
    <sheet name="Database Overview" sheetId="2" r:id="rId1"/>
    <sheet name="Induced_seismicity_cas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tBlJwpeXuCFjQBhZaS6IzmwTgXw=="/>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2" i="3"/>
  <c r="B12" i="3"/>
  <c r="B3" i="3"/>
  <c r="B4" i="3"/>
  <c r="B5" i="3"/>
  <c r="B6" i="3"/>
  <c r="B7" i="3"/>
  <c r="B8" i="3"/>
  <c r="B9" i="3"/>
  <c r="B10" i="3"/>
  <c r="B11"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2" i="3"/>
  <c r="B2" i="3"/>
  <c r="D7" i="2"/>
  <c r="C7" i="2"/>
  <c r="Q10" i="1" l="1"/>
  <c r="BJ143" i="1"/>
  <c r="BD143" i="1"/>
  <c r="AZ143" i="1"/>
  <c r="AV143" i="1"/>
  <c r="R143" i="1"/>
  <c r="R149" i="1"/>
  <c r="AB150" i="1"/>
  <c r="AA150" i="1"/>
  <c r="Z150" i="1"/>
  <c r="Y150" i="1"/>
  <c r="O150" i="1"/>
  <c r="DD141" i="1"/>
  <c r="DB141" i="1"/>
  <c r="R141" i="1"/>
  <c r="BK147" i="1"/>
  <c r="BJ147" i="1"/>
  <c r="BE147" i="1"/>
  <c r="BD147" i="1"/>
  <c r="BA147" i="1"/>
  <c r="AZ147" i="1"/>
  <c r="AW147" i="1"/>
  <c r="AV147" i="1"/>
  <c r="DD139" i="1"/>
  <c r="BK160" i="1"/>
  <c r="BJ160" i="1"/>
  <c r="BE160" i="1"/>
  <c r="BD160" i="1"/>
  <c r="BA160" i="1"/>
  <c r="AZ160" i="1"/>
  <c r="AW160" i="1"/>
  <c r="AV160" i="1"/>
  <c r="Z160" i="1"/>
  <c r="Y160" i="1"/>
  <c r="BK154" i="1"/>
  <c r="BJ154" i="1"/>
  <c r="BE154" i="1"/>
  <c r="BD154" i="1"/>
  <c r="BA154" i="1"/>
  <c r="AZ154" i="1"/>
  <c r="AW154" i="1"/>
  <c r="AV154" i="1"/>
  <c r="AB154" i="1"/>
  <c r="AA154" i="1"/>
  <c r="Z154" i="1"/>
  <c r="Y154" i="1"/>
  <c r="R154" i="1"/>
  <c r="O154" i="1"/>
  <c r="BJ153" i="1"/>
  <c r="BD153" i="1"/>
  <c r="AZ153" i="1"/>
  <c r="AV153" i="1"/>
  <c r="AB153" i="1"/>
  <c r="Z153" i="1"/>
  <c r="R153" i="1"/>
  <c r="O153" i="1"/>
  <c r="BK162" i="1"/>
  <c r="BJ162" i="1"/>
  <c r="BE162" i="1"/>
  <c r="BD162" i="1"/>
  <c r="BA162" i="1"/>
  <c r="AZ162" i="1"/>
  <c r="AW162" i="1"/>
  <c r="AV162" i="1"/>
  <c r="AB162" i="1"/>
  <c r="Z162" i="1"/>
  <c r="R162" i="1"/>
  <c r="O162" i="1"/>
  <c r="BJ142" i="1"/>
  <c r="BD142" i="1"/>
  <c r="AZ142" i="1"/>
  <c r="AV142" i="1"/>
  <c r="AB142" i="1"/>
  <c r="Z142" i="1"/>
  <c r="R142" i="1"/>
  <c r="O142" i="1"/>
  <c r="BK161" i="1"/>
  <c r="BJ161" i="1"/>
  <c r="BE161" i="1"/>
  <c r="BD161" i="1"/>
  <c r="BA161" i="1"/>
  <c r="AZ161" i="1"/>
  <c r="AW161" i="1"/>
  <c r="AV161" i="1"/>
  <c r="R161" i="1"/>
  <c r="BK144" i="1"/>
  <c r="BJ144" i="1"/>
  <c r="BE144" i="1"/>
  <c r="BD144" i="1"/>
  <c r="BA144" i="1"/>
  <c r="AZ144" i="1"/>
  <c r="AW144" i="1"/>
  <c r="AV144" i="1"/>
  <c r="R144" i="1"/>
  <c r="BK146" i="1"/>
  <c r="BJ146" i="1"/>
  <c r="BE146" i="1"/>
  <c r="BD146" i="1"/>
  <c r="BA146" i="1"/>
  <c r="AZ146" i="1"/>
  <c r="AW146" i="1"/>
  <c r="AV146" i="1"/>
  <c r="R146" i="1"/>
  <c r="R159" i="1"/>
  <c r="R145" i="1"/>
  <c r="R148" i="1"/>
  <c r="O148" i="1"/>
  <c r="R155" i="1"/>
  <c r="R156" i="1"/>
  <c r="BK48" i="1"/>
  <c r="BJ48" i="1"/>
  <c r="BE48" i="1"/>
  <c r="BD48" i="1"/>
  <c r="BA48" i="1"/>
  <c r="AZ48" i="1"/>
  <c r="AW48" i="1"/>
  <c r="AV48" i="1"/>
  <c r="X48" i="1"/>
  <c r="U48" i="1"/>
  <c r="R48" i="1"/>
  <c r="BJ32" i="1"/>
  <c r="BD32" i="1"/>
  <c r="AZ32" i="1"/>
  <c r="AV32" i="1"/>
  <c r="X32" i="1"/>
  <c r="U32" i="1"/>
  <c r="R32" i="1"/>
  <c r="BK49" i="1"/>
  <c r="BJ49" i="1"/>
  <c r="BE49" i="1"/>
  <c r="BD49" i="1"/>
  <c r="BA49" i="1"/>
  <c r="AZ49" i="1"/>
  <c r="AW49" i="1"/>
  <c r="AV49" i="1"/>
  <c r="X49" i="1"/>
  <c r="U49" i="1"/>
  <c r="R49" i="1"/>
  <c r="BD59" i="1"/>
  <c r="AZ59" i="1"/>
  <c r="AV59" i="1"/>
  <c r="X59" i="1"/>
  <c r="U59" i="1"/>
  <c r="R59" i="1"/>
  <c r="AB31" i="1"/>
  <c r="Z31" i="1"/>
  <c r="X31" i="1"/>
  <c r="U31" i="1"/>
  <c r="R31" i="1"/>
  <c r="BJ66" i="1"/>
  <c r="BD66" i="1"/>
  <c r="AZ66" i="1"/>
  <c r="AV66" i="1"/>
  <c r="X66" i="1"/>
  <c r="U66" i="1"/>
  <c r="R66" i="1"/>
  <c r="BH17" i="1"/>
  <c r="BJ17" i="1" s="1"/>
  <c r="BE17" i="1"/>
  <c r="BD17" i="1"/>
  <c r="BA17" i="1"/>
  <c r="AZ17" i="1"/>
  <c r="AW17" i="1"/>
  <c r="AV17" i="1"/>
  <c r="AA17" i="1"/>
  <c r="Y17" i="1"/>
  <c r="X17" i="1"/>
  <c r="U17" i="1"/>
  <c r="R17" i="1"/>
  <c r="BH18" i="1"/>
  <c r="BJ18" i="1" s="1"/>
  <c r="BE18" i="1"/>
  <c r="BD18" i="1"/>
  <c r="BA18" i="1"/>
  <c r="AZ18" i="1"/>
  <c r="AW18" i="1"/>
  <c r="AV18" i="1"/>
  <c r="AA18" i="1"/>
  <c r="Y18" i="1"/>
  <c r="X18" i="1"/>
  <c r="U18" i="1"/>
  <c r="R18" i="1"/>
  <c r="R51" i="1"/>
  <c r="BD64" i="1"/>
  <c r="AZ64" i="1"/>
  <c r="R19" i="1"/>
  <c r="BE22" i="1"/>
  <c r="BD22" i="1"/>
  <c r="BA22" i="1"/>
  <c r="AZ22" i="1"/>
  <c r="AW22" i="1"/>
  <c r="AV22" i="1"/>
  <c r="BE24" i="1"/>
  <c r="BD24" i="1"/>
  <c r="BA24" i="1"/>
  <c r="AZ24" i="1"/>
  <c r="AW24" i="1"/>
  <c r="AV24" i="1"/>
  <c r="R63" i="1"/>
  <c r="O42" i="1"/>
  <c r="X23" i="1"/>
  <c r="U23" i="1"/>
  <c r="R23" i="1"/>
  <c r="O23" i="1"/>
  <c r="BB65" i="1"/>
  <c r="BD65" i="1" s="1"/>
  <c r="AW65" i="1"/>
  <c r="AV65" i="1"/>
  <c r="R65" i="1"/>
  <c r="O65" i="1"/>
  <c r="BB50" i="1"/>
  <c r="BE50" i="1" s="1"/>
  <c r="BA50" i="1"/>
  <c r="AZ50" i="1"/>
  <c r="AW50" i="1"/>
  <c r="AV50" i="1"/>
  <c r="X50" i="1"/>
  <c r="U50" i="1"/>
  <c r="R50" i="1"/>
  <c r="O50" i="1"/>
  <c r="BK62" i="1"/>
  <c r="BJ62" i="1"/>
  <c r="BE62" i="1"/>
  <c r="BD62" i="1"/>
  <c r="BA62" i="1"/>
  <c r="AZ62" i="1"/>
  <c r="AW62" i="1"/>
  <c r="AV62" i="1"/>
  <c r="AB62" i="1"/>
  <c r="AA62" i="1"/>
  <c r="Z62" i="1"/>
  <c r="Y62" i="1"/>
  <c r="X62" i="1"/>
  <c r="U62" i="1"/>
  <c r="O62" i="1"/>
  <c r="BJ67" i="1"/>
  <c r="BD67" i="1"/>
  <c r="AZ67" i="1"/>
  <c r="AV67" i="1"/>
  <c r="X67" i="1"/>
  <c r="U67" i="1"/>
  <c r="R67" i="1"/>
  <c r="O67" i="1"/>
  <c r="BK36" i="1"/>
  <c r="BJ36" i="1"/>
  <c r="BE36" i="1"/>
  <c r="BD36" i="1"/>
  <c r="BA36" i="1"/>
  <c r="AZ36" i="1"/>
  <c r="AW36" i="1"/>
  <c r="AV36" i="1"/>
  <c r="AB36" i="1"/>
  <c r="AA36" i="1"/>
  <c r="Z36" i="1"/>
  <c r="Y36" i="1"/>
  <c r="X36" i="1"/>
  <c r="U36" i="1"/>
  <c r="R36" i="1"/>
  <c r="BH61" i="1"/>
  <c r="BK61" i="1" s="1"/>
  <c r="BB61" i="1"/>
  <c r="BD61" i="1" s="1"/>
  <c r="AX61" i="1"/>
  <c r="BA61" i="1" s="1"/>
  <c r="AW61" i="1"/>
  <c r="AV61" i="1"/>
  <c r="R61" i="1"/>
  <c r="O61" i="1"/>
  <c r="R20" i="1"/>
  <c r="O20" i="1"/>
  <c r="AB55" i="1"/>
  <c r="AA55" i="1"/>
  <c r="Z55" i="1"/>
  <c r="Y55" i="1"/>
  <c r="X55" i="1"/>
  <c r="U55" i="1"/>
  <c r="R55" i="1"/>
  <c r="O55" i="1"/>
  <c r="BK56" i="1"/>
  <c r="BJ56" i="1"/>
  <c r="BE56" i="1"/>
  <c r="BD56" i="1"/>
  <c r="AW56" i="1"/>
  <c r="AV56" i="1"/>
  <c r="AB56" i="1"/>
  <c r="AA56" i="1"/>
  <c r="Z56" i="1"/>
  <c r="Y56" i="1"/>
  <c r="R56" i="1"/>
  <c r="O56" i="1"/>
  <c r="AA53" i="1"/>
  <c r="Y53" i="1"/>
  <c r="X53" i="1"/>
  <c r="U53" i="1"/>
  <c r="BK69" i="1"/>
  <c r="BE69" i="1"/>
  <c r="BA69" i="1"/>
  <c r="AW69" i="1"/>
  <c r="AB69" i="1"/>
  <c r="AA69" i="1"/>
  <c r="Z69" i="1"/>
  <c r="Y69" i="1"/>
  <c r="X69" i="1"/>
  <c r="U69" i="1"/>
  <c r="R69" i="1"/>
  <c r="BJ44" i="1"/>
  <c r="BD44" i="1"/>
  <c r="AZ44" i="1"/>
  <c r="AV44" i="1"/>
  <c r="AB44" i="1"/>
  <c r="AA44" i="1"/>
  <c r="Z44" i="1"/>
  <c r="Y44" i="1"/>
  <c r="U44" i="1"/>
  <c r="BJ39" i="1"/>
  <c r="BD39" i="1"/>
  <c r="AZ39" i="1"/>
  <c r="AV39" i="1"/>
  <c r="AB39" i="1"/>
  <c r="Z39" i="1"/>
  <c r="X39" i="1"/>
  <c r="U39" i="1"/>
  <c r="BK38" i="1"/>
  <c r="BJ38" i="1"/>
  <c r="BE38" i="1"/>
  <c r="BD38" i="1"/>
  <c r="BA38" i="1"/>
  <c r="AZ38" i="1"/>
  <c r="AW38" i="1"/>
  <c r="AV38" i="1"/>
  <c r="AB38" i="1"/>
  <c r="Z38" i="1"/>
  <c r="X38" i="1"/>
  <c r="U38" i="1"/>
  <c r="BK37" i="1"/>
  <c r="BJ37" i="1"/>
  <c r="BE37" i="1"/>
  <c r="BD37" i="1"/>
  <c r="BA37" i="1"/>
  <c r="AZ37" i="1"/>
  <c r="AW37" i="1"/>
  <c r="AV37" i="1"/>
  <c r="AB37" i="1"/>
  <c r="Z37" i="1"/>
  <c r="X37" i="1"/>
  <c r="U37" i="1"/>
  <c r="X52" i="1"/>
  <c r="R52" i="1"/>
  <c r="O52" i="1"/>
  <c r="AB40" i="1"/>
  <c r="AA40" i="1"/>
  <c r="Z40" i="1"/>
  <c r="Y40" i="1"/>
  <c r="X40" i="1"/>
  <c r="U40" i="1"/>
  <c r="R40" i="1"/>
  <c r="O40" i="1"/>
  <c r="BK30" i="1"/>
  <c r="BE30" i="1"/>
  <c r="BA30" i="1"/>
  <c r="AW30" i="1"/>
  <c r="AB30" i="1"/>
  <c r="AA30" i="1"/>
  <c r="Z30" i="1"/>
  <c r="Y30" i="1"/>
  <c r="X30" i="1"/>
  <c r="U30" i="1"/>
  <c r="R30" i="1"/>
  <c r="BJ15" i="1"/>
  <c r="BD15" i="1"/>
  <c r="AZ15" i="1"/>
  <c r="AV15" i="1"/>
  <c r="AA15" i="1"/>
  <c r="Y15" i="1"/>
  <c r="X15" i="1"/>
  <c r="U15" i="1"/>
  <c r="R15" i="1"/>
  <c r="O15" i="1"/>
  <c r="BK16" i="1"/>
  <c r="BJ16" i="1"/>
  <c r="BE16" i="1"/>
  <c r="BD16" i="1"/>
  <c r="BA16" i="1"/>
  <c r="AZ16" i="1"/>
  <c r="AW16" i="1"/>
  <c r="AV16" i="1"/>
  <c r="AA16" i="1"/>
  <c r="Y16" i="1"/>
  <c r="X16" i="1"/>
  <c r="U16" i="1"/>
  <c r="R16" i="1"/>
  <c r="O16" i="1"/>
  <c r="AA14" i="1"/>
  <c r="Y14" i="1"/>
  <c r="X14" i="1"/>
  <c r="U14" i="1"/>
  <c r="R14" i="1"/>
  <c r="O14" i="1"/>
  <c r="BJ12" i="1"/>
  <c r="BD12" i="1"/>
  <c r="AZ12" i="1"/>
  <c r="AV12" i="1"/>
  <c r="AA12" i="1"/>
  <c r="Y12" i="1"/>
  <c r="X12" i="1"/>
  <c r="U12" i="1"/>
  <c r="R12" i="1"/>
  <c r="O12" i="1"/>
  <c r="BK13" i="1"/>
  <c r="BJ13" i="1"/>
  <c r="BE13" i="1"/>
  <c r="BD13" i="1"/>
  <c r="BA13" i="1"/>
  <c r="AZ13" i="1"/>
  <c r="AW13" i="1"/>
  <c r="AV13" i="1"/>
  <c r="AA13" i="1"/>
  <c r="Y13" i="1"/>
  <c r="X13" i="1"/>
  <c r="U13" i="1"/>
  <c r="R13" i="1"/>
  <c r="O13" i="1"/>
  <c r="BK60" i="1"/>
  <c r="BJ60" i="1"/>
  <c r="BE60" i="1"/>
  <c r="BD60" i="1"/>
  <c r="BA60" i="1"/>
  <c r="AZ60" i="1"/>
  <c r="AW60" i="1"/>
  <c r="AV60" i="1"/>
  <c r="AB60" i="1"/>
  <c r="AA60" i="1"/>
  <c r="Z60" i="1"/>
  <c r="Y60" i="1"/>
  <c r="X60" i="1"/>
  <c r="U60" i="1"/>
  <c r="R60" i="1"/>
  <c r="O60" i="1"/>
  <c r="O34" i="1"/>
  <c r="O33" i="1"/>
  <c r="O35" i="1"/>
  <c r="BK29" i="1"/>
  <c r="BJ29" i="1"/>
  <c r="BE29" i="1"/>
  <c r="BD29" i="1"/>
  <c r="BA29" i="1"/>
  <c r="AZ29" i="1"/>
  <c r="AW29" i="1"/>
  <c r="AV29" i="1"/>
  <c r="R29" i="1"/>
  <c r="O29" i="1"/>
  <c r="BK28" i="1"/>
  <c r="BJ28" i="1"/>
  <c r="BE28" i="1"/>
  <c r="BD28" i="1"/>
  <c r="BA28" i="1"/>
  <c r="AZ28" i="1"/>
  <c r="AW28" i="1"/>
  <c r="AV28" i="1"/>
  <c r="R28" i="1"/>
  <c r="O28" i="1"/>
  <c r="BK27" i="1"/>
  <c r="BJ27" i="1"/>
  <c r="BE27" i="1"/>
  <c r="BD27" i="1"/>
  <c r="BA27" i="1"/>
  <c r="AZ27" i="1"/>
  <c r="AW27" i="1"/>
  <c r="AV27" i="1"/>
  <c r="R27" i="1"/>
  <c r="O27" i="1"/>
  <c r="BK26" i="1"/>
  <c r="BJ26" i="1"/>
  <c r="BE26" i="1"/>
  <c r="BD26" i="1"/>
  <c r="BA26" i="1"/>
  <c r="AZ26" i="1"/>
  <c r="AW26" i="1"/>
  <c r="AV26" i="1"/>
  <c r="R26" i="1"/>
  <c r="O26" i="1"/>
  <c r="BK25" i="1"/>
  <c r="BJ25" i="1"/>
  <c r="BE25" i="1"/>
  <c r="BD25" i="1"/>
  <c r="BA25" i="1"/>
  <c r="AZ25" i="1"/>
  <c r="AW25" i="1"/>
  <c r="AV25" i="1"/>
  <c r="AB25" i="1"/>
  <c r="AA25" i="1"/>
  <c r="Z25" i="1"/>
  <c r="Y25" i="1"/>
  <c r="R25" i="1"/>
  <c r="O25" i="1"/>
  <c r="AB58" i="1"/>
  <c r="Z58" i="1"/>
  <c r="R58" i="1"/>
  <c r="R98" i="1"/>
  <c r="AB117" i="1"/>
  <c r="AA117" i="1"/>
  <c r="Z117" i="1"/>
  <c r="Y117" i="1"/>
  <c r="AB113" i="1"/>
  <c r="AA113" i="1"/>
  <c r="Z113" i="1"/>
  <c r="Y113" i="1"/>
  <c r="O113" i="1"/>
  <c r="BB72" i="1"/>
  <c r="AX72" i="1"/>
  <c r="AT72" i="1"/>
  <c r="R72" i="1"/>
  <c r="O72" i="1"/>
  <c r="BB76" i="1"/>
  <c r="AX76" i="1"/>
  <c r="AT76" i="1"/>
  <c r="R76" i="1"/>
  <c r="O76" i="1"/>
  <c r="U102" i="1"/>
  <c r="AB118" i="1"/>
  <c r="AA118" i="1"/>
  <c r="Z118" i="1"/>
  <c r="Y118" i="1"/>
  <c r="U118" i="1"/>
  <c r="R118" i="1"/>
  <c r="BB75" i="1"/>
  <c r="AX75" i="1"/>
  <c r="AT75" i="1"/>
  <c r="R75" i="1"/>
  <c r="BH100" i="1"/>
  <c r="BJ100" i="1" s="1"/>
  <c r="BB100" i="1"/>
  <c r="BD100" i="1" s="1"/>
  <c r="AX100" i="1"/>
  <c r="AZ100" i="1" s="1"/>
  <c r="AT100" i="1"/>
  <c r="AV100" i="1" s="1"/>
  <c r="AB100" i="1"/>
  <c r="AA100" i="1"/>
  <c r="Z100" i="1"/>
  <c r="Y100" i="1"/>
  <c r="BK104" i="1"/>
  <c r="BE104" i="1"/>
  <c r="BA104" i="1"/>
  <c r="AW104" i="1"/>
  <c r="BK106" i="1"/>
  <c r="BE106" i="1"/>
  <c r="BA106" i="1"/>
  <c r="AW106" i="1"/>
  <c r="R73" i="1"/>
  <c r="BB99" i="1"/>
  <c r="BD99" i="1" s="1"/>
  <c r="AX99" i="1"/>
  <c r="AZ99" i="1" s="1"/>
  <c r="AT99" i="1"/>
  <c r="AV99" i="1" s="1"/>
  <c r="R99" i="1"/>
  <c r="O99" i="1"/>
  <c r="AB97" i="1"/>
  <c r="AA97" i="1"/>
  <c r="Z97" i="1"/>
  <c r="Y97" i="1"/>
  <c r="O97" i="1"/>
  <c r="BK103" i="1"/>
  <c r="BE103" i="1"/>
  <c r="BA103" i="1"/>
  <c r="AW103" i="1"/>
  <c r="BK101" i="1"/>
  <c r="BE101" i="1"/>
  <c r="BA101" i="1"/>
  <c r="AW101" i="1"/>
  <c r="BK71" i="1"/>
  <c r="BE71" i="1"/>
  <c r="BA71" i="1"/>
  <c r="AW71" i="1"/>
  <c r="BK70" i="1"/>
  <c r="BE70" i="1"/>
  <c r="BA70" i="1"/>
  <c r="AW70" i="1"/>
  <c r="BK82" i="1"/>
  <c r="BE82" i="1"/>
  <c r="BA82" i="1"/>
  <c r="AW82" i="1"/>
  <c r="R82" i="1"/>
  <c r="BK94" i="1"/>
  <c r="BE94" i="1"/>
  <c r="BA94" i="1"/>
  <c r="AW94" i="1"/>
  <c r="R94" i="1"/>
  <c r="BK84" i="1"/>
  <c r="BE84" i="1"/>
  <c r="BA84" i="1"/>
  <c r="AW84" i="1"/>
  <c r="R84" i="1"/>
  <c r="BK80" i="1"/>
  <c r="BE80" i="1"/>
  <c r="BA80" i="1"/>
  <c r="AW80" i="1"/>
  <c r="R80" i="1"/>
  <c r="BK95" i="1"/>
  <c r="BE95" i="1"/>
  <c r="BA95" i="1"/>
  <c r="AW95" i="1"/>
  <c r="R95" i="1"/>
  <c r="BK92" i="1"/>
  <c r="BE92" i="1"/>
  <c r="BA92" i="1"/>
  <c r="AW92" i="1"/>
  <c r="R92" i="1"/>
  <c r="BK85" i="1"/>
  <c r="BE85" i="1"/>
  <c r="BA85" i="1"/>
  <c r="AW85" i="1"/>
  <c r="R85" i="1"/>
  <c r="BK83" i="1"/>
  <c r="BE83" i="1"/>
  <c r="BA83" i="1"/>
  <c r="AW83" i="1"/>
  <c r="R83" i="1"/>
  <c r="BK87" i="1"/>
  <c r="BE87" i="1"/>
  <c r="BA87" i="1"/>
  <c r="AW87" i="1"/>
  <c r="R87" i="1"/>
  <c r="BK81" i="1"/>
  <c r="BE81" i="1"/>
  <c r="BA81" i="1"/>
  <c r="AW81" i="1"/>
  <c r="R81" i="1"/>
  <c r="BK93" i="1"/>
  <c r="BE93" i="1"/>
  <c r="BA93" i="1"/>
  <c r="AW93" i="1"/>
  <c r="R93" i="1"/>
  <c r="BK89" i="1"/>
  <c r="BE89" i="1"/>
  <c r="BA89" i="1"/>
  <c r="AW89" i="1"/>
  <c r="R89" i="1"/>
  <c r="BK88" i="1"/>
  <c r="BE88" i="1"/>
  <c r="BA88" i="1"/>
  <c r="AW88" i="1"/>
  <c r="R88" i="1"/>
  <c r="BK78" i="1"/>
  <c r="BE78" i="1"/>
  <c r="BA78" i="1"/>
  <c r="AW78" i="1"/>
  <c r="R78" i="1"/>
  <c r="BK91" i="1"/>
  <c r="BE91" i="1"/>
  <c r="BA91" i="1"/>
  <c r="AW91" i="1"/>
  <c r="R91" i="1"/>
  <c r="BK79" i="1"/>
  <c r="BJ79" i="1"/>
  <c r="BE79" i="1"/>
  <c r="BD79" i="1"/>
  <c r="BA79" i="1"/>
  <c r="AZ79" i="1"/>
  <c r="AW79" i="1"/>
  <c r="AV79" i="1"/>
  <c r="R79" i="1"/>
  <c r="BK90" i="1"/>
  <c r="BE90" i="1"/>
  <c r="BA90" i="1"/>
  <c r="AW90" i="1"/>
  <c r="R90" i="1"/>
  <c r="BK86" i="1"/>
  <c r="BE86" i="1"/>
  <c r="BA86" i="1"/>
  <c r="AW86" i="1"/>
  <c r="R86" i="1"/>
  <c r="BJ77" i="1"/>
  <c r="BD77" i="1"/>
  <c r="AZ77" i="1"/>
  <c r="AV77" i="1"/>
  <c r="AB77" i="1"/>
  <c r="AA77" i="1"/>
  <c r="Z77" i="1"/>
  <c r="Y77" i="1"/>
  <c r="BJ112" i="1"/>
  <c r="BD112" i="1"/>
  <c r="AZ112" i="1"/>
  <c r="AV112" i="1"/>
  <c r="AB112" i="1"/>
  <c r="AA112" i="1"/>
  <c r="Z112" i="1"/>
  <c r="Y112" i="1"/>
  <c r="X112" i="1"/>
  <c r="U112" i="1"/>
  <c r="R112" i="1"/>
  <c r="O112" i="1"/>
  <c r="BJ111" i="1"/>
  <c r="BD111" i="1"/>
  <c r="AZ111" i="1"/>
  <c r="AV111" i="1"/>
  <c r="AB111" i="1"/>
  <c r="AA111" i="1"/>
  <c r="Z111" i="1"/>
  <c r="Y111" i="1"/>
  <c r="X111" i="1"/>
  <c r="U111" i="1"/>
  <c r="R111" i="1"/>
  <c r="O111" i="1"/>
  <c r="BK110" i="1"/>
  <c r="BJ110" i="1"/>
  <c r="BE110" i="1"/>
  <c r="BD110" i="1"/>
  <c r="BA110" i="1"/>
  <c r="AZ110" i="1"/>
  <c r="AW110" i="1"/>
  <c r="AV110" i="1"/>
  <c r="AB110" i="1"/>
  <c r="AA110" i="1"/>
  <c r="Z110" i="1"/>
  <c r="Y110" i="1"/>
  <c r="X110" i="1"/>
  <c r="U110" i="1"/>
  <c r="R110" i="1"/>
  <c r="O110" i="1"/>
  <c r="BK109" i="1"/>
  <c r="BJ109" i="1"/>
  <c r="BE109" i="1"/>
  <c r="BD109" i="1"/>
  <c r="BA109" i="1"/>
  <c r="AZ109" i="1"/>
  <c r="AW109" i="1"/>
  <c r="AV109" i="1"/>
  <c r="AB109" i="1"/>
  <c r="AA109" i="1"/>
  <c r="Z109" i="1"/>
  <c r="Y109" i="1"/>
  <c r="X109" i="1"/>
  <c r="U109" i="1"/>
  <c r="R109" i="1"/>
  <c r="O109" i="1"/>
  <c r="AB122" i="1"/>
  <c r="Z122" i="1"/>
  <c r="R122" i="1"/>
  <c r="AB123" i="1"/>
  <c r="Z123" i="1"/>
  <c r="R123" i="1"/>
  <c r="BK133" i="1"/>
  <c r="BJ133" i="1"/>
  <c r="BB133" i="1"/>
  <c r="BE133" i="1" s="1"/>
  <c r="BA133" i="1"/>
  <c r="AZ133" i="1"/>
  <c r="AW133" i="1"/>
  <c r="AV133" i="1"/>
  <c r="DE125" i="1"/>
  <c r="DE134" i="1"/>
  <c r="BD127" i="1"/>
  <c r="AZ127" i="1"/>
  <c r="AV127" i="1"/>
  <c r="AB127" i="1"/>
  <c r="AA127" i="1"/>
  <c r="Z127" i="1"/>
  <c r="Y127" i="1"/>
  <c r="X127" i="1"/>
  <c r="U127" i="1"/>
  <c r="R127" i="1"/>
  <c r="AB137" i="1"/>
  <c r="AA137" i="1"/>
  <c r="Z137" i="1"/>
  <c r="R137" i="1"/>
  <c r="BD126" i="1"/>
  <c r="AZ126" i="1"/>
  <c r="AV126" i="1"/>
  <c r="W126" i="1"/>
  <c r="V126" i="1"/>
  <c r="T126" i="1"/>
  <c r="S126" i="1"/>
  <c r="O126" i="1"/>
  <c r="BJ135" i="1"/>
  <c r="BD135" i="1"/>
  <c r="AZ135" i="1"/>
  <c r="AV135" i="1"/>
  <c r="AB135" i="1"/>
  <c r="AA135" i="1"/>
  <c r="Z135" i="1"/>
  <c r="Y135" i="1"/>
  <c r="AB136" i="1"/>
  <c r="AA136" i="1"/>
  <c r="Z136" i="1"/>
  <c r="Y136" i="1"/>
  <c r="X136" i="1"/>
  <c r="U136" i="1"/>
  <c r="R136" i="1"/>
  <c r="BK130" i="1"/>
  <c r="BJ130" i="1"/>
  <c r="BE130" i="1"/>
  <c r="BD130" i="1"/>
  <c r="BA130" i="1"/>
  <c r="AZ130" i="1"/>
  <c r="AW130" i="1"/>
  <c r="AV130" i="1"/>
  <c r="AB130" i="1"/>
  <c r="AA130" i="1"/>
  <c r="Z130" i="1"/>
  <c r="Y130" i="1"/>
  <c r="U130" i="1"/>
  <c r="R130" i="1"/>
  <c r="BJ129" i="1"/>
  <c r="BD129" i="1"/>
  <c r="AZ129" i="1"/>
  <c r="AV129" i="1"/>
  <c r="AB129" i="1"/>
  <c r="AA129" i="1"/>
  <c r="Z129" i="1"/>
  <c r="Y129" i="1"/>
  <c r="X129" i="1"/>
  <c r="R129" i="1"/>
  <c r="BK128" i="1"/>
  <c r="BJ128" i="1"/>
  <c r="BE128" i="1"/>
  <c r="BD128" i="1"/>
  <c r="BA128" i="1"/>
  <c r="AZ128" i="1"/>
  <c r="AW128" i="1"/>
  <c r="AV128" i="1"/>
  <c r="R128" i="1"/>
  <c r="AA124" i="1"/>
  <c r="Y124" i="1"/>
  <c r="R124" i="1"/>
  <c r="AA131" i="1"/>
  <c r="Y131" i="1"/>
  <c r="R131" i="1"/>
  <c r="BJ7" i="1"/>
  <c r="BD7" i="1"/>
  <c r="AZ7" i="1"/>
  <c r="AV7" i="1"/>
  <c r="AB7" i="1"/>
  <c r="AA7" i="1"/>
  <c r="Z7" i="1"/>
  <c r="Y7" i="1"/>
  <c r="R7" i="1"/>
  <c r="DC8" i="1"/>
  <c r="DE8" i="1" s="1"/>
  <c r="CH8" i="1"/>
  <c r="BS8" i="1"/>
  <c r="BK8" i="1"/>
  <c r="BJ8" i="1"/>
  <c r="BB8" i="1"/>
  <c r="BD8" i="1" s="1"/>
  <c r="BA8" i="1"/>
  <c r="AZ8" i="1"/>
  <c r="AW8" i="1"/>
  <c r="AV8" i="1"/>
  <c r="AB8" i="1"/>
  <c r="AA8" i="1"/>
  <c r="Z8" i="1"/>
  <c r="Y8" i="1"/>
  <c r="X8" i="1"/>
  <c r="U8" i="1"/>
  <c r="Q8" i="1"/>
  <c r="P8" i="1"/>
  <c r="O8" i="1"/>
  <c r="DC6" i="1"/>
  <c r="U6" i="1"/>
  <c r="Q6" i="1"/>
  <c r="P6" i="1"/>
  <c r="O6" i="1"/>
  <c r="BK9" i="1"/>
  <c r="BJ9" i="1"/>
  <c r="BB9" i="1"/>
  <c r="BE9" i="1" s="1"/>
  <c r="BA9" i="1"/>
  <c r="AZ9" i="1"/>
  <c r="AW9" i="1"/>
  <c r="AV9" i="1"/>
  <c r="U9" i="1"/>
  <c r="Q9" i="1"/>
  <c r="P9" i="1"/>
  <c r="O9" i="1"/>
  <c r="BK11" i="1"/>
  <c r="BJ11" i="1"/>
  <c r="BE11" i="1"/>
  <c r="BD11" i="1"/>
  <c r="BA11" i="1"/>
  <c r="AZ11" i="1"/>
  <c r="AW11" i="1"/>
  <c r="AV11" i="1"/>
  <c r="AB11" i="1"/>
  <c r="Z11" i="1"/>
  <c r="X11" i="1"/>
  <c r="U11" i="1"/>
  <c r="R11" i="1"/>
  <c r="O11" i="1"/>
  <c r="DC10" i="1"/>
  <c r="DE10" i="1" s="1"/>
  <c r="BK10" i="1"/>
  <c r="BJ10" i="1"/>
  <c r="BE10" i="1"/>
  <c r="BD10" i="1"/>
  <c r="BA10" i="1"/>
  <c r="AZ10" i="1"/>
  <c r="AW10" i="1"/>
  <c r="AV10" i="1"/>
  <c r="AB10" i="1"/>
  <c r="AA10" i="1"/>
  <c r="Z10" i="1"/>
  <c r="Y10" i="1"/>
  <c r="X10" i="1"/>
  <c r="U10" i="1"/>
  <c r="P10" i="1"/>
  <c r="R10" i="1" s="1"/>
  <c r="O10" i="1"/>
  <c r="DC5" i="1"/>
  <c r="DE5" i="1" s="1"/>
  <c r="CH5" i="1"/>
  <c r="BK5" i="1"/>
  <c r="BJ5" i="1"/>
  <c r="BB5" i="1"/>
  <c r="BD5" i="1" s="1"/>
  <c r="AX5" i="1"/>
  <c r="BA5" i="1" s="1"/>
  <c r="AW5" i="1"/>
  <c r="AV5" i="1"/>
  <c r="AP5" i="1"/>
  <c r="AB5" i="1"/>
  <c r="AA5" i="1"/>
  <c r="Z5" i="1"/>
  <c r="Y5" i="1"/>
  <c r="X5" i="1"/>
  <c r="U5" i="1"/>
  <c r="Q5" i="1"/>
  <c r="P5" i="1"/>
  <c r="O5" i="1"/>
  <c r="R8" i="1" l="1"/>
  <c r="BD50" i="1"/>
  <c r="AZ61" i="1"/>
  <c r="R5" i="1"/>
  <c r="E7" i="2" s="1"/>
  <c r="AZ5" i="1"/>
  <c r="R9" i="1"/>
  <c r="BD9" i="1"/>
  <c r="R6" i="1"/>
  <c r="U126" i="1"/>
  <c r="X126" i="1"/>
  <c r="BD133" i="1"/>
  <c r="BJ61" i="1"/>
  <c r="BE5" i="1"/>
  <c r="BE8" i="1"/>
  <c r="BE61" i="1"/>
  <c r="BE65" i="1"/>
  <c r="BK18" i="1"/>
  <c r="BK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IR</author>
  </authors>
  <commentList>
    <comment ref="AT2" authorId="0" shapeId="0" xr:uid="{00000000-0006-0000-0100-000001000000}">
      <text>
        <r>
          <rPr>
            <sz val="11"/>
            <color theme="1"/>
            <rFont val="Calibri"/>
            <family val="2"/>
            <scheme val="minor"/>
          </rPr>
          <t>======
ID#AAAAjzkUaQY
Iman Rahimzadeh    (2022-11-20 13:20:08)
Sv = a*Depth (m) + b</t>
        </r>
      </text>
    </comment>
    <comment ref="AX2" authorId="0" shapeId="0" xr:uid="{00000000-0006-0000-0100-000002000000}">
      <text>
        <r>
          <rPr>
            <sz val="11"/>
            <color theme="1"/>
            <rFont val="Calibri"/>
            <family val="2"/>
            <scheme val="minor"/>
          </rPr>
          <t>======
ID#AAAAjzkUaQc
Iman Rahimzadeh    (2022-11-20 13:20:23)
SHmax = a*Depth (m) + b</t>
        </r>
      </text>
    </comment>
    <comment ref="BB2" authorId="0" shapeId="0" xr:uid="{00000000-0006-0000-0100-000003000000}">
      <text>
        <r>
          <rPr>
            <sz val="11"/>
            <color theme="1"/>
            <rFont val="Calibri"/>
            <family val="2"/>
            <scheme val="minor"/>
          </rPr>
          <t>======
ID#AAAAjzkUaQg
Iman Rahimzadeh    (2022-11-20 13:20:42)
Shmin = a*Depth (m) + b</t>
        </r>
      </text>
    </comment>
    <comment ref="BH2" authorId="0" shapeId="0" xr:uid="{00000000-0006-0000-0100-000004000000}">
      <text>
        <r>
          <rPr>
            <sz val="11"/>
            <color theme="1"/>
            <rFont val="Calibri"/>
            <family val="2"/>
            <scheme val="minor"/>
          </rPr>
          <t>======
ID#AAAAjzkUaQk
Iman Rahimzadeh    (2022-11-20 13:21:27)
Pressure = a*Depth (m) + b</t>
        </r>
      </text>
    </comment>
    <comment ref="CI2" authorId="0" shapeId="0" xr:uid="{00000000-0006-0000-0100-000005000000}">
      <text>
        <r>
          <rPr>
            <sz val="11"/>
            <color theme="1"/>
            <rFont val="Calibri"/>
            <family val="2"/>
            <scheme val="minor"/>
          </rPr>
          <t>======
ID#AAAAGZT6tlw
Iman    (2020-04-09 09:02:11)
Normal stiffness of fractures
1.6-4.8 Mpa normal stress: 7.9
4.8-8 MPa normal stress: 14
6.5-13 MPa normal stress: 23.4</t>
        </r>
      </text>
    </comment>
    <comment ref="CK2" authorId="0" shapeId="0" xr:uid="{00000000-0006-0000-0100-000006000000}">
      <text>
        <r>
          <rPr>
            <sz val="11"/>
            <color theme="1"/>
            <rFont val="Calibri"/>
            <family val="2"/>
            <scheme val="minor"/>
          </rPr>
          <t>======
ID#AAAAGZT6tsM
Iman    (2020-04-09 09:02:11)
Normal stiffness of fractures
1.6-4.8 Mpa normal stress: 7.9
4.8-8 MPa normal stress: 14
6.5-13 MPa normal stress: 23.4</t>
        </r>
      </text>
    </comment>
    <comment ref="J5" authorId="0" shapeId="0" xr:uid="{00000000-0006-0000-0100-000007000000}">
      <text>
        <r>
          <rPr>
            <sz val="11"/>
            <color rgb="FF000000"/>
            <rFont val="Calibri"/>
            <family val="2"/>
          </rPr>
          <t xml:space="preserve">======
</t>
        </r>
        <r>
          <rPr>
            <sz val="11"/>
            <color rgb="FF000000"/>
            <rFont val="Calibri"/>
            <family val="2"/>
          </rPr>
          <t xml:space="preserve">ID#AAAAKtOCIlo
</t>
        </r>
        <r>
          <rPr>
            <sz val="11"/>
            <color rgb="FF000000"/>
            <rFont val="Calibri"/>
            <family val="2"/>
          </rPr>
          <t xml:space="preserve">Victor Vilarrasa    (2020-12-05 07:15:02)
</t>
        </r>
        <r>
          <rPr>
            <sz val="11"/>
            <color rgb="FF000000"/>
            <rFont val="Calibri"/>
            <family val="2"/>
          </rPr>
          <t>Iding and Ringrose (2011)</t>
        </r>
      </text>
    </comment>
    <comment ref="K5" authorId="0" shapeId="0" xr:uid="{00000000-0006-0000-0100-000008000000}">
      <text>
        <r>
          <rPr>
            <sz val="11"/>
            <color theme="1"/>
            <rFont val="Calibri"/>
            <family val="2"/>
            <scheme val="minor"/>
          </rPr>
          <t>======
ID#AAAAKtOCJKU
Victor Vilarrasa    (2020-12-05 07:40:24)
Verdon et al. (2015)
------
ID#AAAAkLx_w2w
Iman Rahimzadeh    (2022-11-18 12:53:02)
Grade A</t>
        </r>
      </text>
    </comment>
    <comment ref="L5" authorId="0" shapeId="0" xr:uid="{00000000-0006-0000-0100-000009000000}">
      <text>
        <r>
          <rPr>
            <sz val="11"/>
            <color theme="1"/>
            <rFont val="Calibri"/>
            <family val="2"/>
            <scheme val="minor"/>
          </rPr>
          <t>======
ID#AAAAKtOCIlw
Victor Vilarrasa    (2020-12-05 07:19:36)
Morris et al. (2011)
------
ID#AAAAkLx_w20
Iman Rahimzadeh    (2022-11-18 12:53:04)
Grade A</t>
        </r>
      </text>
    </comment>
    <comment ref="M5" authorId="0" shapeId="0" xr:uid="{00000000-0006-0000-0100-00000A000000}">
      <text>
        <r>
          <rPr>
            <sz val="11"/>
            <color theme="1"/>
            <rFont val="Calibri"/>
            <family val="2"/>
            <scheme val="minor"/>
          </rPr>
          <t>======
ID#AAAAkLx_w24
Iman Rahimzadeh    (2022-11-18 12:53:23)
Grade A</t>
        </r>
      </text>
    </comment>
    <comment ref="N5" authorId="0" shapeId="0" xr:uid="{00000000-0006-0000-0100-00000B000000}">
      <text>
        <r>
          <rPr>
            <sz val="11"/>
            <color theme="1"/>
            <rFont val="Calibri"/>
            <family val="2"/>
            <scheme val="minor"/>
          </rPr>
          <t>======
ID#AAAAKtOCIl4
Victor Vilarrasa    (2020-12-05 07:21:44)
Rutqvist et al. (2010)
------
ID#AAAAkLx_w28
Iman Rahimzadeh    (2022-11-18 12:53:29)
Grade A</t>
        </r>
      </text>
    </comment>
    <comment ref="P5" authorId="0" shapeId="0" xr:uid="{00000000-0006-0000-0100-00000C000000}">
      <text>
        <r>
          <rPr>
            <sz val="11"/>
            <color theme="1"/>
            <rFont val="Calibri"/>
            <family val="2"/>
            <scheme val="minor"/>
          </rPr>
          <t>======
ID#AAAAKtOCImQ
Victor Vilarrasa    (2020-12-05 07:25:18)
Vilarrasa et al. (2017)
------
ID#AAAAkLx_w3w
Iman Rahimzadeh    (2022-11-18 12:54:38)
Grade C</t>
        </r>
      </text>
    </comment>
    <comment ref="Q5" authorId="0" shapeId="0" xr:uid="{00000000-0006-0000-0100-00000D000000}">
      <text>
        <r>
          <rPr>
            <sz val="11"/>
            <color theme="1"/>
            <rFont val="Calibri"/>
            <family val="2"/>
            <scheme val="minor"/>
          </rPr>
          <t>======
ID#AAAAKtOCIl8
Victor Vilarrasa    (2020-12-05 07:23:30)
Vilarrasa et al. (2019)
------
ID#AAAAkLx_w30
Iman Rahimzadeh    (2022-11-18 12:54:43)
Grade C</t>
        </r>
      </text>
    </comment>
    <comment ref="S5" authorId="0" shapeId="0" xr:uid="{00000000-0006-0000-0100-00000E000000}">
      <text>
        <r>
          <rPr>
            <sz val="11"/>
            <color theme="1"/>
            <rFont val="Calibri"/>
            <family val="2"/>
            <scheme val="minor"/>
          </rPr>
          <t>======
ID#AAAAKtOCImk
Victor Vilarrasa    (2020-12-05 07:28:11)
Rutqvist et al. (2010)
------
ID#AAAAkL1qWI0
Iman Rahimzadeh    (2022-11-18 12:56:54)
Grade C</t>
        </r>
      </text>
    </comment>
    <comment ref="T5" authorId="0" shapeId="0" xr:uid="{00000000-0006-0000-0100-00000F000000}">
      <text>
        <r>
          <rPr>
            <sz val="11"/>
            <color theme="1"/>
            <rFont val="Calibri"/>
            <family val="2"/>
            <scheme val="minor"/>
          </rPr>
          <t>======
ID#AAAAKtOCImc
Victor Vilarrasa    (2020-12-05 07:26:26)
Vilarrasa et al. (2019)
------
ID#AAAAkL1qWI4
Iman Rahimzadeh    (2022-11-18 12:57:01)
Grade C</t>
        </r>
      </text>
    </comment>
    <comment ref="V5" authorId="0" shapeId="0" xr:uid="{00000000-0006-0000-0100-000010000000}">
      <text>
        <r>
          <rPr>
            <sz val="11"/>
            <color rgb="FF000000"/>
            <rFont val="Calibri"/>
            <family val="2"/>
          </rPr>
          <t xml:space="preserve">======
</t>
        </r>
        <r>
          <rPr>
            <sz val="11"/>
            <color rgb="FF000000"/>
            <rFont val="Calibri"/>
            <family val="2"/>
          </rPr>
          <t xml:space="preserve">ID#AAAAkL1qWJY
</t>
        </r>
        <r>
          <rPr>
            <sz val="11"/>
            <color rgb="FF000000"/>
            <rFont val="Calibri"/>
            <family val="2"/>
          </rPr>
          <t xml:space="preserve">Iman Rahimzadeh    (2022-11-18 12:58:31)
</t>
        </r>
        <r>
          <rPr>
            <sz val="11"/>
            <color rgb="FF000000"/>
            <rFont val="Calibri"/>
            <family val="2"/>
          </rPr>
          <t>Grade C</t>
        </r>
      </text>
    </comment>
    <comment ref="W5" authorId="0" shapeId="0" xr:uid="{00000000-0006-0000-0100-000011000000}">
      <text>
        <r>
          <rPr>
            <sz val="11"/>
            <color rgb="FF000000"/>
            <rFont val="Calibri"/>
            <family val="2"/>
          </rPr>
          <t xml:space="preserve">======
</t>
        </r>
        <r>
          <rPr>
            <sz val="11"/>
            <color rgb="FF000000"/>
            <rFont val="Calibri"/>
            <family val="2"/>
          </rPr>
          <t xml:space="preserve">ID#AAAAKtOCImg
</t>
        </r>
        <r>
          <rPr>
            <sz val="11"/>
            <color rgb="FF000000"/>
            <rFont val="Calibri"/>
            <family val="2"/>
          </rPr>
          <t xml:space="preserve">Victor Vilarrasa    (2020-12-05 07:26:36)
</t>
        </r>
        <r>
          <rPr>
            <sz val="11"/>
            <color rgb="FF000000"/>
            <rFont val="Calibri"/>
            <family val="2"/>
          </rPr>
          <t xml:space="preserve">Rutqvist et al. (2010)
</t>
        </r>
        <r>
          <rPr>
            <sz val="11"/>
            <color rgb="FF000000"/>
            <rFont val="Calibri"/>
            <family val="2"/>
          </rPr>
          <t xml:space="preserve">------
</t>
        </r>
        <r>
          <rPr>
            <sz val="11"/>
            <color rgb="FF000000"/>
            <rFont val="Calibri"/>
            <family val="2"/>
          </rPr>
          <t xml:space="preserve">ID#AAAAkL1qWJc
</t>
        </r>
        <r>
          <rPr>
            <sz val="11"/>
            <color rgb="FF000000"/>
            <rFont val="Calibri"/>
            <family val="2"/>
          </rPr>
          <t xml:space="preserve">Iman Rahimzadeh    (2022-11-18 12:58:38)
</t>
        </r>
        <r>
          <rPr>
            <sz val="11"/>
            <color rgb="FF000000"/>
            <rFont val="Calibri"/>
            <family val="2"/>
          </rPr>
          <t>Grade C</t>
        </r>
      </text>
    </comment>
    <comment ref="Y5" authorId="0" shapeId="0" xr:uid="{00000000-0006-0000-0100-000012000000}">
      <text>
        <r>
          <rPr>
            <sz val="11"/>
            <color theme="1"/>
            <rFont val="Calibri"/>
            <family val="2"/>
            <scheme val="minor"/>
          </rPr>
          <t>======
ID#AAAAkL1qWJ8
Iman Rahimzadeh    (2022-11-18 12:59:21)
Grade C</t>
        </r>
      </text>
    </comment>
    <comment ref="Z5" authorId="0" shapeId="0" xr:uid="{00000000-0006-0000-0100-000013000000}">
      <text>
        <r>
          <rPr>
            <sz val="11"/>
            <color theme="1"/>
            <rFont val="Calibri"/>
            <family val="2"/>
            <scheme val="minor"/>
          </rPr>
          <t>======
ID#AAAAkL1qWKA
Iman Rahimzadeh    (2022-11-18 12:59:28)
Grade C</t>
        </r>
      </text>
    </comment>
    <comment ref="AF5" authorId="0" shapeId="0" xr:uid="{00000000-0006-0000-0100-000014000000}">
      <text>
        <r>
          <rPr>
            <sz val="11"/>
            <color theme="1"/>
            <rFont val="Calibri"/>
            <family val="2"/>
            <scheme val="minor"/>
          </rPr>
          <t>======
ID#AAAAKtOCIms
Victor Vilarrasa    (2020-12-05 07:31:42)
Vilarrasa et al. (2017)
------
ID#AAAAkL1qWKk
Iman Rahimzadeh    (2022-11-18 13:00:49)
Grade C</t>
        </r>
      </text>
    </comment>
    <comment ref="AN5" authorId="0" shapeId="0" xr:uid="{00000000-0006-0000-0100-000015000000}">
      <text>
        <r>
          <rPr>
            <sz val="11"/>
            <color theme="1"/>
            <rFont val="Calibri"/>
            <family val="2"/>
            <scheme val="minor"/>
          </rPr>
          <t>======
ID#AAAAKtOCImw
Victor Vilarrasa    (2020-12-05 07:32:48)
Vilarrasa et al. (2017)
------
ID#AAAAkL1qWK4
Iman Rahimzadeh    (2022-11-18 13:01:10)
Grade C</t>
        </r>
      </text>
    </comment>
    <comment ref="AP5" authorId="0" shapeId="0" xr:uid="{00000000-0006-0000-0100-000016000000}">
      <text>
        <r>
          <rPr>
            <sz val="11"/>
            <color theme="1"/>
            <rFont val="Calibri"/>
            <family val="2"/>
            <scheme val="minor"/>
          </rPr>
          <t>======
ID#AAAAKtOCIm0
Victor Vilarrasa    (2020-12-05 07:33:26)
Vilarrasa et al. (2017)
------
ID#AAAAkL1qWK8
Iman Rahimzadeh    (2022-11-18 13:01:14)
Grade C</t>
        </r>
      </text>
    </comment>
    <comment ref="AT5" authorId="0" shapeId="0" xr:uid="{00000000-0006-0000-0100-000017000000}">
      <text>
        <r>
          <rPr>
            <sz val="11"/>
            <color theme="1"/>
            <rFont val="Calibri"/>
            <family val="2"/>
            <scheme val="minor"/>
          </rPr>
          <t>======
ID#AAAAKtOCJKY
Victor Vilarrasa    (2020-12-05 07:45:13)
Morris et al. (2011)</t>
        </r>
      </text>
    </comment>
    <comment ref="AX5" authorId="0" shapeId="0" xr:uid="{00000000-0006-0000-0100-000018000000}">
      <text>
        <r>
          <rPr>
            <sz val="11"/>
            <color theme="1"/>
            <rFont val="Calibri"/>
            <family val="2"/>
            <scheme val="minor"/>
          </rPr>
          <t>======
ID#AAAAKtOCJKg
Victor Vilarrasa    (2020-12-05 07:45:19)
Morris et al. (2011)</t>
        </r>
      </text>
    </comment>
    <comment ref="BB5" authorId="0" shapeId="0" xr:uid="{00000000-0006-0000-0100-000019000000}">
      <text>
        <r>
          <rPr>
            <sz val="11"/>
            <color theme="1"/>
            <rFont val="Calibri"/>
            <family val="2"/>
            <scheme val="minor"/>
          </rPr>
          <t>======
ID#AAAAKtOCJKk
Victor Vilarrasa    (2020-12-05 07:45:25)
Morris et al. (2011)</t>
        </r>
      </text>
    </comment>
    <comment ref="BG5" authorId="0" shapeId="0" xr:uid="{00000000-0006-0000-0100-00001A000000}">
      <text>
        <r>
          <rPr>
            <sz val="11"/>
            <color theme="1"/>
            <rFont val="Calibri"/>
            <family val="2"/>
            <scheme val="minor"/>
          </rPr>
          <t>======
ID#AAAAKtOCJOc
Victor Vilarrasa    (2020-12-05 07:54:44)
Rutqvist (2012)</t>
        </r>
      </text>
    </comment>
    <comment ref="BM5" authorId="0" shapeId="0" xr:uid="{00000000-0006-0000-0100-00001B000000}">
      <text>
        <r>
          <rPr>
            <sz val="11"/>
            <color theme="1"/>
            <rFont val="Calibri"/>
            <family val="2"/>
            <scheme val="minor"/>
          </rPr>
          <t>======
ID#AAAAKtOCJOY
Victor Vilarrasa    (2020-12-05 07:54:30)
Rutqvist et al. (2010)</t>
        </r>
      </text>
    </comment>
    <comment ref="BZ5" authorId="0" shapeId="0" xr:uid="{00000000-0006-0000-0100-00001C000000}">
      <text>
        <r>
          <rPr>
            <sz val="11"/>
            <color theme="1"/>
            <rFont val="Calibri"/>
            <family val="2"/>
            <scheme val="minor"/>
          </rPr>
          <t>======
ID#AAAAZ-DGgAQ
Iman Rahimzadeh    (2022-05-30 07:29:45)
Intersected</t>
        </r>
      </text>
    </comment>
    <comment ref="CH5" authorId="0" shapeId="0" xr:uid="{00000000-0006-0000-0100-00001D000000}">
      <text>
        <r>
          <rPr>
            <sz val="11"/>
            <color theme="1"/>
            <rFont val="Calibri"/>
            <family val="2"/>
            <scheme val="minor"/>
          </rPr>
          <t>======
ID#AAAAKtOCJOw
Victor Vilarrasa    (2020-12-05 07:59:18)
Vilarrasa et al. (2017)</t>
        </r>
      </text>
    </comment>
    <comment ref="CP5" authorId="0" shapeId="0" xr:uid="{00000000-0006-0000-0100-00001E000000}">
      <text>
        <r>
          <rPr>
            <sz val="11"/>
            <color theme="1"/>
            <rFont val="Calibri"/>
            <family val="2"/>
            <scheme val="minor"/>
          </rPr>
          <t>======
ID#AAAAKtOCJOs
Victor Vilarrasa    (2020-12-05 07:58:10)
Vilarrasa et al. (2017)</t>
        </r>
      </text>
    </comment>
    <comment ref="CR5" authorId="0" shapeId="0" xr:uid="{00000000-0006-0000-0100-00001F000000}">
      <text>
        <r>
          <rPr>
            <sz val="11"/>
            <color theme="1"/>
            <rFont val="Calibri"/>
            <family val="2"/>
            <scheme val="minor"/>
          </rPr>
          <t>======
ID#AAAAKtOCJOo
Victor Vilarrasa    (2020-12-05 07:58:06)
Vilarrasa et al. (2017)</t>
        </r>
      </text>
    </comment>
    <comment ref="CT5" authorId="0" shapeId="0" xr:uid="{00000000-0006-0000-0100-000020000000}">
      <text>
        <r>
          <rPr>
            <sz val="11"/>
            <color theme="1"/>
            <rFont val="Calibri"/>
            <family val="2"/>
            <scheme val="minor"/>
          </rPr>
          <t>======
ID#AAAAKtOCJOk
Victor Vilarrasa    (2020-12-05 07:57:06)
Vilarrasa et al. (2017)</t>
        </r>
      </text>
    </comment>
    <comment ref="CX5" authorId="0" shapeId="0" xr:uid="{00000000-0006-0000-0100-000021000000}">
      <text>
        <r>
          <rPr>
            <sz val="11"/>
            <color theme="1"/>
            <rFont val="Calibri"/>
            <family val="2"/>
            <scheme val="minor"/>
          </rPr>
          <t>======
ID#AAAAZ-DhFV8
Iman Rahimzadeh    (2022-05-30 08:00:43)
not exact date (in 2004)</t>
        </r>
      </text>
    </comment>
    <comment ref="CZ5" authorId="0" shapeId="0" xr:uid="{00000000-0006-0000-0100-000022000000}">
      <text>
        <r>
          <rPr>
            <sz val="11"/>
            <color theme="1"/>
            <rFont val="Calibri"/>
            <family val="2"/>
            <scheme val="minor"/>
          </rPr>
          <t>======
ID#AAAAKtOCJO8
Victor Vilarrasa    (2020-12-05 08:03:49)
Vilarrasa et al. (2015)</t>
        </r>
      </text>
    </comment>
    <comment ref="DA5" authorId="0" shapeId="0" xr:uid="{00000000-0006-0000-0100-000023000000}">
      <text>
        <r>
          <rPr>
            <sz val="11"/>
            <color rgb="FF000000"/>
            <rFont val="Calibri"/>
            <family val="2"/>
          </rPr>
          <t xml:space="preserve">======
</t>
        </r>
        <r>
          <rPr>
            <sz val="11"/>
            <color rgb="FF000000"/>
            <rFont val="Calibri"/>
            <family val="2"/>
          </rPr>
          <t xml:space="preserve">ID#AAAAKtOCJPQ
</t>
        </r>
        <r>
          <rPr>
            <sz val="11"/>
            <color rgb="FF000000"/>
            <rFont val="Calibri"/>
            <family val="2"/>
          </rPr>
          <t xml:space="preserve">Victor Vilarrasa    (2020-12-05 08:08:39)
</t>
        </r>
        <r>
          <rPr>
            <sz val="11"/>
            <color rgb="FF000000"/>
            <rFont val="Calibri"/>
            <family val="2"/>
          </rPr>
          <t>15 MMscfd; Rutqvist et al. (2010)</t>
        </r>
      </text>
    </comment>
    <comment ref="DC5" authorId="0" shapeId="0" xr:uid="{00000000-0006-0000-0100-000024000000}">
      <text>
        <r>
          <rPr>
            <sz val="11"/>
            <color rgb="FF000000"/>
            <rFont val="Calibri"/>
            <family val="2"/>
          </rPr>
          <t xml:space="preserve">======
</t>
        </r>
        <r>
          <rPr>
            <sz val="11"/>
            <color rgb="FF000000"/>
            <rFont val="Calibri"/>
            <family val="2"/>
          </rPr>
          <t xml:space="preserve">ID#AAAAK5ck9_8
</t>
        </r>
        <r>
          <rPr>
            <sz val="11"/>
            <color rgb="FF000000"/>
            <rFont val="Calibri"/>
            <family val="2"/>
          </rPr>
          <t xml:space="preserve">Victor Vilarrasa    (2020-12-07 06:55:01)
</t>
        </r>
        <r>
          <rPr>
            <sz val="11"/>
            <color rgb="FF000000"/>
            <rFont val="Calibri"/>
            <family val="2"/>
          </rPr>
          <t>as of 2013, 3.85 Mt of CO2 have been injected. CO2 density at storage conditions is 650 kg/m3</t>
        </r>
      </text>
    </comment>
    <comment ref="DE5" authorId="0" shapeId="0" xr:uid="{00000000-0006-0000-0100-000025000000}">
      <text>
        <r>
          <rPr>
            <sz val="11"/>
            <color theme="1"/>
            <rFont val="Calibri"/>
            <family val="2"/>
            <scheme val="minor"/>
          </rPr>
          <t>======
ID#AAAAK5ck-Ac
Victor Vilarrasa    (2020-12-07 06:55:56)
Natural gas was produced in the same formation a few km away</t>
        </r>
      </text>
    </comment>
    <comment ref="DF5" authorId="0" shapeId="0" xr:uid="{00000000-0006-0000-0100-000026000000}">
      <text>
        <r>
          <rPr>
            <sz val="11"/>
            <color rgb="FF000000"/>
            <rFont val="Calibri"/>
            <family val="2"/>
          </rPr>
          <t xml:space="preserve">======
</t>
        </r>
        <r>
          <rPr>
            <sz val="11"/>
            <color rgb="FF000000"/>
            <rFont val="Calibri"/>
            <family val="2"/>
          </rPr>
          <t xml:space="preserve">ID#AAAAKtOCJPU
</t>
        </r>
        <r>
          <rPr>
            <sz val="11"/>
            <color rgb="FF000000"/>
            <rFont val="Calibri"/>
            <family val="2"/>
          </rPr>
          <t xml:space="preserve">Victor Vilarrasa    (2020-12-05 08:10:23)
</t>
        </r>
        <r>
          <rPr>
            <sz val="11"/>
            <color rgb="FF000000"/>
            <rFont val="Calibri"/>
            <family val="2"/>
          </rPr>
          <t>Rutqvist (2012)</t>
        </r>
      </text>
    </comment>
    <comment ref="DG5" authorId="0" shapeId="0" xr:uid="{00000000-0006-0000-0100-000027000000}">
      <text>
        <r>
          <rPr>
            <sz val="11"/>
            <color theme="1"/>
            <rFont val="Calibri"/>
            <family val="2"/>
            <scheme val="minor"/>
          </rPr>
          <t>======
ID#AAAAK5ck-CQ
Victor Vilarrasa    (2020-12-07 06:59:07)
There is uncertainty on the bottomhole pressure. This pressure could have been exceeded (Rutqvist, 2012)</t>
        </r>
      </text>
    </comment>
    <comment ref="DH5" authorId="0" shapeId="0" xr:uid="{00000000-0006-0000-0100-000028000000}">
      <text>
        <r>
          <rPr>
            <sz val="11"/>
            <color theme="1"/>
            <rFont val="Calibri"/>
            <family val="2"/>
            <scheme val="minor"/>
          </rPr>
          <t>======
ID#AAAAZ_KGaaw
Iman Rahimzadeh    (2022-05-30 08:44:19)
in Aug. 2009</t>
        </r>
      </text>
    </comment>
    <comment ref="DJ5" authorId="0" shapeId="0" xr:uid="{00000000-0006-0000-0100-000029000000}">
      <text>
        <r>
          <rPr>
            <sz val="11"/>
            <color theme="1"/>
            <rFont val="Calibri"/>
            <family val="2"/>
            <scheme val="minor"/>
          </rPr>
          <t>======
ID#AAAAK5ck-C4
Victor Vilarrasa    (2020-12-07 07:02:57)
Stork et al. (2015)</t>
        </r>
      </text>
    </comment>
    <comment ref="DL5" authorId="0" shapeId="0" xr:uid="{00000000-0006-0000-0100-00002A000000}">
      <text>
        <r>
          <rPr>
            <sz val="11"/>
            <color theme="1"/>
            <rFont val="Calibri"/>
            <family val="2"/>
            <scheme val="minor"/>
          </rPr>
          <t>======
ID#AAAAK5ck-Co
Victor Vilarrasa    (2020-12-07 07:01:38)
Stork et al. (2015)</t>
        </r>
      </text>
    </comment>
    <comment ref="DP5" authorId="0" shapeId="0" xr:uid="{00000000-0006-0000-0100-00002B000000}">
      <text>
        <r>
          <rPr>
            <sz val="11"/>
            <color theme="1"/>
            <rFont val="Calibri"/>
            <family val="2"/>
            <scheme val="minor"/>
          </rPr>
          <t>======
ID#AAAAK5ck-Dg
Victor Vilarrasa    (2020-12-07 07:07:10)
Stork et al. (2015)</t>
        </r>
      </text>
    </comment>
    <comment ref="DS5" authorId="0" shapeId="0" xr:uid="{00000000-0006-0000-0100-00002C000000}">
      <text>
        <r>
          <rPr>
            <sz val="11"/>
            <color rgb="FF000000"/>
            <rFont val="Calibri"/>
            <family val="2"/>
          </rPr>
          <t xml:space="preserve">======
</t>
        </r>
        <r>
          <rPr>
            <sz val="11"/>
            <color rgb="FF000000"/>
            <rFont val="Calibri"/>
            <family val="2"/>
          </rPr>
          <t xml:space="preserve">ID#AAAAK5ck-VY
</t>
        </r>
        <r>
          <rPr>
            <sz val="11"/>
            <color rgb="FF000000"/>
            <rFont val="Calibri"/>
            <family val="2"/>
          </rPr>
          <t xml:space="preserve">Victor Vilarrasa    (2020-12-07 08:16:59)
</t>
        </r>
        <r>
          <rPr>
            <sz val="11"/>
            <color rgb="FF000000"/>
            <rFont val="Calibri"/>
            <family val="2"/>
          </rPr>
          <t>Stork et al. (2015)</t>
        </r>
      </text>
    </comment>
    <comment ref="M6" authorId="0" shapeId="0" xr:uid="{00000000-0006-0000-0100-00002D000000}">
      <text>
        <r>
          <rPr>
            <sz val="11"/>
            <color theme="1"/>
            <rFont val="Calibri"/>
            <family val="2"/>
            <scheme val="minor"/>
          </rPr>
          <t>======
ID#AAAAkLx_w3c
Iman Rahimzadeh    (2022-11-18 12:54:11)
Grade A</t>
        </r>
      </text>
    </comment>
    <comment ref="N6" authorId="0" shapeId="0" xr:uid="{00000000-0006-0000-0100-00002E000000}">
      <text>
        <r>
          <rPr>
            <sz val="11"/>
            <color theme="1"/>
            <rFont val="Calibri"/>
            <family val="2"/>
            <scheme val="minor"/>
          </rPr>
          <t>======
ID#AAAAK8pCC4I
Victor Vilarrasa    (2020-12-14 08:12:48)
Niemi et al. (2016)
------
ID#AAAAkLx_w3Q
Iman Rahimzadeh    (2022-11-18 12:53:58)
Grade A</t>
        </r>
      </text>
    </comment>
    <comment ref="P6" authorId="0" shapeId="0" xr:uid="{00000000-0006-0000-0100-00002F000000}">
      <text>
        <r>
          <rPr>
            <sz val="11"/>
            <color theme="1"/>
            <rFont val="Calibri"/>
            <family val="2"/>
            <scheme val="minor"/>
          </rPr>
          <t>======
ID#AAAAkL1qWIk
Iman Rahimzadeh    (2022-11-18 12:55:15)
Grade A</t>
        </r>
      </text>
    </comment>
    <comment ref="Q6" authorId="0" shapeId="0" xr:uid="{00000000-0006-0000-0100-000030000000}">
      <text>
        <r>
          <rPr>
            <sz val="11"/>
            <color theme="1"/>
            <rFont val="Calibri"/>
            <family val="2"/>
            <scheme val="minor"/>
          </rPr>
          <t>======
ID#AAAAK8pCC4Y
Victor Vilarrasa    (2020-12-14 08:14:00)
Vilarrasa et al. (2019)
------
ID#AAAAkL1qWIs
Iman Rahimzadeh    (2022-11-18 12:55:27)
Grade A</t>
        </r>
      </text>
    </comment>
    <comment ref="T6" authorId="0" shapeId="0" xr:uid="{00000000-0006-0000-0100-000031000000}">
      <text>
        <r>
          <rPr>
            <sz val="11"/>
            <color theme="1"/>
            <rFont val="Calibri"/>
            <family val="2"/>
            <scheme val="minor"/>
          </rPr>
          <t>======
ID#AAAAK8pCC4g
Victor Vilarrasa    (2020-12-14 08:14:26)
Vilarrasa et al. (2019)
------
ID#AAAAkL1qWJM
Iman Rahimzadeh    (2022-11-18 12:57:53)
Grade A</t>
        </r>
      </text>
    </comment>
    <comment ref="BM6" authorId="0" shapeId="0" xr:uid="{00000000-0006-0000-0100-000032000000}">
      <text>
        <r>
          <rPr>
            <sz val="11"/>
            <color theme="1"/>
            <rFont val="Calibri"/>
            <family val="2"/>
            <scheme val="minor"/>
          </rPr>
          <t>======
ID#AAAAK8pCC_Y
Victor Vilarrasa    (2020-12-14 08:34:13)
Niemi et al. (2020)</t>
        </r>
      </text>
    </comment>
    <comment ref="CX6" authorId="0" shapeId="0" xr:uid="{00000000-0006-0000-0100-000033000000}">
      <text>
        <r>
          <rPr>
            <sz val="11"/>
            <color theme="1"/>
            <rFont val="Calibri"/>
            <family val="2"/>
            <scheme val="minor"/>
          </rPr>
          <t>======
ID#AAAAZ-DhFdE
Iman Rahimzadeh    (2022-05-30 08:17:57)
in Sep. 2016</t>
        </r>
      </text>
    </comment>
    <comment ref="DA6" authorId="0" shapeId="0" xr:uid="{00000000-0006-0000-0100-000034000000}">
      <text>
        <r>
          <rPr>
            <sz val="11"/>
            <color theme="1"/>
            <rFont val="Calibri"/>
            <family val="2"/>
            <scheme val="minor"/>
          </rPr>
          <t>======
ID#AAAAK8pCC7Y
Victor Vilarrasa    (2020-12-14 08:28:38)
for brine injection (Niemi et al., 2020)
------
ID#AAAAZ_NRCPY
Iman Rahimzadeh    (2022-05-30 10:09:05)
0.6 kg/s for CO2 injection (Niemi et al., 2020)</t>
        </r>
      </text>
    </comment>
    <comment ref="DC6" authorId="0" shapeId="0" xr:uid="{00000000-0006-0000-0100-000035000000}">
      <text>
        <r>
          <rPr>
            <sz val="11"/>
            <color rgb="FF000000"/>
            <rFont val="Calibri"/>
            <family val="2"/>
          </rPr>
          <t xml:space="preserve">======
</t>
        </r>
        <r>
          <rPr>
            <sz val="11"/>
            <color rgb="FF000000"/>
            <rFont val="Calibri"/>
            <family val="2"/>
          </rPr>
          <t xml:space="preserve">ID#AAAAK8pCC74
</t>
        </r>
        <r>
          <rPr>
            <sz val="11"/>
            <color rgb="FF000000"/>
            <rFont val="Calibri"/>
            <family val="2"/>
          </rPr>
          <t xml:space="preserve">Victor Vilarrasa    (2020-12-14 08:32:17)
</t>
        </r>
        <r>
          <rPr>
            <sz val="11"/>
            <color rgb="FF000000"/>
            <rFont val="Calibri"/>
            <family val="2"/>
          </rPr>
          <t>100 t of CO2 + 11 m3 of water (Niemi et al., 2020)</t>
        </r>
      </text>
    </comment>
    <comment ref="G7" authorId="0" shapeId="0" xr:uid="{00000000-0006-0000-0100-000036000000}">
      <text>
        <r>
          <rPr>
            <sz val="11"/>
            <color theme="1"/>
            <rFont val="Calibri"/>
            <family val="2"/>
            <scheme val="minor"/>
          </rPr>
          <t>======
ID#AAAAYtvmxoY
Iman Rahimzadeh    (2022-05-03 07:48:05)
Muntendam-Bos et al. (2021)</t>
        </r>
      </text>
    </comment>
    <comment ref="K7" authorId="0" shapeId="0" xr:uid="{00000000-0006-0000-0100-000037000000}">
      <text>
        <r>
          <rPr>
            <sz val="11"/>
            <color theme="1"/>
            <rFont val="Calibri"/>
            <family val="2"/>
            <scheme val="minor"/>
          </rPr>
          <t>======
ID#AAAAYtvmxow
Iman Rahimzadeh    (2022-05-03 08:08:01)
Fenix Consulting Delft, B.V. (2018a)
Grade A</t>
        </r>
      </text>
    </comment>
    <comment ref="M7" authorId="0" shapeId="0" xr:uid="{00000000-0006-0000-0100-000038000000}">
      <text>
        <r>
          <rPr>
            <sz val="11"/>
            <color theme="1"/>
            <rFont val="Calibri"/>
            <family val="2"/>
            <scheme val="minor"/>
          </rPr>
          <t>======
ID#AAAAkLx_w3s
Iman Rahimzadeh    (2022-11-18 12:54:29)
Grade A</t>
        </r>
      </text>
    </comment>
    <comment ref="N7" authorId="0" shapeId="0" xr:uid="{00000000-0006-0000-0100-000039000000}">
      <text>
        <r>
          <rPr>
            <sz val="11"/>
            <color theme="1"/>
            <rFont val="Calibri"/>
            <family val="2"/>
            <scheme val="minor"/>
          </rPr>
          <t>======
ID#AAAAkLx_w3o
Iman Rahimzadeh    (2022-11-18 12:54:26)
Grade A</t>
        </r>
      </text>
    </comment>
    <comment ref="O7" authorId="0" shapeId="0" xr:uid="{00000000-0006-0000-0100-00003A000000}">
      <text>
        <r>
          <rPr>
            <sz val="11"/>
            <color theme="1"/>
            <rFont val="Calibri"/>
            <family val="2"/>
            <scheme val="minor"/>
          </rPr>
          <t>======
ID#AAAAYtvmxqQ
Iman Rahimzadeh    (2022-05-03 09:14:59)
Muntendam-Bos et al. (2008)</t>
        </r>
      </text>
    </comment>
    <comment ref="P7" authorId="0" shapeId="0" xr:uid="{00000000-0006-0000-0100-00003B000000}">
      <text>
        <r>
          <rPr>
            <sz val="11"/>
            <color theme="1"/>
            <rFont val="Calibri"/>
            <family val="2"/>
            <scheme val="minor"/>
          </rPr>
          <t>======
ID#AAAAYtvmxqI
Iman Rahimzadeh    (2022-05-03 09:14:37)
Vertical permeability (Muntendam-Bos et al., 2008)
Grade A</t>
        </r>
      </text>
    </comment>
    <comment ref="Q7" authorId="0" shapeId="0" xr:uid="{00000000-0006-0000-0100-00003C000000}">
      <text>
        <r>
          <rPr>
            <sz val="11"/>
            <color theme="1"/>
            <rFont val="Calibri"/>
            <family val="2"/>
            <scheme val="minor"/>
          </rPr>
          <t>======
ID#AAAAYtvmxqM
Iman Rahimzadeh    (2022-05-03 09:14:54)
Horizontal permeability (Muntendam-Bos et al., 2008)
Grade A</t>
        </r>
      </text>
    </comment>
    <comment ref="S7" authorId="0" shapeId="0" xr:uid="{00000000-0006-0000-0100-00003D000000}">
      <text>
        <r>
          <rPr>
            <sz val="11"/>
            <color theme="1"/>
            <rFont val="Calibri"/>
            <family val="2"/>
            <scheme val="minor"/>
          </rPr>
          <t>======
ID#AAAAYtvmxqU
Iman Rahimzadeh    (2022-05-03 09:15:03)
Muntendam-Bos et al. (2008)
Grade A</t>
        </r>
      </text>
    </comment>
    <comment ref="T7" authorId="0" shapeId="0" xr:uid="{00000000-0006-0000-0100-00003E000000}">
      <text>
        <r>
          <rPr>
            <sz val="11"/>
            <color theme="1"/>
            <rFont val="Calibri"/>
            <family val="2"/>
            <scheme val="minor"/>
          </rPr>
          <t>======
ID#AAAAYtvmxqY
Iman Rahimzadeh    (2022-05-03 09:15:07)
Muntendam-Bos et al. (2008)
Grade A</t>
        </r>
      </text>
    </comment>
    <comment ref="U7" authorId="0" shapeId="0" xr:uid="{00000000-0006-0000-0100-00003F000000}">
      <text>
        <r>
          <rPr>
            <sz val="11"/>
            <color theme="1"/>
            <rFont val="Calibri"/>
            <family val="2"/>
            <scheme val="minor"/>
          </rPr>
          <t>======
ID#AAAAYtvmxo4
Iman Rahimzadeh    (2022-05-03 08:08:28)
Fenix Consulting Delft, B.V. (2018a)</t>
        </r>
      </text>
    </comment>
    <comment ref="V7" authorId="0" shapeId="0" xr:uid="{00000000-0006-0000-0100-000040000000}">
      <text>
        <r>
          <rPr>
            <sz val="11"/>
            <color theme="1"/>
            <rFont val="Calibri"/>
            <family val="2"/>
            <scheme val="minor"/>
          </rPr>
          <t>======
ID#AAAAYtvmxqc
Iman Rahimzadeh    (2022-05-03 09:15:11)
Muntendam-Bos et al. (2008)
------
ID#AAAAkL1qWJ0
Iman Rahimzadeh    (2022-11-18 12:59:03)
Grade A</t>
        </r>
      </text>
    </comment>
    <comment ref="W7" authorId="0" shapeId="0" xr:uid="{00000000-0006-0000-0100-000041000000}">
      <text>
        <r>
          <rPr>
            <sz val="11"/>
            <color theme="1"/>
            <rFont val="Calibri"/>
            <family val="2"/>
            <scheme val="minor"/>
          </rPr>
          <t>======
ID#AAAAYtvmxqg
Iman Rahimzadeh    (2022-05-03 09:15:19)
Muntendam-Bos et al. (2008)
------
ID#AAAAkL1qWJ4
Iman Rahimzadeh    (2022-11-18 12:59:07)
Grade A</t>
        </r>
      </text>
    </comment>
    <comment ref="X7" authorId="0" shapeId="0" xr:uid="{00000000-0006-0000-0100-000042000000}">
      <text>
        <r>
          <rPr>
            <sz val="11"/>
            <color theme="1"/>
            <rFont val="Calibri"/>
            <family val="2"/>
            <scheme val="minor"/>
          </rPr>
          <t>======
ID#AAAAYtvmxo0
Iman Rahimzadeh    (2022-05-03 08:08:24)
Fenix Consulting Delft, B.V. (2018a)</t>
        </r>
      </text>
    </comment>
    <comment ref="AD7" authorId="0" shapeId="0" xr:uid="{00000000-0006-0000-0100-000043000000}">
      <text>
        <r>
          <rPr>
            <sz val="11"/>
            <color theme="1"/>
            <rFont val="Calibri"/>
            <family val="2"/>
            <scheme val="minor"/>
          </rPr>
          <t>======
ID#AAAAYtvmxo8
Iman Rahimzadeh    (2022-05-03 08:09:07)
Numerical assumption (Fenix Consulting Delft, B.V., 2018a)
Grade C</t>
        </r>
      </text>
    </comment>
    <comment ref="CX7" authorId="0" shapeId="0" xr:uid="{00000000-0006-0000-0100-000044000000}">
      <text>
        <r>
          <rPr>
            <sz val="11"/>
            <color theme="1"/>
            <rFont val="Calibri"/>
            <family val="2"/>
            <scheme val="minor"/>
          </rPr>
          <t>======
ID#AAAAZ-DhFWA
Iman Rahimzadeh    (2022-05-30 08:00:55)
not exact date (in 2010)</t>
        </r>
      </text>
    </comment>
    <comment ref="CZ7" authorId="0" shapeId="0" xr:uid="{00000000-0006-0000-0100-000045000000}">
      <text>
        <r>
          <rPr>
            <sz val="11"/>
            <color theme="1"/>
            <rFont val="Calibri"/>
            <family val="2"/>
            <scheme val="minor"/>
          </rPr>
          <t>======
ID#AAAAYtvmxqs
Iman Rahimzadeh    (2022-05-03 09:44:11)
Highly variable from 20 to 66 (Muntendam-Bos et al., 2008)</t>
        </r>
      </text>
    </comment>
    <comment ref="DA7" authorId="0" shapeId="0" xr:uid="{00000000-0006-0000-0100-000046000000}">
      <text>
        <r>
          <rPr>
            <sz val="11"/>
            <color theme="1"/>
            <rFont val="Calibri"/>
            <family val="2"/>
            <scheme val="minor"/>
          </rPr>
          <t>======
ID#AAAAYtvmxqw
Iman Rahimzadeh    (2022-05-03 09:55:25)
According to the injection plan (Muntendam-Bos et al., 2008)
The real value may differ from this</t>
        </r>
      </text>
    </comment>
    <comment ref="DC7" authorId="0" shapeId="0" xr:uid="{00000000-0006-0000-0100-000047000000}">
      <text>
        <r>
          <rPr>
            <sz val="11"/>
            <color theme="1"/>
            <rFont val="Calibri"/>
            <family val="2"/>
            <scheme val="minor"/>
          </rPr>
          <t>======
ID#AAAAYtvmxq0
Iman Rahimzadeh    (2022-05-03 09:55:29)
According to the injection plan (Muntendam-Bos et al., 2008)
The real value may differ from this</t>
        </r>
      </text>
    </comment>
    <comment ref="DG7" authorId="0" shapeId="0" xr:uid="{00000000-0006-0000-0100-000048000000}">
      <text>
        <r>
          <rPr>
            <sz val="11"/>
            <color theme="1"/>
            <rFont val="Calibri"/>
            <family val="2"/>
            <scheme val="minor"/>
          </rPr>
          <t>======
ID#AAAAYtvmxpM
Iman Rahimzadeh    (2022-05-03 08:19:09)
Fenix Consulting Delft, B.V. (2018a)</t>
        </r>
      </text>
    </comment>
    <comment ref="DJ7" authorId="0" shapeId="0" xr:uid="{00000000-0006-0000-0100-000049000000}">
      <text>
        <r>
          <rPr>
            <sz val="11"/>
            <color theme="1"/>
            <rFont val="Calibri"/>
            <family val="2"/>
            <scheme val="minor"/>
          </rPr>
          <t>======
ID#AAAAYtvmxoc
Iman Rahimzadeh    (2022-05-03 07:50:55)
Muntendam-Bos et al. (2021)
no other event since Oct. 2016</t>
        </r>
      </text>
    </comment>
    <comment ref="DP7" authorId="0" shapeId="0" xr:uid="{00000000-0006-0000-0100-00004A000000}">
      <text>
        <r>
          <rPr>
            <sz val="11"/>
            <color theme="1"/>
            <rFont val="Calibri"/>
            <family val="2"/>
            <scheme val="minor"/>
          </rPr>
          <t>======
ID#AAAAYtvmxos
Iman Rahimzadeh    (2022-05-03 08:05:58)
Qcon GmbH (2016)</t>
        </r>
      </text>
    </comment>
    <comment ref="DS7" authorId="0" shapeId="0" xr:uid="{00000000-0006-0000-0100-00004B000000}">
      <text>
        <r>
          <rPr>
            <sz val="11"/>
            <color theme="1"/>
            <rFont val="Calibri"/>
            <family val="2"/>
            <scheme val="minor"/>
          </rPr>
          <t>======
ID#AAAAYtvmxok
Iman Rahimzadeh    (2022-05-03 08:01:19)
It was originally evaluated to be 0.7. Relocating the earthquake and reassessment of the cataloges resulted in MW=0.9. (Qcon GmbH, 2016)</t>
        </r>
      </text>
    </comment>
    <comment ref="DV7" authorId="0" shapeId="0" xr:uid="{00000000-0006-0000-0100-00004C000000}">
      <text>
        <r>
          <rPr>
            <sz val="11"/>
            <color theme="1"/>
            <rFont val="Calibri"/>
            <family val="2"/>
            <scheme val="minor"/>
          </rPr>
          <t>======
ID#AAAAYtvmxog
Iman Rahimzadeh    (2022-05-03 07:52:08)
Events located within and above the target layer (Muntendam-Bos et al., 
2021)</t>
        </r>
      </text>
    </comment>
    <comment ref="DX7" authorId="0" shapeId="0" xr:uid="{00000000-0006-0000-0100-00004D000000}">
      <text>
        <r>
          <rPr>
            <sz val="11"/>
            <color theme="1"/>
            <rFont val="Calibri"/>
            <family val="2"/>
            <scheme val="minor"/>
          </rPr>
          <t>======
ID#AAAAZ_MSvK0
Iman Rahimzadeh    (2022-05-30 09:07:27)
in Oct. 2013</t>
        </r>
      </text>
    </comment>
    <comment ref="DY7" authorId="0" shapeId="0" xr:uid="{00000000-0006-0000-0100-00004E000000}">
      <text>
        <r>
          <rPr>
            <sz val="11"/>
            <color theme="1"/>
            <rFont val="Calibri"/>
            <family val="2"/>
            <scheme val="minor"/>
          </rPr>
          <t>======
ID#AAAAYtvmxqE
Iman Rahimzadeh    (2022-05-03 09:05:26)
Fenix Consulting Delft, B.V. (2018a)
------
ID#AAAAYtvmxqo
Iman Rahimzadeh    (2022-05-03 09:41:31)
TNO (2014)</t>
        </r>
      </text>
    </comment>
    <comment ref="M8" authorId="0" shapeId="0" xr:uid="{00000000-0006-0000-0100-00004F000000}">
      <text>
        <r>
          <rPr>
            <sz val="11"/>
            <color theme="1"/>
            <rFont val="Calibri"/>
            <family val="2"/>
            <scheme val="minor"/>
          </rPr>
          <t>======
ID#AAAAK2a3qQY
Victor Vilarrasa    (2020-11-28 07:45:08)
Batchelor et al. (2007)
------
ID#AAAAkLx_w3Y
Iman Rahimzadeh    (2022-11-18 12:54:07)
Grade A</t>
        </r>
      </text>
    </comment>
    <comment ref="N8" authorId="0" shapeId="0" xr:uid="{00000000-0006-0000-0100-000050000000}">
      <text>
        <r>
          <rPr>
            <sz val="11"/>
            <color theme="1"/>
            <rFont val="Calibri"/>
            <family val="2"/>
            <scheme val="minor"/>
          </rPr>
          <t>======
ID#AAAAK2a3qQo
Victor Vilarrasa    (2020-11-28 07:45:27)
Batchelor et al. (2007)
------
ID#AAAAkLx_w3U
Iman Rahimzadeh    (2022-11-18 12:54:01)
Grade A</t>
        </r>
      </text>
    </comment>
    <comment ref="P8" authorId="0" shapeId="0" xr:uid="{00000000-0006-0000-0100-000051000000}">
      <text>
        <r>
          <rPr>
            <sz val="11"/>
            <color theme="1"/>
            <rFont val="Calibri"/>
            <family val="2"/>
            <scheme val="minor"/>
          </rPr>
          <t>======
ID#AAAAkL1qWIo
Iman Rahimzadeh    (2022-11-18 12:55:18)
Grade A</t>
        </r>
      </text>
    </comment>
    <comment ref="Q8" authorId="0" shapeId="0" xr:uid="{00000000-0006-0000-0100-000052000000}">
      <text>
        <r>
          <rPr>
            <sz val="11"/>
            <color theme="1"/>
            <rFont val="Calibri"/>
            <family val="2"/>
            <scheme val="minor"/>
          </rPr>
          <t>======
ID#AAAAkL1qWIw
Iman Rahimzadeh    (2022-11-18 12:55:38)
Grade A</t>
        </r>
      </text>
    </comment>
    <comment ref="S8" authorId="0" shapeId="0" xr:uid="{00000000-0006-0000-0100-000053000000}">
      <text>
        <r>
          <rPr>
            <sz val="11"/>
            <color theme="1"/>
            <rFont val="Calibri"/>
            <family val="2"/>
            <scheme val="minor"/>
          </rPr>
          <t>======
ID#AAAAkL1qWJU
Iman Rahimzadeh    (2022-11-18 12:58:08)
Grade A</t>
        </r>
      </text>
    </comment>
    <comment ref="T8" authorId="0" shapeId="0" xr:uid="{00000000-0006-0000-0100-000054000000}">
      <text>
        <r>
          <rPr>
            <sz val="11"/>
            <color theme="1"/>
            <rFont val="Calibri"/>
            <family val="2"/>
            <scheme val="minor"/>
          </rPr>
          <t>======
ID#AAAAK2a3qQw
Victor Vilarrasa    (2020-11-28 07:47:44)
Gaite et al. (2016)
The seismicity of the largest events occurred in the crystalline basement, which has a Young's modulus of 71.7 GPa
------
ID#AAAAkL1qWJQ
Iman Rahimzadeh    (2022-11-18 12:58:05)
Grade A</t>
        </r>
      </text>
    </comment>
    <comment ref="V8" authorId="0" shapeId="0" xr:uid="{00000000-0006-0000-0100-000055000000}">
      <text>
        <r>
          <rPr>
            <sz val="11"/>
            <color theme="1"/>
            <rFont val="Calibri"/>
            <family val="2"/>
            <scheme val="minor"/>
          </rPr>
          <t>======
ID#AAAAkL1qWJs
Iman Rahimzadeh    (2022-11-18 12:58:56)
Grade A</t>
        </r>
      </text>
    </comment>
    <comment ref="W8" authorId="0" shapeId="0" xr:uid="{00000000-0006-0000-0100-000056000000}">
      <text>
        <r>
          <rPr>
            <sz val="11"/>
            <color theme="1"/>
            <rFont val="Calibri"/>
            <family val="2"/>
            <scheme val="minor"/>
          </rPr>
          <t>======
ID#AAAAK2a3qQ0
Victor Vilarrasa    (2020-11-28 07:48:01)
Juanes et al. (2017)
------
ID#AAAAkL1qWJw
Iman Rahimzadeh    (2022-11-18 12:59:00)
Grade A</t>
        </r>
      </text>
    </comment>
    <comment ref="Y8" authorId="0" shapeId="0" xr:uid="{00000000-0006-0000-0100-000057000000}">
      <text>
        <r>
          <rPr>
            <sz val="11"/>
            <color theme="1"/>
            <rFont val="Calibri"/>
            <family val="2"/>
            <scheme val="minor"/>
          </rPr>
          <t>======
ID#AAAAkL1qWKM
Iman Rahimzadeh    (2022-11-18 12:59:37)
Grade A</t>
        </r>
      </text>
    </comment>
    <comment ref="Z8" authorId="0" shapeId="0" xr:uid="{00000000-0006-0000-0100-000058000000}">
      <text>
        <r>
          <rPr>
            <sz val="11"/>
            <color theme="1"/>
            <rFont val="Calibri"/>
            <family val="2"/>
            <scheme val="minor"/>
          </rPr>
          <t>======
ID#AAAAkL1qWKQ
Iman Rahimzadeh    (2022-11-18 12:59:41)
Grade A</t>
        </r>
      </text>
    </comment>
    <comment ref="AA8" authorId="0" shapeId="0" xr:uid="{00000000-0006-0000-0100-000059000000}">
      <text>
        <r>
          <rPr>
            <sz val="11"/>
            <color theme="1"/>
            <rFont val="Calibri"/>
            <family val="2"/>
            <scheme val="minor"/>
          </rPr>
          <t>======
ID#AAAAkL1qWKc
Iman Rahimzadeh    (2022-11-18 13:00:00)
Grade A</t>
        </r>
      </text>
    </comment>
    <comment ref="AB8" authorId="0" shapeId="0" xr:uid="{00000000-0006-0000-0100-00005A000000}">
      <text>
        <r>
          <rPr>
            <sz val="11"/>
            <color theme="1"/>
            <rFont val="Calibri"/>
            <family val="2"/>
            <scheme val="minor"/>
          </rPr>
          <t>======
ID#AAAAkL1qWKg
Iman Rahimzadeh    (2022-11-18 13:00:11)
Grade A</t>
        </r>
      </text>
    </comment>
    <comment ref="BG8" authorId="0" shapeId="0" xr:uid="{00000000-0006-0000-0100-00005B000000}">
      <text>
        <r>
          <rPr>
            <sz val="11"/>
            <color theme="1"/>
            <rFont val="Calibri"/>
            <family val="2"/>
            <scheme val="minor"/>
          </rPr>
          <t>======
ID#AAAAK2a3qRw
Victor Vilarrasa    (2020-11-28 08:02:54)
Schindler et al. (1998)</t>
        </r>
      </text>
    </comment>
    <comment ref="BH8" authorId="0" shapeId="0" xr:uid="{00000000-0006-0000-0100-00005C000000}">
      <text>
        <r>
          <rPr>
            <sz val="11"/>
            <color theme="1"/>
            <rFont val="Calibri"/>
            <family val="2"/>
            <scheme val="minor"/>
          </rPr>
          <t>======
ID#AAAAK2a3qRg
Victor Vilarrasa    (2020-11-28 08:01:38)
Cesca et al. (2014)</t>
        </r>
      </text>
    </comment>
    <comment ref="BI8" authorId="0" shapeId="0" xr:uid="{00000000-0006-0000-0100-00005D000000}">
      <text>
        <r>
          <rPr>
            <sz val="11"/>
            <color theme="1"/>
            <rFont val="Calibri"/>
            <family val="2"/>
            <scheme val="minor"/>
          </rPr>
          <t>======
ID#AAAAK2a3qRk
Victor Vilarrasa    (2020-11-28 08:01:47)
Cesca et al. (2014)</t>
        </r>
      </text>
    </comment>
    <comment ref="BM8" authorId="0" shapeId="0" xr:uid="{00000000-0006-0000-0100-00005E000000}">
      <text>
        <r>
          <rPr>
            <sz val="11"/>
            <color theme="1"/>
            <rFont val="Calibri"/>
            <family val="2"/>
            <scheme val="minor"/>
          </rPr>
          <t>======
ID#AAAAK2a3qQU
Victor Vilarrasa    (2020-11-28 07:44:34)
Cesca et al. (2014)</t>
        </r>
      </text>
    </comment>
    <comment ref="BW8" authorId="0" shapeId="0" xr:uid="{00000000-0006-0000-0100-00005F000000}">
      <text>
        <r>
          <rPr>
            <sz val="11"/>
            <color theme="1"/>
            <rFont val="Calibri"/>
            <family val="2"/>
            <scheme val="minor"/>
          </rPr>
          <t>======
ID#AAAAK2a3qS8
Victor Vilarrasa    (2020-11-28 08:21:29)
Fault offset of 1 km (Batchelor et al., 2007)</t>
        </r>
      </text>
    </comment>
    <comment ref="DO8" authorId="0" shapeId="0" xr:uid="{00000000-0006-0000-0100-000060000000}">
      <text>
        <r>
          <rPr>
            <sz val="11"/>
            <color theme="1"/>
            <rFont val="Calibri"/>
            <family val="2"/>
            <scheme val="minor"/>
          </rPr>
          <t>======
ID#AAAAK2a3qT0
Victor Vilarrasa    (2020-11-28 08:48:48)
During injection. Ruiz-Barajas et al. (2017)</t>
        </r>
      </text>
    </comment>
    <comment ref="DP8" authorId="0" shapeId="0" xr:uid="{00000000-0006-0000-0100-000061000000}">
      <text>
        <r>
          <rPr>
            <sz val="11"/>
            <color theme="1"/>
            <rFont val="Calibri"/>
            <family val="2"/>
            <scheme val="minor"/>
          </rPr>
          <t>======
ID#AAAAK2a3qT4
Victor Vilarrasa    (2020-11-28 08:49:05)
During injection. Ruiz-Barajas et al. (2017)</t>
        </r>
      </text>
    </comment>
    <comment ref="DQ8" authorId="0" shapeId="0" xr:uid="{00000000-0006-0000-0100-000062000000}">
      <text>
        <r>
          <rPr>
            <sz val="11"/>
            <color theme="1"/>
            <rFont val="Calibri"/>
            <family val="2"/>
            <scheme val="minor"/>
          </rPr>
          <t>======
ID#AAAAK2a3qT8
Victor Vilarrasa    (2020-11-28 08:49:42)
After injection. Ruiz-Barajas et al. (2017)</t>
        </r>
      </text>
    </comment>
    <comment ref="DR8" authorId="0" shapeId="0" xr:uid="{00000000-0006-0000-0100-000063000000}">
      <text>
        <r>
          <rPr>
            <sz val="11"/>
            <color theme="1"/>
            <rFont val="Calibri"/>
            <family val="2"/>
            <scheme val="minor"/>
          </rPr>
          <t>======
ID#AAAAK2a3qUA
Victor Vilarrasa    (2020-11-28 08:49:54)
After injection. Ruiz-Barajas et al. (2017)</t>
        </r>
      </text>
    </comment>
    <comment ref="DS8" authorId="0" shapeId="0" xr:uid="{00000000-0006-0000-0100-000064000000}">
      <text>
        <r>
          <rPr>
            <sz val="11"/>
            <color theme="1"/>
            <rFont val="Calibri"/>
            <family val="2"/>
            <scheme val="minor"/>
          </rPr>
          <t>======
ID#AAAAK2a3qTk
Victor Vilarrasa    (2020-11-28 08:38:54)
Gaite et al. (2016); Villaseñor et al. (2020)</t>
        </r>
      </text>
    </comment>
    <comment ref="M9" authorId="0" shapeId="0" xr:uid="{00000000-0006-0000-0100-000065000000}">
      <text>
        <r>
          <rPr>
            <sz val="11"/>
            <color theme="1"/>
            <rFont val="Calibri"/>
            <family val="2"/>
            <scheme val="minor"/>
          </rPr>
          <t>======
ID#AAAAkLx_w3g
Iman Rahimzadeh    (2022-11-18 12:54:14)
Grade A</t>
        </r>
      </text>
    </comment>
    <comment ref="N9" authorId="0" shapeId="0" xr:uid="{00000000-0006-0000-0100-000066000000}">
      <text>
        <r>
          <rPr>
            <sz val="11"/>
            <color theme="1"/>
            <rFont val="Calibri"/>
            <family val="2"/>
            <scheme val="minor"/>
          </rPr>
          <t>======
ID#AAAAHbIhh1w
Victor Vilarrasa    (2020-12-14 05:49:31)
de Dios et al. (2017)
------
ID#AAAAkLx_w3M
Iman Rahimzadeh    (2022-11-18 12:53:55)
Grade A</t>
        </r>
      </text>
    </comment>
    <comment ref="P9" authorId="0" shapeId="0" xr:uid="{00000000-0006-0000-0100-000067000000}">
      <text>
        <r>
          <rPr>
            <sz val="11"/>
            <color theme="1"/>
            <rFont val="Calibri"/>
            <family val="2"/>
            <scheme val="minor"/>
          </rPr>
          <t>======
ID#AAAAkL1qWIg
Iman Rahimzadeh    (2022-11-18 12:55:10)
Grade A</t>
        </r>
      </text>
    </comment>
    <comment ref="Q9" authorId="0" shapeId="0" xr:uid="{00000000-0006-0000-0100-000068000000}">
      <text>
        <r>
          <rPr>
            <sz val="11"/>
            <color theme="1"/>
            <rFont val="Calibri"/>
            <family val="2"/>
            <scheme val="minor"/>
          </rPr>
          <t>======
ID#AAAAHbIhh10
Victor Vilarrasa    (2020-12-14 05:50:19)
de Dios et al. (2017)
------
ID#AAAAkLx_w4E
Iman Rahimzadeh    (2022-11-18 12:55:06)
Grade A</t>
        </r>
      </text>
    </comment>
    <comment ref="S9" authorId="0" shapeId="0" xr:uid="{00000000-0006-0000-0100-000069000000}">
      <text>
        <r>
          <rPr>
            <sz val="11"/>
            <color theme="1"/>
            <rFont val="Calibri"/>
            <family val="2"/>
            <scheme val="minor"/>
          </rPr>
          <t>======
ID#AAAAkL1qWJI
Iman Rahimzadeh    (2022-11-18 12:57:18)
Grade A</t>
        </r>
      </text>
    </comment>
    <comment ref="T9" authorId="0" shapeId="0" xr:uid="{00000000-0006-0000-0100-00006A000000}">
      <text>
        <r>
          <rPr>
            <sz val="11"/>
            <color theme="1"/>
            <rFont val="Calibri"/>
            <family val="2"/>
            <scheme val="minor"/>
          </rPr>
          <t>======
ID#AAAAHbIhh14
Victor Vilarrasa    (2020-12-14 05:50:55)
de Dios et al. (2017)
------
ID#AAAAkL1qWJE
Iman Rahimzadeh    (2022-11-18 12:57:15)
Grade A</t>
        </r>
      </text>
    </comment>
    <comment ref="BB9" authorId="0" shapeId="0" xr:uid="{00000000-0006-0000-0100-00006B000000}">
      <text>
        <r>
          <rPr>
            <sz val="11"/>
            <color theme="1"/>
            <rFont val="Calibri"/>
            <family val="2"/>
            <scheme val="minor"/>
          </rPr>
          <t>======
ID#AAAAK8pCCyc
Victor Vilarrasa    (2020-12-14 07:39:57)
de Dios et al. (2014)</t>
        </r>
      </text>
    </comment>
    <comment ref="BG9" authorId="0" shapeId="0" xr:uid="{00000000-0006-0000-0100-00006C000000}">
      <text>
        <r>
          <rPr>
            <sz val="11"/>
            <color theme="1"/>
            <rFont val="Calibri"/>
            <family val="2"/>
            <scheme val="minor"/>
          </rPr>
          <t>======
ID#AAAAK8pCCy0
Victor Vilarrasa    (2020-12-14 07:42:39)
This is locally, reginally, it is N150E (López-Pérez et al., 2020)</t>
        </r>
      </text>
    </comment>
    <comment ref="BM9" authorId="0" shapeId="0" xr:uid="{00000000-0006-0000-0100-00006D000000}">
      <text>
        <r>
          <rPr>
            <sz val="11"/>
            <color theme="1"/>
            <rFont val="Calibri"/>
            <family val="2"/>
            <scheme val="minor"/>
          </rPr>
          <t>======
ID#AAAAK8pCCzA
Victor Vilarrasa    (2020-12-14 07:44:27)
de Dios et al. (2017)</t>
        </r>
      </text>
    </comment>
    <comment ref="CX9" authorId="0" shapeId="0" xr:uid="{00000000-0006-0000-0100-00006E000000}">
      <text>
        <r>
          <rPr>
            <sz val="11"/>
            <color theme="1"/>
            <rFont val="Calibri"/>
            <family val="2"/>
            <scheme val="minor"/>
          </rPr>
          <t>======
ID#AAAAZ-DhFdQ
Iman Rahimzadeh    (2022-05-30 08:18:20)
Apr. 2015</t>
        </r>
      </text>
    </comment>
    <comment ref="DA9" authorId="0" shapeId="0" xr:uid="{00000000-0006-0000-0100-00006F000000}">
      <text>
        <r>
          <rPr>
            <sz val="11"/>
            <color theme="1"/>
            <rFont val="Calibri"/>
            <family val="2"/>
            <scheme val="minor"/>
          </rPr>
          <t>======
ID#AAAAZ_NRCPU
Iman Rahimzadeh    (2022-05-30 10:07:38)
2 kg/s
Assuming density of 1000 kg/m3 for conversion to flow rate</t>
        </r>
      </text>
    </comment>
    <comment ref="DS9" authorId="0" shapeId="0" xr:uid="{00000000-0006-0000-0100-000070000000}">
      <text>
        <r>
          <rPr>
            <sz val="11"/>
            <color theme="1"/>
            <rFont val="Calibri"/>
            <family val="2"/>
            <scheme val="minor"/>
          </rPr>
          <t>======
ID#AAAAK8pCC2A
Victor Vilarrasa    (2020-12-14 07:55:42)
Not reported, but negative magnitudes. Onset of microseismicity at wellhead pressure exceedeing 6 MPa (de Dios et al., 2017)
------
ID#AAAAZ_KGacQ
Iman Rahimzadeh    (2022-05-30 08:50:14)
&lt;0</t>
        </r>
      </text>
    </comment>
    <comment ref="M10" authorId="0" shapeId="0" xr:uid="{00000000-0006-0000-0100-000071000000}">
      <text>
        <r>
          <rPr>
            <sz val="11"/>
            <color theme="1"/>
            <rFont val="Calibri"/>
            <family val="2"/>
            <scheme val="minor"/>
          </rPr>
          <t>======
ID#AAAAkLx_w3k
Iman Rahimzadeh    (2022-11-18 12:54:19)
Grade A</t>
        </r>
      </text>
    </comment>
    <comment ref="N10" authorId="0" shapeId="0" xr:uid="{00000000-0006-0000-0100-000072000000}">
      <text>
        <r>
          <rPr>
            <sz val="11"/>
            <color theme="1"/>
            <rFont val="Calibri"/>
            <family val="2"/>
            <scheme val="minor"/>
          </rPr>
          <t>======
ID#AAAAK5ck-FE
Victor Vilarrasa    (2020-12-07 07:18:37)
locally 0.28 (Vilarrasa et al., 2019)
------
ID#AAAAkLx_w3A
Iman Rahimzadeh    (2022-11-18 12:53:36)
Grade A</t>
        </r>
      </text>
    </comment>
    <comment ref="P10" authorId="0" shapeId="0" xr:uid="{00000000-0006-0000-0100-000073000000}">
      <text>
        <r>
          <rPr>
            <sz val="11"/>
            <color theme="1"/>
            <rFont val="Calibri"/>
            <family val="2"/>
            <scheme val="minor"/>
          </rPr>
          <t>======
ID#AAAAK5ck-Ew
Victor Vilarrasa    (2020-12-07 07:17:42)
Vilarrasa et al. (2019)
------
ID#AAAAkLx_w34
Iman Rahimzadeh    (2022-11-18 12:54:48)
Grade A</t>
        </r>
      </text>
    </comment>
    <comment ref="Q10" authorId="0" shapeId="0" xr:uid="{00000000-0006-0000-0100-000074000000}">
      <text>
        <r>
          <rPr>
            <sz val="11"/>
            <color theme="1"/>
            <rFont val="Calibri"/>
            <family val="2"/>
            <scheme val="minor"/>
          </rPr>
          <t>======
ID#AAAAK5ck-E4
Victor Vilarrasa    (2020-12-07 07:18:03)
locally (Vilarrasa et al., 2019)
------
ID#AAAAkLx_w38
Iman Rahimzadeh    (2022-11-18 12:54:55)
Grade A</t>
        </r>
      </text>
    </comment>
    <comment ref="S10" authorId="0" shapeId="0" xr:uid="{00000000-0006-0000-0100-000075000000}">
      <text>
        <r>
          <rPr>
            <sz val="11"/>
            <color theme="1"/>
            <rFont val="Calibri"/>
            <family val="2"/>
            <scheme val="minor"/>
          </rPr>
          <t>======
ID#AAAAY7YO6d4
Iman Rahimzadeh    (2022-05-02 13:52:44)
Luu et al. (2022)
Grade A</t>
        </r>
      </text>
    </comment>
    <comment ref="T10" authorId="0" shapeId="0" xr:uid="{00000000-0006-0000-0100-000076000000}">
      <text>
        <r>
          <rPr>
            <sz val="11"/>
            <color theme="1"/>
            <rFont val="Calibri"/>
            <family val="2"/>
            <scheme val="minor"/>
          </rPr>
          <t>======
ID#AAAAK5ck-FQ
Victor Vilarrasa    (2020-12-07 07:19:00)
Dynamic modulus (Vilarrasa et al., 2019)
------
ID#AAAAkL1qWI8
Iman Rahimzadeh    (2022-11-18 12:57:05)
Grade C</t>
        </r>
      </text>
    </comment>
    <comment ref="V10" authorId="0" shapeId="0" xr:uid="{00000000-0006-0000-0100-000077000000}">
      <text>
        <r>
          <rPr>
            <sz val="11"/>
            <color theme="1"/>
            <rFont val="Calibri"/>
            <family val="2"/>
            <scheme val="minor"/>
          </rPr>
          <t>======
ID#AAAAkL1qWJg
Iman Rahimzadeh    (2022-11-18 12:58:43)
Grade A</t>
        </r>
      </text>
    </comment>
    <comment ref="W10" authorId="0" shapeId="0" xr:uid="{00000000-0006-0000-0100-000078000000}">
      <text>
        <r>
          <rPr>
            <sz val="11"/>
            <color theme="1"/>
            <rFont val="Calibri"/>
            <family val="2"/>
            <scheme val="minor"/>
          </rPr>
          <t>======
ID#AAAAK5ck-Fc
Victor Vilarrasa    (2020-12-07 07:19:20)
Vilarrasa et al. (2019)
------
ID#AAAAkL1qWJk
Iman Rahimzadeh    (2022-11-18 12:58:48)
Grade A</t>
        </r>
      </text>
    </comment>
    <comment ref="Y10" authorId="0" shapeId="0" xr:uid="{00000000-0006-0000-0100-000079000000}">
      <text>
        <r>
          <rPr>
            <sz val="11"/>
            <color theme="1"/>
            <rFont val="Calibri"/>
            <family val="2"/>
            <scheme val="minor"/>
          </rPr>
          <t>======
ID#AAAAkL1qWKE
Iman Rahimzadeh    (2022-11-18 12:59:31)
Grade A</t>
        </r>
      </text>
    </comment>
    <comment ref="Z10" authorId="0" shapeId="0" xr:uid="{00000000-0006-0000-0100-00007A000000}">
      <text>
        <r>
          <rPr>
            <sz val="11"/>
            <color theme="1"/>
            <rFont val="Calibri"/>
            <family val="2"/>
            <scheme val="minor"/>
          </rPr>
          <t>======
ID#AAAAkL1qWKI
Iman Rahimzadeh    (2022-11-18 12:59:34)
Grade A</t>
        </r>
      </text>
    </comment>
    <comment ref="AA10" authorId="0" shapeId="0" xr:uid="{00000000-0006-0000-0100-00007B000000}">
      <text>
        <r>
          <rPr>
            <sz val="11"/>
            <color theme="1"/>
            <rFont val="Calibri"/>
            <family val="2"/>
            <scheme val="minor"/>
          </rPr>
          <t>======
ID#AAAAkL1qWKU
Iman Rahimzadeh    (2022-11-18 12:59:46)
Grade C</t>
        </r>
      </text>
    </comment>
    <comment ref="AB10" authorId="0" shapeId="0" xr:uid="{00000000-0006-0000-0100-00007C000000}">
      <text>
        <r>
          <rPr>
            <sz val="11"/>
            <color theme="1"/>
            <rFont val="Calibri"/>
            <family val="2"/>
            <scheme val="minor"/>
          </rPr>
          <t>======
ID#AAAAkL1qWKY
Iman Rahimzadeh    (2022-11-18 12:59:52)
Grade C</t>
        </r>
      </text>
    </comment>
    <comment ref="AD10" authorId="0" shapeId="0" xr:uid="{00000000-0006-0000-0100-00007D000000}">
      <text>
        <r>
          <rPr>
            <sz val="11"/>
            <color theme="1"/>
            <rFont val="Calibri"/>
            <family val="2"/>
            <scheme val="minor"/>
          </rPr>
          <t>======
ID#AAAAY7YO6eI
Iman Rahimzadeh    (2022-05-02 13:56:33)
Luu et al. (2022)
Grade A</t>
        </r>
      </text>
    </comment>
    <comment ref="AE10" authorId="0" shapeId="0" xr:uid="{00000000-0006-0000-0100-00007E000000}">
      <text>
        <r>
          <rPr>
            <sz val="11"/>
            <color theme="1"/>
            <rFont val="Calibri"/>
            <family val="2"/>
            <scheme val="minor"/>
          </rPr>
          <t>======
ID#AAAAkL1qWKs
Iman Rahimzadeh    (2022-11-18 13:00:55)
Grade C</t>
        </r>
      </text>
    </comment>
    <comment ref="AF10" authorId="0" shapeId="0" xr:uid="{00000000-0006-0000-0100-00007F000000}">
      <text>
        <r>
          <rPr>
            <sz val="11"/>
            <color theme="1"/>
            <rFont val="Calibri"/>
            <family val="2"/>
            <scheme val="minor"/>
          </rPr>
          <t>======
ID#AAAAK5ck-JI
Victor Vilarrasa    (2020-12-07 07:35:42)
Vilarrasa et al. (2019)
------
ID#AAAAkL1qWKo
Iman Rahimzadeh    (2022-11-18 13:00:53)
Grade C</t>
        </r>
      </text>
    </comment>
    <comment ref="AG10" authorId="0" shapeId="0" xr:uid="{00000000-0006-0000-0100-000080000000}">
      <text>
        <r>
          <rPr>
            <sz val="11"/>
            <color theme="1"/>
            <rFont val="Calibri"/>
            <family val="2"/>
            <scheme val="minor"/>
          </rPr>
          <t>======
ID#AAAAkL1qWKw
Iman Rahimzadeh    (2022-11-18 13:00:59)
Grade C</t>
        </r>
      </text>
    </comment>
    <comment ref="AH10" authorId="0" shapeId="0" xr:uid="{00000000-0006-0000-0100-000081000000}">
      <text>
        <r>
          <rPr>
            <sz val="11"/>
            <color theme="1"/>
            <rFont val="Calibri"/>
            <family val="2"/>
            <scheme val="minor"/>
          </rPr>
          <t>======
ID#AAAAK5ck-JM
Victor Vilarrasa    (2020-12-07 07:36:16)
Vilarrasa et al. (2019)
------
ID#AAAAkL1qWK0
Iman Rahimzadeh    (2022-11-18 13:01:05)
Grade C</t>
        </r>
      </text>
    </comment>
    <comment ref="AT10" authorId="0" shapeId="0" xr:uid="{00000000-0006-0000-0100-000082000000}">
      <text>
        <r>
          <rPr>
            <sz val="11"/>
            <color theme="1"/>
            <rFont val="Calibri"/>
            <family val="2"/>
            <scheme val="minor"/>
          </rPr>
          <t>======
ID#AAAAK5ck-IQ
Victor Vilarrasa    (2020-12-07 07:29:22)
Bauer et al. (2016)
------
ID#AAAAY7YO6eQ
Iman Rahimzadeh    (2022-05-02 14:01:48)
Bondarenko et al. (2021)</t>
        </r>
      </text>
    </comment>
    <comment ref="AX10" authorId="0" shapeId="0" xr:uid="{00000000-0006-0000-0100-000083000000}">
      <text>
        <r>
          <rPr>
            <sz val="11"/>
            <color theme="1"/>
            <rFont val="Calibri"/>
            <family val="2"/>
            <scheme val="minor"/>
          </rPr>
          <t>======
ID#AAAAK5ck-IM
Victor Vilarrasa    (2020-12-07 07:29:11)
Bauer et al. (2016)
------
ID#AAAAYN-pKeY
Iman Rahimzadeh    (2022-05-02 14:38:17)
Bondarenko et al. (2021)</t>
        </r>
      </text>
    </comment>
    <comment ref="BB10" authorId="0" shapeId="0" xr:uid="{00000000-0006-0000-0100-000084000000}">
      <text>
        <r>
          <rPr>
            <sz val="11"/>
            <color theme="1"/>
            <rFont val="Calibri"/>
            <family val="2"/>
            <scheme val="minor"/>
          </rPr>
          <t>======
ID#AAAAK5ck-Ko
Victor Vilarrasa    (2020-12-07 07:44:13)
Bauer et al. (2016)
------
ID#AAAAYN-pKeQ
Iman Rahimzadeh    (2022-05-02 14:37:25)
Bondarenko et al. (2021)</t>
        </r>
      </text>
    </comment>
    <comment ref="BG10" authorId="0" shapeId="0" xr:uid="{00000000-0006-0000-0100-000085000000}">
      <text>
        <r>
          <rPr>
            <sz val="11"/>
            <color theme="1"/>
            <rFont val="Calibri"/>
            <family val="2"/>
            <scheme val="minor"/>
          </rPr>
          <t>======
ID#AAAAK5ck-Kk
Victor Vilarrasa    (2020-12-07 07:44:08)
Bauer et al. (2016)</t>
        </r>
      </text>
    </comment>
    <comment ref="BM10" authorId="0" shapeId="0" xr:uid="{00000000-0006-0000-0100-000086000000}">
      <text>
        <r>
          <rPr>
            <sz val="11"/>
            <color theme="1"/>
            <rFont val="Calibri"/>
            <family val="2"/>
            <scheme val="minor"/>
          </rPr>
          <t>======
ID#AAAAK5ck-TA
Victor Vilarrasa    (2020-12-07 07:55:51)
Yang et al. (2018)</t>
        </r>
      </text>
    </comment>
    <comment ref="BQ10" authorId="0" shapeId="0" xr:uid="{00000000-0006-0000-0100-000087000000}">
      <text>
        <r>
          <rPr>
            <sz val="11"/>
            <color theme="1"/>
            <rFont val="Calibri"/>
            <family val="2"/>
            <scheme val="minor"/>
          </rPr>
          <t>======
ID#AAAAK5ck-TM
Victor Vilarrasa    (2020-12-07 07:58:32)
Williams-Stroud et al. (2020)</t>
        </r>
      </text>
    </comment>
    <comment ref="BZ10" authorId="0" shapeId="0" xr:uid="{00000000-0006-0000-0100-000088000000}">
      <text>
        <r>
          <rPr>
            <sz val="11"/>
            <color theme="1"/>
            <rFont val="Calibri"/>
            <family val="2"/>
            <scheme val="minor"/>
          </rPr>
          <t>======
ID#AAAAK5ck-VU
Victor Vilarrasa    (2020-12-07 08:16:18)
Bauer et al. (2016)
------
ID#AAAAkJJtzpM
Iman Rahimzadeh    (2022-11-18 16:36:39)
it ranges from 150 to 1220 m</t>
        </r>
      </text>
    </comment>
    <comment ref="CB10" authorId="0" shapeId="0" xr:uid="{00000000-0006-0000-0100-000089000000}">
      <text>
        <r>
          <rPr>
            <sz val="11"/>
            <color theme="1"/>
            <rFont val="Calibri"/>
            <family val="2"/>
            <scheme val="minor"/>
          </rPr>
          <t>======
ID#AAAAK5ck-Tw
Victor Vilarrasa    (2020-12-07 08:03:49)
Faults placed in basement</t>
        </r>
      </text>
    </comment>
    <comment ref="CX10" authorId="0" shapeId="0" xr:uid="{00000000-0006-0000-0100-00008A000000}">
      <text>
        <r>
          <rPr>
            <sz val="11"/>
            <color theme="1"/>
            <rFont val="Calibri"/>
            <family val="2"/>
            <scheme val="minor"/>
          </rPr>
          <t>======
ID#AAAAZ-DhFdI
Iman Rahimzadeh    (2022-05-30 08:18:05)
in Nov. 2011</t>
        </r>
      </text>
    </comment>
    <comment ref="DA10" authorId="0" shapeId="0" xr:uid="{00000000-0006-0000-0100-00008B000000}">
      <text>
        <r>
          <rPr>
            <sz val="11"/>
            <color theme="1"/>
            <rFont val="Calibri"/>
            <family val="2"/>
            <scheme val="minor"/>
          </rPr>
          <t>======
ID#AAAAZ_NRCPM
Iman Rahimzadeh    (2022-05-30 10:03:49)
11.6 kg/s
taking CO2 density of 750 kg/m3 at reservoir conditions for conversion to flow rate</t>
        </r>
      </text>
    </comment>
    <comment ref="DC10" authorId="0" shapeId="0" xr:uid="{00000000-0006-0000-0100-00008C000000}">
      <text>
        <r>
          <rPr>
            <sz val="11"/>
            <color theme="1"/>
            <rFont val="Calibri"/>
            <family val="2"/>
            <scheme val="minor"/>
          </rPr>
          <t>======
ID#AAAAK5ck-UQ
Victor Vilarrasa    (2020-12-07 08:08:07)
1 Mt of CO2, at a CO2 density of 750 kg/m3 at reservoir conditions</t>
        </r>
      </text>
    </comment>
    <comment ref="DF10" authorId="0" shapeId="0" xr:uid="{00000000-0006-0000-0100-00008D000000}">
      <text>
        <r>
          <rPr>
            <sz val="11"/>
            <color theme="1"/>
            <rFont val="Calibri"/>
            <family val="2"/>
            <scheme val="minor"/>
          </rPr>
          <t>======
ID#AAAAK5ck-Uk
Victor Vilarrasa    (2020-12-07 08:10:30)
Vilarrasa et al. (2019)</t>
        </r>
      </text>
    </comment>
    <comment ref="DG10" authorId="0" shapeId="0" xr:uid="{00000000-0006-0000-0100-00008E000000}">
      <text>
        <r>
          <rPr>
            <sz val="11"/>
            <color theme="1"/>
            <rFont val="Calibri"/>
            <family val="2"/>
            <scheme val="minor"/>
          </rPr>
          <t>======
ID#AAAAK5ck-Us
Victor Vilarrasa    (2020-12-07 08:10:44)
Bauer et al. (2016)</t>
        </r>
      </text>
    </comment>
    <comment ref="DH10" authorId="0" shapeId="0" xr:uid="{00000000-0006-0000-0100-00008F000000}">
      <text>
        <r>
          <rPr>
            <sz val="11"/>
            <color theme="1"/>
            <rFont val="Calibri"/>
            <family val="2"/>
            <scheme val="minor"/>
          </rPr>
          <t>======
ID#AAAAZ_KGaa0
Iman Rahimzadeh    (2022-05-30 08:44:26)
in Jul. 2003</t>
        </r>
      </text>
    </comment>
    <comment ref="DJ10" authorId="0" shapeId="0" xr:uid="{00000000-0006-0000-0100-000090000000}">
      <text>
        <r>
          <rPr>
            <sz val="11"/>
            <color theme="1"/>
            <rFont val="Calibri"/>
            <family val="2"/>
            <scheme val="minor"/>
          </rPr>
          <t>======
ID#AAAAK5ck-VA
Victor Vilarrasa    (2020-12-07 08:13:52)
Goertz-Allmann et al. (2017)</t>
        </r>
      </text>
    </comment>
    <comment ref="DP10" authorId="0" shapeId="0" xr:uid="{00000000-0006-0000-0100-000091000000}">
      <text>
        <r>
          <rPr>
            <sz val="11"/>
            <color theme="1"/>
            <rFont val="Calibri"/>
            <family val="2"/>
            <scheme val="minor"/>
          </rPr>
          <t>======
ID#AAAAK5ck-V8
Victor Vilarrasa    (2020-12-07 08:21:23)
Bauer et al. (2016)</t>
        </r>
      </text>
    </comment>
    <comment ref="DS10" authorId="0" shapeId="0" xr:uid="{00000000-0006-0000-0100-000092000000}">
      <text>
        <r>
          <rPr>
            <sz val="11"/>
            <color theme="1"/>
            <rFont val="Calibri"/>
            <family val="2"/>
            <scheme val="minor"/>
          </rPr>
          <t>======
ID#AAAAK5ck-Vk
Victor Vilarrasa    (2020-12-07 08:17:43)
Bauer et al. (2016)</t>
        </r>
      </text>
    </comment>
    <comment ref="DY10" authorId="0" shapeId="0" xr:uid="{00000000-0006-0000-0100-000093000000}">
      <text>
        <r>
          <rPr>
            <sz val="11"/>
            <color theme="1"/>
            <rFont val="Calibri"/>
            <family val="2"/>
            <scheme val="minor"/>
          </rPr>
          <t>======
ID#AAAAY7YO6eg
Iman Rahimzadeh    (2022-05-02 14:16:34)
Luu et al. (2022)</t>
        </r>
      </text>
    </comment>
    <comment ref="M11" authorId="0" shapeId="0" xr:uid="{00000000-0006-0000-0100-000094000000}">
      <text>
        <r>
          <rPr>
            <sz val="11"/>
            <color theme="1"/>
            <rFont val="Calibri"/>
            <family val="2"/>
            <scheme val="minor"/>
          </rPr>
          <t>======
ID#AAAAY7YO6eE
Iman Rahimzadeh    (2022-05-02 13:54:18)
Luu et al. (2022)
------
ID#AAAAkLx_w3I
Iman Rahimzadeh    (2022-11-18 12:53:43)
Grade A</t>
        </r>
      </text>
    </comment>
    <comment ref="N11" authorId="0" shapeId="0" xr:uid="{00000000-0006-0000-0100-000095000000}">
      <text>
        <r>
          <rPr>
            <sz val="11"/>
            <color theme="1"/>
            <rFont val="Calibri"/>
            <family val="2"/>
            <scheme val="minor"/>
          </rPr>
          <t>======
ID#AAAAY7YO6ds
Iman Rahimzadeh    (2022-05-02 13:48:11)
Freiburg et al. (2014)
------
ID#AAAAkLx_w3E
Iman Rahimzadeh    (2022-11-18 12:53:40)
Grade A</t>
        </r>
      </text>
    </comment>
    <comment ref="P11" authorId="0" shapeId="0" xr:uid="{00000000-0006-0000-0100-000096000000}">
      <text>
        <r>
          <rPr>
            <sz val="11"/>
            <color theme="1"/>
            <rFont val="Calibri"/>
            <family val="2"/>
            <scheme val="minor"/>
          </rPr>
          <t>======
ID#AAAAY7YO6dw
Iman Rahimzadeh    (2022-05-02 13:48:44)
Leetaru and Freiburg (2014)
Luu et al. (2022)
------
ID#AAAAkLx_w4A
Iman Rahimzadeh    (2022-11-18 12:55:00)
Grade A</t>
        </r>
      </text>
    </comment>
    <comment ref="T11" authorId="0" shapeId="0" xr:uid="{00000000-0006-0000-0100-000097000000}">
      <text>
        <r>
          <rPr>
            <sz val="11"/>
            <color theme="1"/>
            <rFont val="Calibri"/>
            <family val="2"/>
            <scheme val="minor"/>
          </rPr>
          <t>======
ID#AAAAY7YO6d8
Iman Rahimzadeh    (2022-05-02 13:53:29)
Luu et al. (2022)
------
ID#AAAAkL1qWJA
Iman Rahimzadeh    (2022-11-18 12:57:09)
Grade A</t>
        </r>
      </text>
    </comment>
    <comment ref="W11" authorId="0" shapeId="0" xr:uid="{00000000-0006-0000-0100-000098000000}">
      <text>
        <r>
          <rPr>
            <sz val="11"/>
            <color theme="1"/>
            <rFont val="Calibri"/>
            <family val="2"/>
            <scheme val="minor"/>
          </rPr>
          <t>======
ID#AAAAY7YO6eA
Iman Rahimzadeh    (2022-05-02 13:53:34)
Luu et al. (2022)
------
ID#AAAAkL1qWJo
Iman Rahimzadeh    (2022-11-18 12:58:52)
Grade A</t>
        </r>
      </text>
    </comment>
    <comment ref="AD11" authorId="0" shapeId="0" xr:uid="{00000000-0006-0000-0100-000099000000}">
      <text>
        <r>
          <rPr>
            <sz val="11"/>
            <color theme="1"/>
            <rFont val="Calibri"/>
            <family val="2"/>
            <scheme val="minor"/>
          </rPr>
          <t>======
ID#AAAAY7YO6eM
Iman Rahimzadeh    (2022-05-02 13:56:38)
Luu et al. (2022)
Grade A</t>
        </r>
      </text>
    </comment>
    <comment ref="AT11" authorId="0" shapeId="0" xr:uid="{00000000-0006-0000-0100-00009A000000}">
      <text>
        <r>
          <rPr>
            <sz val="11"/>
            <color theme="1"/>
            <rFont val="Calibri"/>
            <family val="2"/>
            <scheme val="minor"/>
          </rPr>
          <t>======
ID#AAAAY7YO6eU
Iman Rahimzadeh    (2022-05-02 14:01:53)
Bondarenko et al. (2021)</t>
        </r>
      </text>
    </comment>
    <comment ref="AX11" authorId="0" shapeId="0" xr:uid="{00000000-0006-0000-0100-00009B000000}">
      <text>
        <r>
          <rPr>
            <sz val="11"/>
            <color theme="1"/>
            <rFont val="Calibri"/>
            <family val="2"/>
            <scheme val="minor"/>
          </rPr>
          <t>======
ID#AAAAYN-pKec
Iman Rahimzadeh    (2022-05-02 14:38:23)
Bondarenko et al. (2021)</t>
        </r>
      </text>
    </comment>
    <comment ref="BB11" authorId="0" shapeId="0" xr:uid="{00000000-0006-0000-0100-00009C000000}">
      <text>
        <r>
          <rPr>
            <sz val="11"/>
            <color theme="1"/>
            <rFont val="Calibri"/>
            <family val="2"/>
            <scheme val="minor"/>
          </rPr>
          <t>======
ID#AAAAYN-pKeU
Iman Rahimzadeh    (2022-05-02 14:37:31)
Bondarenko et al. (2021)</t>
        </r>
      </text>
    </comment>
    <comment ref="BM11" authorId="0" shapeId="0" xr:uid="{00000000-0006-0000-0100-00009D000000}">
      <text>
        <r>
          <rPr>
            <sz val="11"/>
            <color theme="1"/>
            <rFont val="Calibri"/>
            <family val="2"/>
            <scheme val="minor"/>
          </rPr>
          <t>======
ID#AAAAYN-pKd4
Iman Rahimzadeh    (2022-05-02 14:19:26)
Berger et al. (2019)</t>
        </r>
      </text>
    </comment>
    <comment ref="CV11" authorId="0" shapeId="0" xr:uid="{00000000-0006-0000-0100-00009E000000}">
      <text>
        <r>
          <rPr>
            <sz val="11"/>
            <color theme="1"/>
            <rFont val="Calibri"/>
            <family val="2"/>
            <scheme val="minor"/>
          </rPr>
          <t>======
ID#AAAAY7YO6eY
Iman Rahimzadeh    (2022-05-02 14:04:22)
Williams-stroud et al. (2020)</t>
        </r>
      </text>
    </comment>
    <comment ref="CX11" authorId="0" shapeId="0" xr:uid="{00000000-0006-0000-0100-00009F000000}">
      <text>
        <r>
          <rPr>
            <sz val="11"/>
            <color theme="1"/>
            <rFont val="Calibri"/>
            <family val="2"/>
            <scheme val="minor"/>
          </rPr>
          <t>======
ID#AAAAZ-DhFdM
Iman Rahimzadeh    (2022-05-30 08:18:13)
in Apr. 2017</t>
        </r>
      </text>
    </comment>
    <comment ref="DA11" authorId="0" shapeId="0" xr:uid="{00000000-0006-0000-0100-0000A0000000}">
      <text>
        <r>
          <rPr>
            <sz val="11"/>
            <color theme="1"/>
            <rFont val="Calibri"/>
            <family val="2"/>
            <scheme val="minor"/>
          </rPr>
          <t>======
ID#AAAAZ_NRCPQ
Iman Rahimzadeh    (2022-05-30 10:04:06)
18.1 kg/s
taking CO2 density of 750 kg/m3 at reservoir conditions for conversion to flow rate</t>
        </r>
      </text>
    </comment>
    <comment ref="DC11" authorId="0" shapeId="0" xr:uid="{00000000-0006-0000-0100-0000A1000000}">
      <text>
        <r>
          <rPr>
            <sz val="11"/>
            <color theme="1"/>
            <rFont val="Calibri"/>
            <family val="2"/>
            <scheme val="minor"/>
          </rPr>
          <t>======
ID#AAAAY7YO6ec
Iman Rahimzadeh    (2022-05-02 14:09:57)
Williams-stroud (2020)
1.8 Mt of CO2 as of April 2020, at a CO2 density of 750 kg/m3 at reservoir conditions</t>
        </r>
      </text>
    </comment>
    <comment ref="DF11" authorId="0" shapeId="0" xr:uid="{00000000-0006-0000-0100-0000A2000000}">
      <text>
        <r>
          <rPr>
            <sz val="11"/>
            <color theme="1"/>
            <rFont val="Calibri"/>
            <family val="2"/>
            <scheme val="minor"/>
          </rPr>
          <t>======
ID#AAAAYN-pKd8
Iman Rahimzadeh    (2022-05-02 14:27:24)
Williams-stroud et al. (2020)</t>
        </r>
      </text>
    </comment>
    <comment ref="DH11" authorId="0" shapeId="0" xr:uid="{00000000-0006-0000-0100-0000A3000000}">
      <text>
        <r>
          <rPr>
            <sz val="11"/>
            <color theme="1"/>
            <rFont val="Calibri"/>
            <family val="2"/>
            <scheme val="minor"/>
          </rPr>
          <t>======
ID#AAAAZ_KGaa4
Iman Rahimzadeh    (2022-05-30 08:45:01)
in Apr. 2017</t>
        </r>
      </text>
    </comment>
    <comment ref="DJ11" authorId="0" shapeId="0" xr:uid="{00000000-0006-0000-0100-0000A4000000}">
      <text>
        <r>
          <rPr>
            <sz val="11"/>
            <color theme="1"/>
            <rFont val="Calibri"/>
            <family val="2"/>
            <scheme val="minor"/>
          </rPr>
          <t>======
ID#AAAAYN-pKeM
Iman Rahimzadeh    (2022-05-02 14:33:53)
Williams-stroud et al. (2020)</t>
        </r>
      </text>
    </comment>
    <comment ref="K12" authorId="0" shapeId="0" xr:uid="{00000000-0006-0000-0100-0000A5000000}">
      <text>
        <r>
          <rPr>
            <sz val="11"/>
            <color theme="1"/>
            <rFont val="Calibri"/>
            <family val="2"/>
            <scheme val="minor"/>
          </rPr>
          <t>======
ID#AAAAkLvBx9Y
Iman Rahimzadeh    (2022-11-18 11:53:42)
Grade A</t>
        </r>
      </text>
    </comment>
    <comment ref="L12" authorId="0" shapeId="0" xr:uid="{00000000-0006-0000-0100-0000A6000000}">
      <text>
        <r>
          <rPr>
            <sz val="11"/>
            <color theme="1"/>
            <rFont val="Calibri"/>
            <family val="2"/>
            <scheme val="minor"/>
          </rPr>
          <t>======
ID#AAAAkLvBx9c
Iman Rahimzadeh    (2022-11-18 11:53:45)
Grade A</t>
        </r>
      </text>
    </comment>
    <comment ref="M12" authorId="0" shapeId="0" xr:uid="{00000000-0006-0000-0100-0000A7000000}">
      <text>
        <r>
          <rPr>
            <sz val="11"/>
            <color theme="1"/>
            <rFont val="Calibri"/>
            <family val="2"/>
            <scheme val="minor"/>
          </rPr>
          <t>======
ID#AAAAkLvBx-w
Iman Rahimzadeh    (2022-11-18 11:56:26)
Humphyers (2014)
Grade A</t>
        </r>
      </text>
    </comment>
    <comment ref="P12" authorId="0" shapeId="0" xr:uid="{00000000-0006-0000-0100-0000A8000000}">
      <text>
        <r>
          <rPr>
            <sz val="11"/>
            <color theme="1"/>
            <rFont val="Calibri"/>
            <family val="2"/>
            <scheme val="minor"/>
          </rPr>
          <t>======
ID#AAAAkLvBx_A
Iman Rahimzadeh    (2022-11-18 11:56:43)
Humphyers (2014)
Grade A</t>
        </r>
      </text>
    </comment>
    <comment ref="S12" authorId="0" shapeId="0" xr:uid="{00000000-0006-0000-0100-0000A9000000}">
      <text>
        <r>
          <rPr>
            <sz val="11"/>
            <color theme="1"/>
            <rFont val="Calibri"/>
            <family val="2"/>
            <scheme val="minor"/>
          </rPr>
          <t>======
ID#AAAAkLxopxU
Iman Rahimzadeh    (2022-11-18 12:11:09)
Holl and Barton (2015)
Grade A</t>
        </r>
      </text>
    </comment>
    <comment ref="V12" authorId="0" shapeId="0" xr:uid="{00000000-0006-0000-0100-0000AA000000}">
      <text>
        <r>
          <rPr>
            <sz val="11"/>
            <color theme="1"/>
            <rFont val="Calibri"/>
            <family val="2"/>
            <scheme val="minor"/>
          </rPr>
          <t>======
ID#AAAAkLxopyE
Iman Rahimzadeh    (2022-11-18 12:18:31)
Holl and Barton (2015)
Grade A</t>
        </r>
      </text>
    </comment>
    <comment ref="AM12" authorId="0" shapeId="0" xr:uid="{00000000-0006-0000-0100-0000AB000000}">
      <text>
        <r>
          <rPr>
            <sz val="11"/>
            <color theme="1"/>
            <rFont val="Calibri"/>
            <family val="2"/>
            <scheme val="minor"/>
          </rPr>
          <t>======
ID#AAAAkLx_w0M
Iman Rahimzadeh    (2022-11-18 12:42:43)
Humphyers (2014)
Grade A</t>
        </r>
      </text>
    </comment>
    <comment ref="AN12" authorId="0" shapeId="0" xr:uid="{00000000-0006-0000-0100-0000AC000000}">
      <text>
        <r>
          <rPr>
            <sz val="11"/>
            <color theme="1"/>
            <rFont val="Calibri"/>
            <family val="2"/>
            <scheme val="minor"/>
          </rPr>
          <t>======
ID#AAAAkLx_w0Q
Iman Rahimzadeh    (2022-11-18 12:42:47)
Humphyers (2014)
Grade A</t>
        </r>
      </text>
    </comment>
    <comment ref="AO12" authorId="0" shapeId="0" xr:uid="{00000000-0006-0000-0100-0000AD000000}">
      <text>
        <r>
          <rPr>
            <sz val="11"/>
            <color theme="1"/>
            <rFont val="Calibri"/>
            <family val="2"/>
            <scheme val="minor"/>
          </rPr>
          <t>======
ID#AAAAkLx_w0s
Iman Rahimzadeh    (2022-11-18 12:43:13)
Barton and Holl (2015)
Grade A</t>
        </r>
      </text>
    </comment>
    <comment ref="BF12" authorId="1" shapeId="0" xr:uid="{00000000-0006-0000-0100-0000AE000000}">
      <text>
        <r>
          <rPr>
            <b/>
            <sz val="9"/>
            <color indexed="81"/>
            <rFont val="Tahoma"/>
            <family val="2"/>
          </rPr>
          <t>IR:</t>
        </r>
        <r>
          <rPr>
            <sz val="9"/>
            <color indexed="81"/>
            <rFont val="Tahoma"/>
            <family val="2"/>
          </rPr>
          <t xml:space="preserve">
N82E +-5</t>
        </r>
      </text>
    </comment>
    <comment ref="CU12" authorId="0" shapeId="0" xr:uid="{00000000-0006-0000-0100-0000AF000000}">
      <text>
        <r>
          <rPr>
            <sz val="11"/>
            <color theme="1"/>
            <rFont val="Calibri"/>
            <family val="2"/>
            <scheme val="minor"/>
          </rPr>
          <t>======
ID#AAAAGfi9ChA
Iman Rahimzadeh    (2020-05-10 22:31:14)
300 m openhole was pressurized but fluid entered the fault zonearound 4250</t>
        </r>
      </text>
    </comment>
    <comment ref="K13" authorId="0" shapeId="0" xr:uid="{00000000-0006-0000-0100-0000B0000000}">
      <text>
        <r>
          <rPr>
            <sz val="11"/>
            <color theme="1"/>
            <rFont val="Calibri"/>
            <family val="2"/>
            <scheme val="minor"/>
          </rPr>
          <t>======
ID#AAAAkLvBx9U
Iman Rahimzadeh    (2022-11-18 11:53:27)
Humphyers (2014)
Grade A</t>
        </r>
      </text>
    </comment>
    <comment ref="L13" authorId="0" shapeId="0" xr:uid="{00000000-0006-0000-0100-0000B1000000}">
      <text>
        <r>
          <rPr>
            <sz val="11"/>
            <color theme="1"/>
            <rFont val="Calibri"/>
            <family val="2"/>
            <scheme val="minor"/>
          </rPr>
          <t>======
ID#AAAAJgqd_Fo
Iman Rahimzadeh    (2020-05-11 00:07:54)
Humphyers (2014)
Grade A</t>
        </r>
      </text>
    </comment>
    <comment ref="M13" authorId="0" shapeId="0" xr:uid="{00000000-0006-0000-0100-0000B2000000}">
      <text>
        <r>
          <rPr>
            <sz val="11"/>
            <color theme="1"/>
            <rFont val="Calibri"/>
            <family val="2"/>
            <scheme val="minor"/>
          </rPr>
          <t>======
ID#AAAAJgqd_Fk
Iman Rahimzadeh    (2020-05-11 00:06:42)
Humphyers (2014)
Grade A</t>
        </r>
      </text>
    </comment>
    <comment ref="P13" authorId="0" shapeId="0" xr:uid="{00000000-0006-0000-0100-0000B3000000}">
      <text>
        <r>
          <rPr>
            <sz val="11"/>
            <color theme="1"/>
            <rFont val="Calibri"/>
            <family val="2"/>
            <scheme val="minor"/>
          </rPr>
          <t>======
ID#AAAAJgqd_Fg
Iman Rahimzadeh    (2020-05-11 00:06:01)
Humphyers (2014)
Grade A</t>
        </r>
      </text>
    </comment>
    <comment ref="S13" authorId="0" shapeId="0" xr:uid="{00000000-0006-0000-0100-0000B4000000}">
      <text>
        <r>
          <rPr>
            <sz val="11"/>
            <color theme="1"/>
            <rFont val="Calibri"/>
            <family val="2"/>
            <scheme val="minor"/>
          </rPr>
          <t>======
ID#AAAAJgqd_GM
Iman Rahimzadeh    (2020-05-11 00:30:27)
Holl and Barton (2015)
Grade A</t>
        </r>
      </text>
    </comment>
    <comment ref="V13" authorId="0" shapeId="0" xr:uid="{00000000-0006-0000-0100-0000B5000000}">
      <text>
        <r>
          <rPr>
            <sz val="11"/>
            <color theme="1"/>
            <rFont val="Calibri"/>
            <family val="2"/>
            <scheme val="minor"/>
          </rPr>
          <t>======
ID#AAAAJgqd_GQ
Iman Rahimzadeh    (2020-05-11 00:30:36)
Holl and Barton (2015)
Grade A</t>
        </r>
      </text>
    </comment>
    <comment ref="AM13" authorId="0" shapeId="0" xr:uid="{00000000-0006-0000-0100-0000B6000000}">
      <text>
        <r>
          <rPr>
            <sz val="11"/>
            <color theme="1"/>
            <rFont val="Calibri"/>
            <family val="2"/>
            <scheme val="minor"/>
          </rPr>
          <t>======
ID#AAAAJgqd_Fs
Iman Rahimzadeh    (2020-05-11 00:11:05)
Humphyers (2014)
Grade A</t>
        </r>
      </text>
    </comment>
    <comment ref="AN13" authorId="0" shapeId="0" xr:uid="{00000000-0006-0000-0100-0000B7000000}">
      <text>
        <r>
          <rPr>
            <sz val="11"/>
            <color theme="1"/>
            <rFont val="Calibri"/>
            <family val="2"/>
            <scheme val="minor"/>
          </rPr>
          <t>======
ID#AAAAkLx_w0I
Iman Rahimzadeh    (2022-11-18 12:42:06)
Humphyers (2014)
Grade A</t>
        </r>
      </text>
    </comment>
    <comment ref="AO13" authorId="0" shapeId="0" xr:uid="{00000000-0006-0000-0100-0000B8000000}">
      <text>
        <r>
          <rPr>
            <sz val="11"/>
            <color theme="1"/>
            <rFont val="Calibri"/>
            <family val="2"/>
            <scheme val="minor"/>
          </rPr>
          <t>======
ID#AAAAJgqd_GY
Iman Rahimzadeh    (2020-05-11 00:32:24)
Barton and Holl (2015)
Grade A</t>
        </r>
      </text>
    </comment>
    <comment ref="AS13" authorId="0" shapeId="0" xr:uid="{00000000-0006-0000-0100-0000B9000000}">
      <text>
        <r>
          <rPr>
            <sz val="11"/>
            <color rgb="FF000000"/>
            <rFont val="Calibri"/>
            <family val="2"/>
          </rPr>
          <t xml:space="preserve">======
</t>
        </r>
        <r>
          <rPr>
            <sz val="11"/>
            <color rgb="FF000000"/>
            <rFont val="Calibri"/>
            <family val="2"/>
          </rPr>
          <t xml:space="preserve">ID#AAAAGfi9Cic
</t>
        </r>
        <r>
          <rPr>
            <sz val="11"/>
            <color rgb="FF000000"/>
            <rFont val="Calibri"/>
            <family val="2"/>
          </rPr>
          <t xml:space="preserve">Iman Rahimzadeh    (2020-05-10 23:27:31)
</t>
        </r>
        <r>
          <rPr>
            <sz val="11"/>
            <color rgb="FF000000"/>
            <rFont val="Calibri"/>
            <family val="2"/>
          </rPr>
          <t>Barton 2015</t>
        </r>
      </text>
    </comment>
    <comment ref="AT13" authorId="0" shapeId="0" xr:uid="{00000000-0006-0000-0100-0000BA000000}">
      <text>
        <r>
          <rPr>
            <sz val="11"/>
            <color theme="1"/>
            <rFont val="Calibri"/>
            <family val="2"/>
            <scheme val="minor"/>
          </rPr>
          <t>======
ID#AAAAGfi9Cig
Iman Rahimzadeh    (2020-05-10 23:27:36)
Barton 2015</t>
        </r>
      </text>
    </comment>
    <comment ref="AX13" authorId="0" shapeId="0" xr:uid="{00000000-0006-0000-0100-0000BB000000}">
      <text>
        <r>
          <rPr>
            <sz val="11"/>
            <color theme="1"/>
            <rFont val="Calibri"/>
            <family val="2"/>
            <scheme val="minor"/>
          </rPr>
          <t>======
ID#AAAAGfi9Cik
Iman Rahimzadeh    (2020-05-10 23:27:40)
Barton 2015</t>
        </r>
      </text>
    </comment>
    <comment ref="BB13" authorId="0" shapeId="0" xr:uid="{00000000-0006-0000-0100-0000BC000000}">
      <text>
        <r>
          <rPr>
            <sz val="11"/>
            <color theme="1"/>
            <rFont val="Calibri"/>
            <family val="2"/>
            <scheme val="minor"/>
          </rPr>
          <t>======
ID#AAAAGfi9Cio
Iman Rahimzadeh    (2020-05-10 23:27:45)
Barton 2015</t>
        </r>
      </text>
    </comment>
    <comment ref="BF13" authorId="0" shapeId="0" xr:uid="{00000000-0006-0000-0100-0000BD000000}">
      <text>
        <r>
          <rPr>
            <sz val="11"/>
            <color theme="1"/>
            <rFont val="Calibri"/>
            <family val="2"/>
            <scheme val="minor"/>
          </rPr>
          <t>======
ID#AAAAGfi9Chw
Iman Rahimzadeh    (2020-05-10 22:40:53)
Barton 2015
N82E +-5</t>
        </r>
      </text>
    </comment>
    <comment ref="BH13" authorId="0" shapeId="0" xr:uid="{00000000-0006-0000-0100-0000BE000000}">
      <text>
        <r>
          <rPr>
            <sz val="11"/>
            <color theme="1"/>
            <rFont val="Calibri"/>
            <family val="2"/>
            <scheme val="minor"/>
          </rPr>
          <t>======
ID#AAAAGfi9Cis
Iman Rahimzadeh    (2020-05-10 23:27:53)
Barton 2015</t>
        </r>
      </text>
    </comment>
    <comment ref="BQ13" authorId="0" shapeId="0" xr:uid="{00000000-0006-0000-0100-0000BF000000}">
      <text>
        <r>
          <rPr>
            <sz val="11"/>
            <color theme="1"/>
            <rFont val="Calibri"/>
            <family val="2"/>
            <scheme val="minor"/>
          </rPr>
          <t>======
ID#AAAAGfi9CiI
Iman Rahimzadeh    (2020-05-10 23:08:46)
Sub-horizontal (baisch 2015)</t>
        </r>
      </text>
    </comment>
    <comment ref="BT13" authorId="0" shapeId="0" xr:uid="{00000000-0006-0000-0100-0000C0000000}">
      <text>
        <r>
          <rPr>
            <sz val="11"/>
            <color theme="1"/>
            <rFont val="Calibri"/>
            <family val="2"/>
            <scheme val="minor"/>
          </rPr>
          <t>======
ID#AAAAGfi9CgE
Iman Rahimzadeh    (2020-05-10 22:05:40)
Baisch 2015</t>
        </r>
      </text>
    </comment>
    <comment ref="BV13" authorId="0" shapeId="0" xr:uid="{00000000-0006-0000-0100-0000C1000000}">
      <text>
        <r>
          <rPr>
            <sz val="11"/>
            <color theme="1"/>
            <rFont val="Calibri"/>
            <family val="2"/>
            <scheme val="minor"/>
          </rPr>
          <t>======
ID#AAAAGfi9CgI
Iman Rahimzadeh    (2020-05-10 22:05:45)
Baisch 2015</t>
        </r>
      </text>
    </comment>
    <comment ref="BX13" authorId="0" shapeId="0" xr:uid="{00000000-0006-0000-0100-0000C2000000}">
      <text>
        <r>
          <rPr>
            <sz val="11"/>
            <color theme="1"/>
            <rFont val="Calibri"/>
            <family val="2"/>
            <scheme val="minor"/>
          </rPr>
          <t>======
ID#AAAAGfi9CgM
Iman Rahimzadeh    (2020-05-10 22:05:49)
Baisch 2015</t>
        </r>
      </text>
    </comment>
    <comment ref="CG13" authorId="0" shapeId="0" xr:uid="{00000000-0006-0000-0100-0000C3000000}">
      <text>
        <r>
          <rPr>
            <sz val="11"/>
            <color theme="1"/>
            <rFont val="Calibri"/>
            <family val="2"/>
            <scheme val="minor"/>
          </rPr>
          <t>======
ID#AAAAGfi9Cgo
Iman Rahimzadeh    (2020-05-10 22:14:42)
Fault review work
------
ID#AAAAGfi9Cgw
Iman Rahimzadeh    (2020-05-10 22:23:20)
Before stimulation</t>
        </r>
      </text>
    </comment>
    <comment ref="CX13" authorId="0" shapeId="0" xr:uid="{00000000-0006-0000-0100-0000C4000000}">
      <text>
        <r>
          <rPr>
            <sz val="11"/>
            <color theme="1"/>
            <rFont val="Calibri"/>
            <family val="2"/>
            <scheme val="minor"/>
          </rPr>
          <t>======
ID#AAAAZ-DhFbc
Iman Rahimzadeh    (2022-05-30 08:14:01)
in Nov. 2003</t>
        </r>
      </text>
    </comment>
    <comment ref="DP13" authorId="0" shapeId="0" xr:uid="{00000000-0006-0000-0100-0000C5000000}">
      <text>
        <r>
          <rPr>
            <sz val="11"/>
            <color theme="1"/>
            <rFont val="Calibri"/>
            <family val="2"/>
            <scheme val="minor"/>
          </rPr>
          <t>======
ID#AAAAWEVgAYU
Iman Rahimzadeh    (2022-02-25 11:34:49)
Baisch et al. (2006)</t>
        </r>
      </text>
    </comment>
    <comment ref="K14" authorId="0" shapeId="0" xr:uid="{00000000-0006-0000-0100-0000C6000000}">
      <text>
        <r>
          <rPr>
            <sz val="11"/>
            <color theme="1"/>
            <rFont val="Calibri"/>
            <family val="2"/>
            <scheme val="minor"/>
          </rPr>
          <t>======
ID#AAAAkLvBx9g
Iman Rahimzadeh    (2022-11-18 11:53:48)
Grade A</t>
        </r>
      </text>
    </comment>
    <comment ref="L14" authorId="0" shapeId="0" xr:uid="{00000000-0006-0000-0100-0000C7000000}">
      <text>
        <r>
          <rPr>
            <sz val="11"/>
            <color theme="1"/>
            <rFont val="Calibri"/>
            <family val="2"/>
            <scheme val="minor"/>
          </rPr>
          <t>======
ID#AAAAkLvBx9k
Iman Rahimzadeh    (2022-11-18 11:53:51)
Grade A</t>
        </r>
      </text>
    </comment>
    <comment ref="M14" authorId="0" shapeId="0" xr:uid="{00000000-0006-0000-0100-0000C8000000}">
      <text>
        <r>
          <rPr>
            <sz val="11"/>
            <color theme="1"/>
            <rFont val="Calibri"/>
            <family val="2"/>
            <scheme val="minor"/>
          </rPr>
          <t>======
ID#AAAAkLvBx-0
Iman Rahimzadeh    (2022-11-18 11:56:28)
Humphyers (2014)
Grade A</t>
        </r>
      </text>
    </comment>
    <comment ref="P14" authorId="0" shapeId="0" xr:uid="{00000000-0006-0000-0100-0000C9000000}">
      <text>
        <r>
          <rPr>
            <sz val="11"/>
            <color theme="1"/>
            <rFont val="Calibri"/>
            <family val="2"/>
            <scheme val="minor"/>
          </rPr>
          <t>======
ID#AAAAkLvBx_E
Iman Rahimzadeh    (2022-11-18 11:56:46)
Humphyers (2014)
Grade A</t>
        </r>
      </text>
    </comment>
    <comment ref="S14" authorId="0" shapeId="0" xr:uid="{00000000-0006-0000-0100-0000CA000000}">
      <text>
        <r>
          <rPr>
            <sz val="11"/>
            <color theme="1"/>
            <rFont val="Calibri"/>
            <family val="2"/>
            <scheme val="minor"/>
          </rPr>
          <t>======
ID#AAAAkLxopxY
Iman Rahimzadeh    (2022-11-18 12:12:23)
Holl and Barton (2015)
Grade A</t>
        </r>
      </text>
    </comment>
    <comment ref="V14" authorId="0" shapeId="0" xr:uid="{00000000-0006-0000-0100-0000CB000000}">
      <text>
        <r>
          <rPr>
            <sz val="11"/>
            <color theme="1"/>
            <rFont val="Calibri"/>
            <family val="2"/>
            <scheme val="minor"/>
          </rPr>
          <t>======
ID#AAAAkLxopyI
Iman Rahimzadeh    (2022-11-18 12:18:34)
Holl and Barton (2015)
Grade A</t>
        </r>
      </text>
    </comment>
    <comment ref="AM14" authorId="0" shapeId="0" xr:uid="{00000000-0006-0000-0100-0000CC000000}">
      <text>
        <r>
          <rPr>
            <sz val="11"/>
            <color theme="1"/>
            <rFont val="Calibri"/>
            <family val="2"/>
            <scheme val="minor"/>
          </rPr>
          <t>======
ID#AAAAkLx_w0U
Iman Rahimzadeh    (2022-11-18 12:42:50)
Humphyers (2014)
Grade A</t>
        </r>
      </text>
    </comment>
    <comment ref="AN14" authorId="0" shapeId="0" xr:uid="{00000000-0006-0000-0100-0000CD000000}">
      <text>
        <r>
          <rPr>
            <sz val="11"/>
            <color theme="1"/>
            <rFont val="Calibri"/>
            <family val="2"/>
            <scheme val="minor"/>
          </rPr>
          <t>======
ID#AAAAkLx_w0Y
Iman Rahimzadeh    (2022-11-18 12:42:53)
Humphyers (2014)
Grade A</t>
        </r>
      </text>
    </comment>
    <comment ref="AO14" authorId="0" shapeId="0" xr:uid="{00000000-0006-0000-0100-0000CE000000}">
      <text>
        <r>
          <rPr>
            <sz val="11"/>
            <color theme="1"/>
            <rFont val="Calibri"/>
            <family val="2"/>
            <scheme val="minor"/>
          </rPr>
          <t>======
ID#AAAAkLx_w0w
Iman Rahimzadeh    (2022-11-18 12:43:20)
Barton and Holl (2015)
Grade A</t>
        </r>
      </text>
    </comment>
    <comment ref="BX14" authorId="0" shapeId="0" xr:uid="{00000000-0006-0000-0100-0000CF000000}">
      <text>
        <r>
          <rPr>
            <sz val="11"/>
            <color theme="1"/>
            <rFont val="Calibri"/>
            <family val="2"/>
            <scheme val="minor"/>
          </rPr>
          <t>======
ID#AAAAGfi9CgY
Iman Rahimzadeh    (2020-05-10 22:09:52)
Baisch 2015
Observed from image logs</t>
        </r>
      </text>
    </comment>
    <comment ref="CA14" authorId="0" shapeId="0" xr:uid="{00000000-0006-0000-0100-0000D0000000}">
      <text>
        <r>
          <rPr>
            <sz val="11"/>
            <color theme="1"/>
            <rFont val="Calibri"/>
            <family val="2"/>
            <scheme val="minor"/>
          </rPr>
          <t>======
ID#AAAAGfi9Ch8
Iman Rahimzadeh    (2020-05-10 22:54:33)
Barton 2015</t>
        </r>
      </text>
    </comment>
    <comment ref="K15" authorId="0" shapeId="0" xr:uid="{00000000-0006-0000-0100-0000D1000000}">
      <text>
        <r>
          <rPr>
            <sz val="11"/>
            <color theme="1"/>
            <rFont val="Calibri"/>
            <family val="2"/>
            <scheme val="minor"/>
          </rPr>
          <t>======
ID#AAAAkLvBx90
Iman Rahimzadeh    (2022-11-18 11:54:04)
Grade A</t>
        </r>
      </text>
    </comment>
    <comment ref="L15" authorId="0" shapeId="0" xr:uid="{00000000-0006-0000-0100-0000D2000000}">
      <text>
        <r>
          <rPr>
            <sz val="11"/>
            <color theme="1"/>
            <rFont val="Calibri"/>
            <family val="2"/>
            <scheme val="minor"/>
          </rPr>
          <t>======
ID#AAAAkLvBx9s
Iman Rahimzadeh    (2022-11-18 11:53:58)
Grade A</t>
        </r>
      </text>
    </comment>
    <comment ref="M15" authorId="0" shapeId="0" xr:uid="{00000000-0006-0000-0100-0000D3000000}">
      <text>
        <r>
          <rPr>
            <sz val="11"/>
            <color theme="1"/>
            <rFont val="Calibri"/>
            <family val="2"/>
            <scheme val="minor"/>
          </rPr>
          <t>======
ID#AAAAkLvBx-8
Iman Rahimzadeh    (2022-11-18 11:56:34)
Humphyers (2014)
Grade A</t>
        </r>
      </text>
    </comment>
    <comment ref="P15" authorId="0" shapeId="0" xr:uid="{00000000-0006-0000-0100-0000D4000000}">
      <text>
        <r>
          <rPr>
            <sz val="11"/>
            <color theme="1"/>
            <rFont val="Calibri"/>
            <family val="2"/>
            <scheme val="minor"/>
          </rPr>
          <t>======
ID#AAAAkLvBx_M
Iman Rahimzadeh    (2022-11-18 11:56:53)
Humphyers (2014)
Grade A</t>
        </r>
      </text>
    </comment>
    <comment ref="S15" authorId="0" shapeId="0" xr:uid="{00000000-0006-0000-0100-0000D5000000}">
      <text>
        <r>
          <rPr>
            <sz val="11"/>
            <color theme="1"/>
            <rFont val="Calibri"/>
            <family val="2"/>
            <scheme val="minor"/>
          </rPr>
          <t>======
ID#AAAAkLxopxg
Iman Rahimzadeh    (2022-11-18 12:12:28)
Holl and Barton (2015)
Grade A</t>
        </r>
      </text>
    </comment>
    <comment ref="V15" authorId="0" shapeId="0" xr:uid="{00000000-0006-0000-0100-0000D6000000}">
      <text>
        <r>
          <rPr>
            <sz val="11"/>
            <color theme="1"/>
            <rFont val="Calibri"/>
            <family val="2"/>
            <scheme val="minor"/>
          </rPr>
          <t>======
ID#AAAAkLxopyQ
Iman Rahimzadeh    (2022-11-18 12:18:40)
Holl and Barton (2015)
Grade A</t>
        </r>
      </text>
    </comment>
    <comment ref="AM15" authorId="0" shapeId="0" xr:uid="{00000000-0006-0000-0100-0000D7000000}">
      <text>
        <r>
          <rPr>
            <sz val="11"/>
            <color theme="1"/>
            <rFont val="Calibri"/>
            <family val="2"/>
            <scheme val="minor"/>
          </rPr>
          <t>======
ID#AAAAkLx_w0g
Iman Rahimzadeh    (2022-11-18 12:42:59)
Humphyers (2014)
Grade A</t>
        </r>
      </text>
    </comment>
    <comment ref="AN15" authorId="0" shapeId="0" xr:uid="{00000000-0006-0000-0100-0000D8000000}">
      <text>
        <r>
          <rPr>
            <sz val="11"/>
            <color theme="1"/>
            <rFont val="Calibri"/>
            <family val="2"/>
            <scheme val="minor"/>
          </rPr>
          <t>======
ID#AAAAkLx_w0o
Iman Rahimzadeh    (2022-11-18 12:43:05)
Humphyers (2014)
Grade A</t>
        </r>
      </text>
    </comment>
    <comment ref="AO15" authorId="0" shapeId="0" xr:uid="{00000000-0006-0000-0100-0000D9000000}">
      <text>
        <r>
          <rPr>
            <sz val="11"/>
            <color theme="1"/>
            <rFont val="Calibri"/>
            <family val="2"/>
            <scheme val="minor"/>
          </rPr>
          <t>======
ID#AAAAkLx_w04
Iman Rahimzadeh    (2022-11-18 12:43:27)
Barton and Holl (2015)
Grade A</t>
        </r>
      </text>
    </comment>
    <comment ref="CA15" authorId="0" shapeId="0" xr:uid="{00000000-0006-0000-0100-0000DA000000}">
      <text>
        <r>
          <rPr>
            <sz val="11"/>
            <color theme="1"/>
            <rFont val="Calibri"/>
            <family val="2"/>
            <scheme val="minor"/>
          </rPr>
          <t>======
ID#AAAAGfi9CiA
Iman Rahimzadeh    (2020-05-10 22:54:36)
Barton 2015</t>
        </r>
      </text>
    </comment>
    <comment ref="DP15" authorId="0" shapeId="0" xr:uid="{00000000-0006-0000-0100-0000DB000000}">
      <text>
        <r>
          <rPr>
            <sz val="11"/>
            <color theme="1"/>
            <rFont val="Calibri"/>
            <family val="2"/>
            <scheme val="minor"/>
          </rPr>
          <t>======
ID#AAAAWEVgAYY
Iman Rahimzadeh    (2022-02-25 11:34:52)
Baisch et al. (2006)</t>
        </r>
      </text>
    </comment>
    <comment ref="K16" authorId="0" shapeId="0" xr:uid="{00000000-0006-0000-0100-0000DC000000}">
      <text>
        <r>
          <rPr>
            <sz val="11"/>
            <color theme="1"/>
            <rFont val="Calibri"/>
            <family val="2"/>
            <scheme val="minor"/>
          </rPr>
          <t>======
ID#AAAAkLvBx9w
Iman Rahimzadeh    (2022-11-18 11:54:01)
Grade A</t>
        </r>
      </text>
    </comment>
    <comment ref="L16" authorId="0" shapeId="0" xr:uid="{00000000-0006-0000-0100-0000DD000000}">
      <text>
        <r>
          <rPr>
            <sz val="11"/>
            <color theme="1"/>
            <rFont val="Calibri"/>
            <family val="2"/>
            <scheme val="minor"/>
          </rPr>
          <t>======
ID#AAAAkLvBx9o
Iman Rahimzadeh    (2022-11-18 11:53:55)
Grade A</t>
        </r>
      </text>
    </comment>
    <comment ref="M16" authorId="0" shapeId="0" xr:uid="{00000000-0006-0000-0100-0000DE000000}">
      <text>
        <r>
          <rPr>
            <sz val="11"/>
            <color theme="1"/>
            <rFont val="Calibri"/>
            <family val="2"/>
            <scheme val="minor"/>
          </rPr>
          <t>======
ID#AAAAkLvBx-4
Iman Rahimzadeh    (2022-11-18 11:56:31)
Humphyers (2014)
Grade A</t>
        </r>
      </text>
    </comment>
    <comment ref="P16" authorId="0" shapeId="0" xr:uid="{00000000-0006-0000-0100-0000DF000000}">
      <text>
        <r>
          <rPr>
            <sz val="11"/>
            <color theme="1"/>
            <rFont val="Calibri"/>
            <family val="2"/>
            <scheme val="minor"/>
          </rPr>
          <t>======
ID#AAAAkLvBx_I
Iman Rahimzadeh    (2022-11-18 11:56:48)
Humphyers (2014)
Grade A</t>
        </r>
      </text>
    </comment>
    <comment ref="S16" authorId="0" shapeId="0" xr:uid="{00000000-0006-0000-0100-0000E0000000}">
      <text>
        <r>
          <rPr>
            <sz val="11"/>
            <color theme="1"/>
            <rFont val="Calibri"/>
            <family val="2"/>
            <scheme val="minor"/>
          </rPr>
          <t>======
ID#AAAAkLxopxc
Iman Rahimzadeh    (2022-11-18 12:12:26)
Holl and Barton (2015)
Grade A</t>
        </r>
      </text>
    </comment>
    <comment ref="V16" authorId="0" shapeId="0" xr:uid="{00000000-0006-0000-0100-0000E1000000}">
      <text>
        <r>
          <rPr>
            <sz val="11"/>
            <color theme="1"/>
            <rFont val="Calibri"/>
            <family val="2"/>
            <scheme val="minor"/>
          </rPr>
          <t>======
ID#AAAAkLxopyM
Iman Rahimzadeh    (2022-11-18 12:18:37)
Holl and Barton (2015)
Grade A</t>
        </r>
      </text>
    </comment>
    <comment ref="AM16" authorId="0" shapeId="0" xr:uid="{00000000-0006-0000-0100-0000E2000000}">
      <text>
        <r>
          <rPr>
            <sz val="11"/>
            <color theme="1"/>
            <rFont val="Calibri"/>
            <family val="2"/>
            <scheme val="minor"/>
          </rPr>
          <t>======
ID#AAAAkLx_w0c
Iman Rahimzadeh    (2022-11-18 12:42:56)
Humphyers (2014)
Grade A</t>
        </r>
      </text>
    </comment>
    <comment ref="AN16" authorId="0" shapeId="0" xr:uid="{00000000-0006-0000-0100-0000E3000000}">
      <text>
        <r>
          <rPr>
            <sz val="11"/>
            <color theme="1"/>
            <rFont val="Calibri"/>
            <family val="2"/>
            <scheme val="minor"/>
          </rPr>
          <t>======
ID#AAAAkLx_w0k
Iman Rahimzadeh    (2022-11-18 12:43:02)
Humphyers (2014)
Grade A</t>
        </r>
      </text>
    </comment>
    <comment ref="AO16" authorId="0" shapeId="0" xr:uid="{00000000-0006-0000-0100-0000E4000000}">
      <text>
        <r>
          <rPr>
            <sz val="11"/>
            <color theme="1"/>
            <rFont val="Calibri"/>
            <family val="2"/>
            <scheme val="minor"/>
          </rPr>
          <t>======
ID#AAAAkLx_w00
Iman Rahimzadeh    (2022-11-18 12:43:23)
Barton and Holl (2015)
Grade A</t>
        </r>
      </text>
    </comment>
    <comment ref="BN16" authorId="0" shapeId="0" xr:uid="{00000000-0006-0000-0100-0000E5000000}">
      <text>
        <r>
          <rPr>
            <sz val="11"/>
            <color theme="1"/>
            <rFont val="Calibri"/>
            <family val="2"/>
            <scheme val="minor"/>
          </rPr>
          <t>======
ID#AAAAGfi9Ch4
Iman Rahimzadeh    (2020-05-10 22:46:42)
Baisch 2015
from the induced seismicities</t>
        </r>
      </text>
    </comment>
    <comment ref="DG16" authorId="0" shapeId="0" xr:uid="{00000000-0006-0000-0100-0000E6000000}">
      <text>
        <r>
          <rPr>
            <sz val="11"/>
            <color theme="1"/>
            <rFont val="Calibri"/>
            <family val="2"/>
            <scheme val="minor"/>
          </rPr>
          <t>======
ID#AAAAGfF65Yo
Iman Rahimzadeh    (2020-05-10 20:36:19)
Baisch 2015
Pressure at depth 4300 m</t>
        </r>
      </text>
    </comment>
    <comment ref="DX16" authorId="0" shapeId="0" xr:uid="{00000000-0006-0000-0100-0000E7000000}">
      <text>
        <r>
          <rPr>
            <sz val="11"/>
            <color theme="1"/>
            <rFont val="Calibri"/>
            <family val="2"/>
            <scheme val="minor"/>
          </rPr>
          <t>======
ID#AAAAZ_MSvJg
Iman Rahimzadeh    (2022-05-30 08:56:30)
not exact date (in 2011)</t>
        </r>
      </text>
    </comment>
    <comment ref="CX17" authorId="0" shapeId="0" xr:uid="{00000000-0006-0000-0100-0000E8000000}">
      <text>
        <r>
          <rPr>
            <sz val="11"/>
            <color theme="1"/>
            <rFont val="Calibri"/>
            <family val="2"/>
            <scheme val="minor"/>
          </rPr>
          <t>======
ID#AAAAZ-DhFak
Iman Rahimzadeh    (2022-05-30 08:11:56)
in Jan. 2011</t>
        </r>
      </text>
    </comment>
    <comment ref="DJ17" authorId="0" shapeId="0" xr:uid="{00000000-0006-0000-0100-0000E9000000}">
      <text>
        <r>
          <rPr>
            <sz val="11"/>
            <color theme="1"/>
            <rFont val="Calibri"/>
            <family val="2"/>
            <scheme val="minor"/>
          </rPr>
          <t>======
ID#AAAANOp6OmE
Auregan Bt    (2021-07-01 09:26:08)
Hasting et al. (2011)</t>
        </r>
      </text>
    </comment>
    <comment ref="K18" authorId="0" shapeId="0" xr:uid="{00000000-0006-0000-0100-0000EA000000}">
      <text>
        <r>
          <rPr>
            <sz val="11"/>
            <color theme="1"/>
            <rFont val="Calibri"/>
            <family val="2"/>
            <scheme val="minor"/>
          </rPr>
          <t>======
ID#AAAAioR4cSU
Auregan Bt    (2022-10-24 11:58:20)
Grade A</t>
        </r>
      </text>
    </comment>
    <comment ref="N18" authorId="0" shapeId="0" xr:uid="{00000000-0006-0000-0100-0000EB000000}">
      <text>
        <r>
          <rPr>
            <sz val="11"/>
            <color theme="1"/>
            <rFont val="Calibri"/>
            <family val="2"/>
            <scheme val="minor"/>
          </rPr>
          <t>======
ID#AAAAKriCzms
Iman Rahimzadeh    (2020-12-01 10:22:51)
Reffault et al. (2016)
------
ID#AAAAioR4cSA
Auregan Bt    (2022-10-24 11:57:01)
Grade A</t>
        </r>
      </text>
    </comment>
    <comment ref="P18" authorId="0" shapeId="0" xr:uid="{00000000-0006-0000-0100-0000EC000000}">
      <text>
        <r>
          <rPr>
            <sz val="11"/>
            <color theme="1"/>
            <rFont val="Calibri"/>
            <family val="2"/>
            <scheme val="minor"/>
          </rPr>
          <t>======
ID#AAAAKriCzm0
Iman Rahimzadeh    (2020-12-01 10:23:13)
Reffault et al. (2016)
------
ID#AAAAioR4cSE
Auregan Bt    (2022-10-24 11:57:06)
Grade A</t>
        </r>
      </text>
    </comment>
    <comment ref="S18" authorId="0" shapeId="0" xr:uid="{00000000-0006-0000-0100-0000ED000000}">
      <text>
        <r>
          <rPr>
            <sz val="11"/>
            <color theme="1"/>
            <rFont val="Calibri"/>
            <family val="2"/>
            <scheme val="minor"/>
          </rPr>
          <t>======
ID#AAAAKriCznA
Iman Rahimzadeh    (2020-12-01 10:23:36)
Reffault et al. (2016)
------
ID#AAAAioR4cSI
Auregan Bt    (2022-10-24 11:57:18)
Grade A</t>
        </r>
      </text>
    </comment>
    <comment ref="V18" authorId="0" shapeId="0" xr:uid="{00000000-0006-0000-0100-0000EE000000}">
      <text>
        <r>
          <rPr>
            <sz val="11"/>
            <color theme="1"/>
            <rFont val="Calibri"/>
            <family val="2"/>
            <scheme val="minor"/>
          </rPr>
          <t>======
ID#AAAAKriCzm4
Iman Rahimzadeh    (2020-12-01 10:23:32)
Reffault et al. (2016)
------
ID#AAAAioR4cSM
Auregan Bt    (2022-10-24 11:57:33)
Grade A</t>
        </r>
      </text>
    </comment>
    <comment ref="AC18" authorId="0" shapeId="0" xr:uid="{00000000-0006-0000-0100-0000EF000000}">
      <text>
        <r>
          <rPr>
            <sz val="11"/>
            <color theme="1"/>
            <rFont val="Calibri"/>
            <family val="2"/>
            <scheme val="minor"/>
          </rPr>
          <t>======
ID#AAAAKriCznI
Iman Rahimzadeh    (2020-12-01 10:24:01)
Reffault et al. (2016)
------
ID#AAAAioR4cSQ
Auregan Bt    (2022-10-24 11:57:46)
Grade A</t>
        </r>
      </text>
    </comment>
    <comment ref="AT18" authorId="0" shapeId="0" xr:uid="{00000000-0006-0000-0100-0000F0000000}">
      <text>
        <r>
          <rPr>
            <sz val="11"/>
            <color theme="1"/>
            <rFont val="Calibri"/>
            <family val="2"/>
            <scheme val="minor"/>
          </rPr>
          <t>======
ID#AAAAKriCziY
Iman Rahimzadeh    (2020-12-01 09:47:57)
Albaric et al. (2014)</t>
        </r>
      </text>
    </comment>
    <comment ref="AX18" authorId="0" shapeId="0" xr:uid="{00000000-0006-0000-0100-0000F1000000}">
      <text>
        <r>
          <rPr>
            <sz val="11"/>
            <color theme="1"/>
            <rFont val="Calibri"/>
            <family val="2"/>
            <scheme val="minor"/>
          </rPr>
          <t>======
ID#AAAAKriCzic
Iman Rahimzadeh    (2020-12-01 09:48:01)
Albaric et al. (2014)</t>
        </r>
      </text>
    </comment>
    <comment ref="BB18" authorId="0" shapeId="0" xr:uid="{00000000-0006-0000-0100-0000F2000000}">
      <text>
        <r>
          <rPr>
            <sz val="11"/>
            <color theme="1"/>
            <rFont val="Calibri"/>
            <family val="2"/>
            <scheme val="minor"/>
          </rPr>
          <t>======
ID#AAAAKriCzig
Iman Rahimzadeh    (2020-12-01 09:48:05)
Albaric et al. (2014)</t>
        </r>
      </text>
    </comment>
    <comment ref="BF18" authorId="0" shapeId="0" xr:uid="{00000000-0006-0000-0100-0000F3000000}">
      <text>
        <r>
          <rPr>
            <sz val="11"/>
            <color theme="1"/>
            <rFont val="Calibri"/>
            <family val="2"/>
            <scheme val="minor"/>
          </rPr>
          <t>======
ID#AAAAKriCzik
Iman Rahimzadeh    (2020-12-01 09:48:09)
Albaric et al. (2014)</t>
        </r>
      </text>
    </comment>
    <comment ref="BN18" authorId="0" shapeId="0" xr:uid="{00000000-0006-0000-0100-0000F4000000}">
      <text>
        <r>
          <rPr>
            <sz val="11"/>
            <color theme="1"/>
            <rFont val="Calibri"/>
            <family val="2"/>
            <scheme val="minor"/>
          </rPr>
          <t>======
ID#AAAANOp6Oqw
Auregan Bt    (2021-07-01 09:37:18)
Hasting et al. (2011)</t>
        </r>
      </text>
    </comment>
    <comment ref="P19" authorId="0" shapeId="0" xr:uid="{00000000-0006-0000-0100-0000F5000000}">
      <text>
        <r>
          <rPr>
            <sz val="11"/>
            <color theme="1"/>
            <rFont val="Calibri"/>
            <family val="2"/>
            <scheme val="minor"/>
          </rPr>
          <t>======
ID#AAAAiqkFia4
Auregan Bt    (2022-10-24 09:36:40)
Grade A</t>
        </r>
      </text>
    </comment>
    <comment ref="BL19" authorId="0" shapeId="0" xr:uid="{00000000-0006-0000-0100-0000F6000000}">
      <text>
        <r>
          <rPr>
            <sz val="11"/>
            <color theme="1"/>
            <rFont val="Calibri"/>
            <family val="2"/>
            <scheme val="minor"/>
          </rPr>
          <t>======
ID#AAAAQVwOKow
Auregan Bt    (2021-11-12 11:48:37)
Broothaers et al. (2019)</t>
        </r>
      </text>
    </comment>
    <comment ref="BN19" authorId="0" shapeId="0" xr:uid="{00000000-0006-0000-0100-0000F7000000}">
      <text>
        <r>
          <rPr>
            <sz val="11"/>
            <color theme="1"/>
            <rFont val="Calibri"/>
            <family val="2"/>
            <scheme val="minor"/>
          </rPr>
          <t>======
ID#AAAAQVwOKo0
Auregan Bt    (2021-11-12 11:52:42)
Broothaers et al. (2019)</t>
        </r>
      </text>
    </comment>
    <comment ref="CA19" authorId="0" shapeId="0" xr:uid="{00000000-0006-0000-0100-0000F8000000}">
      <text>
        <r>
          <rPr>
            <sz val="11"/>
            <color theme="1"/>
            <rFont val="Calibri"/>
            <family val="2"/>
            <scheme val="minor"/>
          </rPr>
          <t>======
ID#AAAAQVwOKo8
Auregan Bt    (2021-11-12 12:08:24)
Erol (2018)</t>
        </r>
      </text>
    </comment>
    <comment ref="CE19" authorId="0" shapeId="0" xr:uid="{00000000-0006-0000-0100-0000F9000000}">
      <text>
        <r>
          <rPr>
            <sz val="11"/>
            <color theme="1"/>
            <rFont val="Calibri"/>
            <family val="2"/>
            <scheme val="minor"/>
          </rPr>
          <t>======
ID#AAAAQVwOKpA
Auregan Bt    (2021-11-12 12:08:31)
Erol (2018)</t>
        </r>
      </text>
    </comment>
    <comment ref="CG19" authorId="0" shapeId="0" xr:uid="{00000000-0006-0000-0100-0000FA000000}">
      <text>
        <r>
          <rPr>
            <sz val="11"/>
            <color theme="1"/>
            <rFont val="Calibri"/>
            <family val="2"/>
            <scheme val="minor"/>
          </rPr>
          <t>======
ID#AAAAQVwOKpE
Auregan Bt    (2021-11-12 12:08:39)
Erol (2018)</t>
        </r>
      </text>
    </comment>
    <comment ref="CX19" authorId="0" shapeId="0" xr:uid="{00000000-0006-0000-0100-0000FB000000}">
      <text>
        <r>
          <rPr>
            <sz val="11"/>
            <color theme="1"/>
            <rFont val="Calibri"/>
            <family val="2"/>
            <scheme val="minor"/>
          </rPr>
          <t>======
ID#AAAAZ-DhFas
Iman Rahimzadeh    (2022-05-30 08:12:12)
in Dec. 2018</t>
        </r>
      </text>
    </comment>
    <comment ref="DE19" authorId="0" shapeId="0" xr:uid="{00000000-0006-0000-0100-0000FC000000}">
      <text>
        <r>
          <rPr>
            <sz val="11"/>
            <color rgb="FF000000"/>
            <rFont val="Calibri"/>
            <family val="2"/>
          </rPr>
          <t xml:space="preserve">======
</t>
        </r>
        <r>
          <rPr>
            <sz val="11"/>
            <color rgb="FF000000"/>
            <rFont val="Calibri"/>
            <family val="2"/>
          </rPr>
          <t xml:space="preserve">ID#AAAARySHnfw
</t>
        </r>
        <r>
          <rPr>
            <sz val="11"/>
            <color rgb="FF000000"/>
            <rFont val="Calibri"/>
            <family val="2"/>
          </rPr>
          <t xml:space="preserve">Auregan Bt    (2021-11-17 12:12:06)
</t>
        </r>
        <r>
          <rPr>
            <sz val="11"/>
            <color rgb="FF000000"/>
            <rFont val="Calibri"/>
            <family val="2"/>
          </rPr>
          <t>Laenen et al. (2020)</t>
        </r>
      </text>
    </comment>
    <comment ref="DF19" authorId="0" shapeId="0" xr:uid="{00000000-0006-0000-0100-0000FD000000}">
      <text>
        <r>
          <rPr>
            <sz val="11"/>
            <color rgb="FF000000"/>
            <rFont val="Calibri"/>
            <family val="2"/>
          </rPr>
          <t xml:space="preserve">======
</t>
        </r>
        <r>
          <rPr>
            <sz val="11"/>
            <color rgb="FF000000"/>
            <rFont val="Calibri"/>
            <family val="2"/>
          </rPr>
          <t xml:space="preserve">ID#AAAARySHnf0
</t>
        </r>
        <r>
          <rPr>
            <sz val="11"/>
            <color rgb="FF000000"/>
            <rFont val="Calibri"/>
            <family val="2"/>
          </rPr>
          <t xml:space="preserve">Auregan Bt    (2021-11-17 12:12:16)
</t>
        </r>
        <r>
          <rPr>
            <sz val="11"/>
            <color rgb="FF000000"/>
            <rFont val="Calibri"/>
            <family val="2"/>
          </rPr>
          <t>Laenen et al. (2020)</t>
        </r>
      </text>
    </comment>
    <comment ref="E20" authorId="0" shapeId="0" xr:uid="{00000000-0006-0000-0100-0000FE000000}">
      <text>
        <r>
          <rPr>
            <sz val="11"/>
            <color theme="1"/>
            <rFont val="Calibri"/>
            <family val="2"/>
            <scheme val="minor"/>
          </rPr>
          <t>======
ID#AAAAHWBlQn0
Iman Rahimzadeh    (2020-11-27 14:29:53)
Liquid-dominated geothermal field</t>
        </r>
      </text>
    </comment>
    <comment ref="H20" authorId="0" shapeId="0" xr:uid="{00000000-0006-0000-0100-0000FF000000}">
      <text>
        <r>
          <rPr>
            <sz val="11"/>
            <color rgb="FF000000"/>
            <rFont val="Calibri"/>
            <family val="2"/>
          </rPr>
          <t xml:space="preserve">======
</t>
        </r>
        <r>
          <rPr>
            <sz val="11"/>
            <color rgb="FF000000"/>
            <rFont val="Calibri"/>
            <family val="2"/>
          </rPr>
          <t xml:space="preserve">ID#AAAAHWBlQpg
</t>
        </r>
        <r>
          <rPr>
            <sz val="11"/>
            <color rgb="FF000000"/>
            <rFont val="Calibri"/>
            <family val="2"/>
          </rPr>
          <t xml:space="preserve">Iman Rahimzadeh    (2020-11-27 14:47:11)
</t>
        </r>
        <r>
          <rPr>
            <sz val="11"/>
            <color rgb="FF000000"/>
            <rFont val="Calibri"/>
            <family val="2"/>
          </rPr>
          <t>Basaltic–andesite and andesite lavas</t>
        </r>
      </text>
    </comment>
    <comment ref="K20" authorId="0" shapeId="0" xr:uid="{00000000-0006-0000-0100-000000010000}">
      <text>
        <r>
          <rPr>
            <sz val="11"/>
            <color theme="1"/>
            <rFont val="Calibri"/>
            <family val="2"/>
            <scheme val="minor"/>
          </rPr>
          <t>======
ID#AAAANgC0McA
Auregan Bt    (2021-07-20 12:49:08)
Portier et al.(2010) from model parameters</t>
        </r>
      </text>
    </comment>
    <comment ref="M20" authorId="0" shapeId="0" xr:uid="{00000000-0006-0000-0100-000001010000}">
      <text>
        <r>
          <rPr>
            <sz val="11"/>
            <color theme="1"/>
            <rFont val="Calibri"/>
            <family val="2"/>
            <scheme val="minor"/>
          </rPr>
          <t>======
ID#AAAAHWBlQsE
Iman Rahimzadeh    (2020-11-27 15:10:21)
Portier et al. (2010)
Fractured zone
Grade A</t>
        </r>
      </text>
    </comment>
    <comment ref="N20" authorId="0" shapeId="0" xr:uid="{00000000-0006-0000-0100-000002010000}">
      <text>
        <r>
          <rPr>
            <sz val="11"/>
            <color theme="1"/>
            <rFont val="Calibri"/>
            <family val="2"/>
            <scheme val="minor"/>
          </rPr>
          <t>======
ID#AAAAHWBlQrY
Iman Rahimzadeh    (2020-11-27 14:59:45)
Monterro (2012)
Grade A</t>
        </r>
      </text>
    </comment>
    <comment ref="P20" authorId="0" shapeId="0" xr:uid="{00000000-0006-0000-0100-000003010000}">
      <text>
        <r>
          <rPr>
            <sz val="11"/>
            <color theme="1"/>
            <rFont val="Calibri"/>
            <family val="2"/>
            <scheme val="minor"/>
          </rPr>
          <t>======
ID#AAAAHWBlQqI
Iman Rahimzadeh    (2020-11-27 14:53:00)
DAmore (1999)
Grade A
------
ID#AAAAHWBlQtA
Iman Rahimzadeh    (2020-11-27 15:24:07)
in the near wellbore region</t>
        </r>
      </text>
    </comment>
    <comment ref="Q20" authorId="0" shapeId="0" xr:uid="{00000000-0006-0000-0100-000004010000}">
      <text>
        <r>
          <rPr>
            <sz val="11"/>
            <color theme="1"/>
            <rFont val="Calibri"/>
            <family val="2"/>
            <scheme val="minor"/>
          </rPr>
          <t>======
ID#AAAAHWBlQtE
Iman Rahimzadeh    (2020-11-27 15:24:17)
Initial permeability
Grade A</t>
        </r>
      </text>
    </comment>
    <comment ref="AM20" authorId="0" shapeId="0" xr:uid="{00000000-0006-0000-0100-000005010000}">
      <text>
        <r>
          <rPr>
            <sz val="11"/>
            <color theme="1"/>
            <rFont val="Calibri"/>
            <family val="2"/>
            <scheme val="minor"/>
          </rPr>
          <t>======
ID#AAAANgC0McY
Auregan Bt    (2021-07-20 12:50:05)
ortier et al.(2010) from model parameters
------
ID#AAAAkLx_w2I
Iman Rahimzadeh    (2022-11-18 12:48:47)
Grade C</t>
        </r>
      </text>
    </comment>
    <comment ref="BM20" authorId="0" shapeId="0" xr:uid="{00000000-0006-0000-0100-000006010000}">
      <text>
        <r>
          <rPr>
            <sz val="11"/>
            <color theme="1"/>
            <rFont val="Calibri"/>
            <family val="2"/>
            <scheme val="minor"/>
          </rPr>
          <t>======
ID#AAAAHWBlQns
Iman Rahimzadeh    (2020-11-27 14:28:14)
Rodríguez 2011
------
ID#AAAAHWBlQrg
Iman Rahimzadeh    (2020-11-27 15:00:11)
300 can be a better estimate</t>
        </r>
      </text>
    </comment>
    <comment ref="CX20" authorId="0" shapeId="0" xr:uid="{00000000-0006-0000-0100-000007010000}">
      <text>
        <r>
          <rPr>
            <sz val="11"/>
            <color theme="1"/>
            <rFont val="Calibri"/>
            <family val="2"/>
            <scheme val="minor"/>
          </rPr>
          <t>======
ID#AAAAZ-DhFbM
Iman Rahimzadeh    (2022-05-30 08:13:15)
in Jul. 2003</t>
        </r>
      </text>
    </comment>
    <comment ref="CY20" authorId="0" shapeId="0" xr:uid="{00000000-0006-0000-0100-000008010000}">
      <text>
        <r>
          <rPr>
            <sz val="11"/>
            <color theme="1"/>
            <rFont val="Calibri"/>
            <family val="2"/>
            <scheme val="minor"/>
          </rPr>
          <t>======
ID#AAAAHWBlQs0
Iman Rahimzadeh    (2020-11-27 15:19:22)
Na= 0.16
Cl= 0.185
K= 0.0194
SiO2= 0.013
all in mol/Kg
------
ID#AAAAHWBlQs4
Iman Rahimzadeh    (2020-11-27 15:19:53)
Portier et al. (2010)</t>
        </r>
      </text>
    </comment>
    <comment ref="CZ20" authorId="0" shapeId="0" xr:uid="{00000000-0006-0000-0100-000009010000}">
      <text>
        <r>
          <rPr>
            <sz val="11"/>
            <color theme="1"/>
            <rFont val="Calibri"/>
            <family val="2"/>
            <scheme val="minor"/>
          </rPr>
          <t>======
ID#AAAAHWBlQsA
Iman Rahimzadeh    (2020-11-27 15:09:11)
Portier et al. (2010)</t>
        </r>
      </text>
    </comment>
    <comment ref="DA20" authorId="0" shapeId="0" xr:uid="{00000000-0006-0000-0100-00000A010000}">
      <text>
        <r>
          <rPr>
            <sz val="11"/>
            <color theme="1"/>
            <rFont val="Calibri"/>
            <family val="2"/>
            <scheme val="minor"/>
          </rPr>
          <t>======
ID#AAAAHWBlQjY
Iman Rahimzadeh    (2020-11-27 14:17:22)
Kwiatek et al. (2014)</t>
        </r>
      </text>
    </comment>
    <comment ref="DS20" authorId="0" shapeId="0" xr:uid="{00000000-0006-0000-0100-00000B010000}">
      <text>
        <r>
          <rPr>
            <sz val="11"/>
            <color theme="1"/>
            <rFont val="Calibri"/>
            <family val="2"/>
            <scheme val="minor"/>
          </rPr>
          <t>======
ID#AAAAHWBlQjU
Iman Rahimzadeh    (2020-11-27 14:16:04)
Mw=3.7</t>
        </r>
      </text>
    </comment>
    <comment ref="G21" authorId="0" shapeId="0" xr:uid="{00000000-0006-0000-0100-00000C010000}">
      <text>
        <r>
          <rPr>
            <sz val="11"/>
            <color theme="1"/>
            <rFont val="Calibri"/>
            <family val="2"/>
            <scheme val="minor"/>
          </rPr>
          <t>======
ID#AAAAK1Ls2gg
Iman Rahimzadeh    (2020-11-27 11:37:08)
Kwiatek et al. 2019</t>
        </r>
      </text>
    </comment>
    <comment ref="H21" authorId="0" shapeId="0" xr:uid="{00000000-0006-0000-0100-00000D010000}">
      <text>
        <r>
          <rPr>
            <sz val="11"/>
            <color rgb="FF000000"/>
            <rFont val="Calibri"/>
            <family val="2"/>
          </rPr>
          <t xml:space="preserve">======
</t>
        </r>
        <r>
          <rPr>
            <sz val="11"/>
            <color rgb="FF000000"/>
            <rFont val="Calibri"/>
            <family val="2"/>
          </rPr>
          <t xml:space="preserve">ID#AAAAK1Ls2gw
</t>
        </r>
        <r>
          <rPr>
            <sz val="11"/>
            <color rgb="FF000000"/>
            <rFont val="Calibri"/>
            <family val="2"/>
          </rPr>
          <t xml:space="preserve">Iman Rahimzadeh    (2020-11-27 11:38:27)
</t>
        </r>
        <r>
          <rPr>
            <sz val="11"/>
            <color rgb="FF000000"/>
            <rFont val="Calibri"/>
            <family val="2"/>
          </rPr>
          <t>Kwiatek et al. 2019</t>
        </r>
      </text>
    </comment>
    <comment ref="Z21" authorId="0" shapeId="0" xr:uid="{00000000-0006-0000-0100-00000E010000}">
      <text>
        <r>
          <rPr>
            <sz val="11"/>
            <color theme="1"/>
            <rFont val="Calibri"/>
            <family val="2"/>
            <scheme val="minor"/>
          </rPr>
          <t>======
ID#AAAAK1Ls2fU
Iman Rahimzadeh    (2020-11-27 11:30:46)
Kwiatek et al. 2019
Dynamic modulus
------
ID#AAAAipeWack
Auregan Bt    (2022-10-24 09:30:20)
Grade A</t>
        </r>
      </text>
    </comment>
    <comment ref="AB21" authorId="0" shapeId="0" xr:uid="{00000000-0006-0000-0100-00000F010000}">
      <text>
        <r>
          <rPr>
            <sz val="11"/>
            <color theme="1"/>
            <rFont val="Calibri"/>
            <family val="2"/>
            <scheme val="minor"/>
          </rPr>
          <t>======
ID#AAAAK1Ls2e4
Iman Rahimzadeh    (2020-11-27 11:27:48)
Kwiatek et al. 2019
Dynamic modulus
------
ID#AAAAiqkFia0
Auregan Bt    (2022-10-24 09:30:39)
Grade A</t>
        </r>
      </text>
    </comment>
    <comment ref="AS21" authorId="0" shapeId="0" xr:uid="{00000000-0006-0000-0100-000010010000}">
      <text>
        <r>
          <rPr>
            <sz val="11"/>
            <color theme="1"/>
            <rFont val="Calibri"/>
            <family val="2"/>
            <scheme val="minor"/>
          </rPr>
          <t>======
ID#AAAAIRMP3VU
Auregan Bt    (2021-04-15 07:36:57)
Kwiatek et al. (2019)</t>
        </r>
      </text>
    </comment>
    <comment ref="AV21" authorId="0" shapeId="0" xr:uid="{00000000-0006-0000-0100-000011010000}">
      <text>
        <r>
          <rPr>
            <sz val="11"/>
            <color theme="1"/>
            <rFont val="Calibri"/>
            <family val="2"/>
            <scheme val="minor"/>
          </rPr>
          <t>======
ID#AAAAIRMP3VI
Auregan Bt    (2021-04-15 07:35:15)
Kwiatek et al. (2019)</t>
        </r>
      </text>
    </comment>
    <comment ref="AZ21" authorId="0" shapeId="0" xr:uid="{00000000-0006-0000-0100-000012010000}">
      <text>
        <r>
          <rPr>
            <sz val="11"/>
            <color theme="1"/>
            <rFont val="Calibri"/>
            <family val="2"/>
            <scheme val="minor"/>
          </rPr>
          <t>======
ID#AAAAIRMP3VM
Auregan Bt    (2021-04-15 07:36:00)
Kwiatek et al. (2019)</t>
        </r>
      </text>
    </comment>
    <comment ref="BD21" authorId="0" shapeId="0" xr:uid="{00000000-0006-0000-0100-000013010000}">
      <text>
        <r>
          <rPr>
            <sz val="11"/>
            <color theme="1"/>
            <rFont val="Calibri"/>
            <family val="2"/>
            <scheme val="minor"/>
          </rPr>
          <t>======
ID#AAAAIRMP3VQ
Auregan Bt    (2021-04-15 07:36:23)
Kwiatek et al. (2019)</t>
        </r>
      </text>
    </comment>
    <comment ref="BJ21" authorId="0" shapeId="0" xr:uid="{00000000-0006-0000-0100-000014010000}">
      <text>
        <r>
          <rPr>
            <sz val="11"/>
            <color theme="1"/>
            <rFont val="Calibri"/>
            <family val="2"/>
            <scheme val="minor"/>
          </rPr>
          <t>======
ID#AAAAIRMP3Vo
Auregan Bt    (2021-04-15 07:39:46)
Kwiatek et al. (2019)</t>
        </r>
      </text>
    </comment>
    <comment ref="BL21" authorId="0" shapeId="0" xr:uid="{00000000-0006-0000-0100-000015010000}">
      <text>
        <r>
          <rPr>
            <sz val="11"/>
            <color theme="1"/>
            <rFont val="Calibri"/>
            <family val="2"/>
            <scheme val="minor"/>
          </rPr>
          <t>======
ID#AAAAK1Ls2lE
Iman Rahimzadeh    (2020-11-27 12:09:20)
Kwiatek et al. (2019)</t>
        </r>
      </text>
    </comment>
    <comment ref="BM21" authorId="0" shapeId="0" xr:uid="{00000000-0006-0000-0100-000016010000}">
      <text>
        <r>
          <rPr>
            <sz val="11"/>
            <color theme="1"/>
            <rFont val="Calibri"/>
            <family val="2"/>
            <scheme val="minor"/>
          </rPr>
          <t>======
ID#AAAAK2cyiWA
Iman Rahimzadeh    (2020-11-27 13:32:46)
Hillers et al. (2018)
------
ID#AAAAYKfnKgw
Auregan Bt    (2022-04-20 13:54:51)
** Hillers et al. (2020)</t>
        </r>
      </text>
    </comment>
    <comment ref="DB21" authorId="0" shapeId="0" xr:uid="{00000000-0006-0000-0100-000017010000}">
      <text>
        <r>
          <rPr>
            <sz val="11"/>
            <color theme="1"/>
            <rFont val="Calibri"/>
            <family val="2"/>
            <scheme val="minor"/>
          </rPr>
          <t>======
ID#AAAAK1Ls2XU
Iman Rahimzadeh    (2020-11-27 11:10:24)
Kwiatek et al. 2019</t>
        </r>
      </text>
    </comment>
    <comment ref="DE21" authorId="0" shapeId="0" xr:uid="{00000000-0006-0000-0100-000018010000}">
      <text>
        <r>
          <rPr>
            <sz val="11"/>
            <color theme="1"/>
            <rFont val="Calibri"/>
            <family val="2"/>
            <scheme val="minor"/>
          </rPr>
          <t>======
ID#AAAAK1Ls2lo
Iman Rahimzadeh    (2020-11-27 12:12:36)
Kwiatek et al. (2019)</t>
        </r>
      </text>
    </comment>
    <comment ref="DF21" authorId="0" shapeId="0" xr:uid="{00000000-0006-0000-0100-000019010000}">
      <text>
        <r>
          <rPr>
            <sz val="11"/>
            <color theme="1"/>
            <rFont val="Calibri"/>
            <family val="2"/>
            <scheme val="minor"/>
          </rPr>
          <t>======
ID#AAAAIRMP3WA
Auregan Bt    (2021-04-15 07:41:24)
Kwiatek et al. (2019)</t>
        </r>
      </text>
    </comment>
    <comment ref="DP21" authorId="0" shapeId="0" xr:uid="{00000000-0006-0000-0100-00001A010000}">
      <text>
        <r>
          <rPr>
            <sz val="11"/>
            <color theme="1"/>
            <rFont val="Calibri"/>
            <family val="2"/>
            <scheme val="minor"/>
          </rPr>
          <t>======
ID#AAAAU-HwDXQ
Iman Rahimzadeh    (2022-02-23 17:22:19)
Bentz et al. (2020)</t>
        </r>
      </text>
    </comment>
    <comment ref="B22" authorId="0" shapeId="0" xr:uid="{00000000-0006-0000-0100-00001B010000}">
      <text>
        <r>
          <rPr>
            <sz val="11"/>
            <color theme="1"/>
            <rFont val="Calibri"/>
            <family val="2"/>
            <scheme val="minor"/>
          </rPr>
          <t>======
ID#AAAAVx-_bcU
Iman Rahimzadeh    (2022-02-18 14:40:47)
Geoven deep geothermal site
------
ID#AAAAVx-_bdA
Iman Rahimzadeh    (2022-02-18 15:33:43)
Rock properties can be taken the same as those for Rittershoffen regarding the similarity of the two systems (Schmittbuhl et al., 2021)</t>
        </r>
      </text>
    </comment>
    <comment ref="CX22" authorId="0" shapeId="0" xr:uid="{00000000-0006-0000-0100-00001C010000}">
      <text>
        <r>
          <rPr>
            <sz val="11"/>
            <color theme="1"/>
            <rFont val="Calibri"/>
            <family val="2"/>
            <scheme val="minor"/>
          </rPr>
          <t>======
ID#AAAAZ-DhFaw
Iman Rahimzadeh    (2022-05-30 08:12:18)
in Sep. 2020</t>
        </r>
      </text>
    </comment>
    <comment ref="DH22" authorId="0" shapeId="0" xr:uid="{00000000-0006-0000-0100-00001D010000}">
      <text>
        <r>
          <rPr>
            <sz val="11"/>
            <color theme="1"/>
            <rFont val="Calibri"/>
            <family val="2"/>
            <scheme val="minor"/>
          </rPr>
          <t>======
ID#AAAAZ_KGab4
Iman Rahimzadeh    (2022-05-30 08:47:16)
in Sep. 2020</t>
        </r>
      </text>
    </comment>
    <comment ref="DP22" authorId="0" shapeId="0" xr:uid="{00000000-0006-0000-0100-00001E010000}">
      <text>
        <r>
          <rPr>
            <sz val="11"/>
            <color theme="1"/>
            <rFont val="Calibri"/>
            <family val="2"/>
            <scheme val="minor"/>
          </rPr>
          <t>======
ID#AAAAVx-_bcc
Iman Rahimzadeh    (2022-02-18 14:54:16)
Schmittbuhl et al. (2021)
b for the whole cluster
1.54 for the cluster of events before August 2020</t>
        </r>
      </text>
    </comment>
    <comment ref="DW22" authorId="0" shapeId="0" xr:uid="{00000000-0006-0000-0100-00001F010000}">
      <text>
        <r>
          <rPr>
            <sz val="11"/>
            <color theme="1"/>
            <rFont val="Calibri"/>
            <family val="2"/>
            <scheme val="minor"/>
          </rPr>
          <t>======
ID#AAAAVx-_bck
Iman Rahimzadeh    (2022-02-18 15:01:58)
Schmittbuhl et al. (2021)</t>
        </r>
      </text>
    </comment>
    <comment ref="DZ22" authorId="0" shapeId="0" xr:uid="{00000000-0006-0000-0100-000020010000}">
      <text>
        <r>
          <rPr>
            <sz val="11"/>
            <color theme="1"/>
            <rFont val="Calibri"/>
            <family val="2"/>
            <scheme val="minor"/>
          </rPr>
          <t>======
ID#AAAAVx-_bco
Iman Rahimzadeh    (2022-02-18 15:02:01)
Schmittbuhl et al. (2021)</t>
        </r>
      </text>
    </comment>
    <comment ref="K23" authorId="0" shapeId="0" xr:uid="{00000000-0006-0000-0100-000021010000}">
      <text>
        <r>
          <rPr>
            <sz val="11"/>
            <color theme="1"/>
            <rFont val="Calibri"/>
            <family val="2"/>
            <scheme val="minor"/>
          </rPr>
          <t>======
ID#AAAASZis_OY
Auregan Bt    (2021-11-30 10:45:28)
Vallier et al. (2018)</t>
        </r>
      </text>
    </comment>
    <comment ref="M23" authorId="0" shapeId="0" xr:uid="{00000000-0006-0000-0100-000022010000}">
      <text>
        <r>
          <rPr>
            <sz val="11"/>
            <color theme="1"/>
            <rFont val="Calibri"/>
            <family val="2"/>
            <scheme val="minor"/>
          </rPr>
          <t>======
ID#AAAASZis_OU
Auregan Bt    (2021-11-30 10:44:49)
Vallier et al. (2018)
------
ID#AAAAkLvBx_0
Iman Rahimzadeh    (2022-11-18 12:01:19)
Grade A</t>
        </r>
      </text>
    </comment>
    <comment ref="N23" authorId="0" shapeId="0" xr:uid="{00000000-0006-0000-0100-000023010000}">
      <text>
        <r>
          <rPr>
            <sz val="11"/>
            <color theme="1"/>
            <rFont val="Calibri"/>
            <family val="2"/>
            <scheme val="minor"/>
          </rPr>
          <t>======
ID#AAAAkLvBx_4
Iman Rahimzadeh    (2022-11-18 12:01:24)
Grade A</t>
        </r>
      </text>
    </comment>
    <comment ref="P23" authorId="0" shapeId="0" xr:uid="{00000000-0006-0000-0100-000024010000}">
      <text>
        <r>
          <rPr>
            <sz val="11"/>
            <color theme="1"/>
            <rFont val="Calibri"/>
            <family val="2"/>
            <scheme val="minor"/>
          </rPr>
          <t>======
ID#AAAASZis_Oc
Auregan Bt    (2021-11-30 10:46:04)
Vallier et al. (2018)
------
ID#AAAAkLxopxI
Iman Rahimzadeh    (2022-11-18 12:10:16)
Grade A</t>
        </r>
      </text>
    </comment>
    <comment ref="S23" authorId="0" shapeId="0" xr:uid="{00000000-0006-0000-0100-000025010000}">
      <text>
        <r>
          <rPr>
            <sz val="11"/>
            <color theme="1"/>
            <rFont val="Calibri"/>
            <family val="2"/>
            <scheme val="minor"/>
          </rPr>
          <t>======
ID#AAAASZis_Og
Auregan Bt    (2021-11-30 10:46:28)
Vallier et al. (2018)
------
ID#AAAAkLxopx4
Iman Rahimzadeh    (2022-11-18 12:17:05)
Grade A</t>
        </r>
      </text>
    </comment>
    <comment ref="T23" authorId="0" shapeId="0" xr:uid="{00000000-0006-0000-0100-000026010000}">
      <text>
        <r>
          <rPr>
            <sz val="11"/>
            <color theme="1"/>
            <rFont val="Calibri"/>
            <family val="2"/>
            <scheme val="minor"/>
          </rPr>
          <t>======
ID#AAAAkLxopx8
Iman Rahimzadeh    (2022-11-18 12:17:10)
Grade A</t>
        </r>
      </text>
    </comment>
    <comment ref="V23" authorId="0" shapeId="0" xr:uid="{00000000-0006-0000-0100-000027010000}">
      <text>
        <r>
          <rPr>
            <sz val="11"/>
            <color theme="1"/>
            <rFont val="Calibri"/>
            <family val="2"/>
            <scheme val="minor"/>
          </rPr>
          <t>======
ID#AAAASZis_Ok
Auregan Bt    (2021-11-30 10:46:44)
Vallier et al. (2018)
------
ID#AAAAkLxopyo
Iman Rahimzadeh    (2022-11-18 12:22:01)
Grade A</t>
        </r>
      </text>
    </comment>
    <comment ref="Y23" authorId="0" shapeId="0" xr:uid="{00000000-0006-0000-0100-000028010000}">
      <text>
        <r>
          <rPr>
            <sz val="11"/>
            <color theme="1"/>
            <rFont val="Calibri"/>
            <family val="2"/>
            <scheme val="minor"/>
          </rPr>
          <t>======
ID#AAAAkLxopy8
Iman Rahimzadeh    (2022-11-18 12:22:42)
Grade A</t>
        </r>
      </text>
    </comment>
    <comment ref="Z23" authorId="0" shapeId="0" xr:uid="{00000000-0006-0000-0100-000029010000}">
      <text>
        <r>
          <rPr>
            <sz val="11"/>
            <color theme="1"/>
            <rFont val="Calibri"/>
            <family val="2"/>
            <scheme val="minor"/>
          </rPr>
          <t>======
ID#AAAAkLxopzA
Iman Rahimzadeh    (2022-11-18 12:22:45)
Grade A</t>
        </r>
      </text>
    </comment>
    <comment ref="AA23" authorId="0" shapeId="0" xr:uid="{00000000-0006-0000-0100-00002A010000}">
      <text>
        <r>
          <rPr>
            <sz val="11"/>
            <color theme="1"/>
            <rFont val="Calibri"/>
            <family val="2"/>
            <scheme val="minor"/>
          </rPr>
          <t>======
ID#AAAAkLxopzQ
Iman Rahimzadeh    (2022-11-18 12:23:00)
Grade A</t>
        </r>
      </text>
    </comment>
    <comment ref="AB23" authorId="0" shapeId="0" xr:uid="{00000000-0006-0000-0100-00002B010000}">
      <text>
        <r>
          <rPr>
            <sz val="11"/>
            <color theme="1"/>
            <rFont val="Calibri"/>
            <family val="2"/>
            <scheme val="minor"/>
          </rPr>
          <t>======
ID#AAAAkLxopzc
Iman Rahimzadeh    (2022-11-18 12:23:10)
Grade A</t>
        </r>
      </text>
    </comment>
    <comment ref="AC23" authorId="0" shapeId="0" xr:uid="{00000000-0006-0000-0100-00002C010000}">
      <text>
        <r>
          <rPr>
            <sz val="11"/>
            <color theme="1"/>
            <rFont val="Calibri"/>
            <family val="2"/>
            <scheme val="minor"/>
          </rPr>
          <t>======
ID#AAAASZis_Oo
Auregan Bt    (2021-11-30 10:47:21)
Vallier et al. (2018)
------
ID#AAAAkLx_w2s
Iman Rahimzadeh    (2022-11-18 12:51:55)
Grade A</t>
        </r>
      </text>
    </comment>
    <comment ref="AM23" authorId="0" shapeId="0" xr:uid="{00000000-0006-0000-0100-00002D010000}">
      <text>
        <r>
          <rPr>
            <sz val="11"/>
            <color theme="1"/>
            <rFont val="Calibri"/>
            <family val="2"/>
            <scheme val="minor"/>
          </rPr>
          <t>======
ID#AAAASZis_Os
Auregan Bt    (2021-11-30 10:49:16)
Vallier et al. (2018)
------
ID#AAAAkLx_w2o
Iman Rahimzadeh    (2022-11-18 12:51:49)
Grade A</t>
        </r>
      </text>
    </comment>
    <comment ref="AT23" authorId="0" shapeId="0" xr:uid="{00000000-0006-0000-0100-00002E010000}">
      <text>
        <r>
          <rPr>
            <sz val="11"/>
            <color theme="1"/>
            <rFont val="Calibri"/>
            <family val="2"/>
            <scheme val="minor"/>
          </rPr>
          <t>======
ID#AAAASZis_O0
Auregan Bt    (2021-11-30 10:54:58)
Valley and Evans (2007), same as Soutlz (6kms away)</t>
        </r>
      </text>
    </comment>
    <comment ref="AX23" authorId="0" shapeId="0" xr:uid="{00000000-0006-0000-0100-00002F010000}">
      <text>
        <r>
          <rPr>
            <sz val="11"/>
            <color theme="1"/>
            <rFont val="Calibri"/>
            <family val="2"/>
            <scheme val="minor"/>
          </rPr>
          <t>======
ID#AAAASZis_O8
Auregan Bt    (2021-11-30 10:55:10)
Valley and Evans (2007), same as Soutlz (6kms away)</t>
        </r>
      </text>
    </comment>
    <comment ref="BB23" authorId="0" shapeId="0" xr:uid="{00000000-0006-0000-0100-000030010000}">
      <text>
        <r>
          <rPr>
            <sz val="11"/>
            <color theme="1"/>
            <rFont val="Calibri"/>
            <family val="2"/>
            <scheme val="minor"/>
          </rPr>
          <t>======
ID#AAAASZis_O4
Auregan Bt    (2021-11-30 10:55:06)
Valley and Evans (2007), same as Soutlz (6kms away)</t>
        </r>
      </text>
    </comment>
    <comment ref="BF23" authorId="0" shapeId="0" xr:uid="{00000000-0006-0000-0100-000031010000}">
      <text>
        <r>
          <rPr>
            <sz val="11"/>
            <color theme="1"/>
            <rFont val="Calibri"/>
            <family val="2"/>
            <scheme val="minor"/>
          </rPr>
          <t>======
ID#AAAASZis_OM
Auregan Bt    (2021-11-30 10:38:05)
Vidal et al. (2016)</t>
        </r>
      </text>
    </comment>
    <comment ref="BN23" authorId="0" shapeId="0" xr:uid="{00000000-0006-0000-0100-000032010000}">
      <text>
        <r>
          <rPr>
            <sz val="11"/>
            <color theme="1"/>
            <rFont val="Calibri"/>
            <family val="2"/>
            <scheme val="minor"/>
          </rPr>
          <t>======
ID#AAAASZis_OQ
Auregan Bt    (2021-11-30 10:38:13)
Vidal et al. (2016)</t>
        </r>
      </text>
    </comment>
    <comment ref="CX23" authorId="0" shapeId="0" xr:uid="{00000000-0006-0000-0100-000033010000}">
      <text>
        <r>
          <rPr>
            <sz val="11"/>
            <color theme="1"/>
            <rFont val="Calibri"/>
            <family val="2"/>
            <scheme val="minor"/>
          </rPr>
          <t>======
ID#AAAAZ-DhFa8
Iman Rahimzadeh    (2022-05-30 08:12:46)
in Jun. 2013</t>
        </r>
      </text>
    </comment>
    <comment ref="B24" authorId="0" shapeId="0" xr:uid="{00000000-0006-0000-0100-000034010000}">
      <text>
        <r>
          <rPr>
            <sz val="11"/>
            <color theme="1"/>
            <rFont val="Calibri"/>
            <family val="2"/>
            <scheme val="minor"/>
          </rPr>
          <t>======
ID#AAAAVx-_bcQ
Iman Rahimzadeh    (2022-02-18 14:40:42)
Geoven deep geothermal site
------
ID#AAAAVx-_bc8
Iman Rahimzadeh    (2022-02-18 15:33:20)
Rock properties can be taken the same as those for Rittershoffen regarding the similarity of the two systems (Schmittbuhl et al., 2021)</t>
        </r>
      </text>
    </comment>
    <comment ref="F24" authorId="0" shapeId="0" xr:uid="{00000000-0006-0000-0100-000035010000}">
      <text>
        <r>
          <rPr>
            <sz val="11"/>
            <color theme="1"/>
            <rFont val="Calibri"/>
            <family val="2"/>
            <scheme val="minor"/>
          </rPr>
          <t>======
ID#AAAAVx-_bc0
Iman Rahimzadeh    (2022-02-18 15:17:01)
Schmittbuhl et al. (2021)</t>
        </r>
      </text>
    </comment>
    <comment ref="AT24" authorId="0" shapeId="0" xr:uid="{00000000-0006-0000-0100-000036010000}">
      <text>
        <r>
          <rPr>
            <sz val="11"/>
            <color theme="1"/>
            <rFont val="Calibri"/>
            <family val="2"/>
            <scheme val="minor"/>
          </rPr>
          <t>======
ID#AAAASzfsoA4
Auregan Bt    (2021-12-07 14:37:04)
Valley and Evans (2007), as values of Soultz lf, they are near</t>
        </r>
      </text>
    </comment>
    <comment ref="AX24" authorId="0" shapeId="0" xr:uid="{00000000-0006-0000-0100-000037010000}">
      <text>
        <r>
          <rPr>
            <sz val="11"/>
            <color theme="1"/>
            <rFont val="Calibri"/>
            <family val="2"/>
            <scheme val="minor"/>
          </rPr>
          <t>======
ID#AAAASzfsoA8
Auregan Bt    (2021-12-07 14:37:14)
Valley and Evans (2007), as values of Soultz lf, they are near</t>
        </r>
      </text>
    </comment>
    <comment ref="BB24" authorId="0" shapeId="0" xr:uid="{00000000-0006-0000-0100-000038010000}">
      <text>
        <r>
          <rPr>
            <sz val="11"/>
            <color theme="1"/>
            <rFont val="Calibri"/>
            <family val="2"/>
            <scheme val="minor"/>
          </rPr>
          <t>======
ID#AAAASzfsoBA
Auregan Bt    (2021-12-07 14:37:21)
Valley and Evans (2007), as values of Soultz lf, they are near</t>
        </r>
      </text>
    </comment>
    <comment ref="BL24" authorId="0" shapeId="0" xr:uid="{00000000-0006-0000-0100-000039010000}">
      <text>
        <r>
          <rPr>
            <sz val="11"/>
            <color theme="1"/>
            <rFont val="Calibri"/>
            <family val="2"/>
            <scheme val="minor"/>
          </rPr>
          <t>======
ID#AAAASzgjBy8
Auregan Bt    (2021-12-07 14:39:54)
Cabral (2018)</t>
        </r>
      </text>
    </comment>
    <comment ref="DA24" authorId="0" shapeId="0" xr:uid="{00000000-0006-0000-0100-00003A010000}">
      <text>
        <r>
          <rPr>
            <sz val="11"/>
            <color theme="1"/>
            <rFont val="Calibri"/>
            <family val="2"/>
            <scheme val="minor"/>
          </rPr>
          <t>======
ID#AAAAZ_NRCPA
Iman Rahimzadeh    (2022-05-30 09:53:57)
Cabral (2018)</t>
        </r>
      </text>
    </comment>
    <comment ref="DI24" authorId="0" shapeId="0" xr:uid="{00000000-0006-0000-0100-00003B010000}">
      <text>
        <r>
          <rPr>
            <sz val="11"/>
            <color theme="1"/>
            <rFont val="Calibri"/>
            <family val="2"/>
            <scheme val="minor"/>
          </rPr>
          <t>======
ID#AAAAVx-_bcw
Iman Rahimzadeh    (2022-02-18 15:05:48)
10 days to Mmax
(Schmittbuhl et al., 2021)</t>
        </r>
      </text>
    </comment>
    <comment ref="DP24" authorId="0" shapeId="0" xr:uid="{00000000-0006-0000-0100-00003C010000}">
      <text>
        <r>
          <rPr>
            <sz val="11"/>
            <color theme="1"/>
            <rFont val="Calibri"/>
            <family val="2"/>
            <scheme val="minor"/>
          </rPr>
          <t>======
ID#AAAAVx-_bcY
Iman Rahimzadeh    (2022-02-18 14:53:33)
Schmittbuhl et al. (2021)</t>
        </r>
      </text>
    </comment>
    <comment ref="DU24" authorId="0" shapeId="0" xr:uid="{00000000-0006-0000-0100-00003D010000}">
      <text>
        <r>
          <rPr>
            <sz val="11"/>
            <color theme="1"/>
            <rFont val="Calibri"/>
            <family val="2"/>
            <scheme val="minor"/>
          </rPr>
          <t>======
ID#AAAAVx-_bcs
Iman Rahimzadeh    (2022-02-18 15:02:18)
Schmittbuhl et al. (2021)</t>
        </r>
      </text>
    </comment>
    <comment ref="DW24" authorId="0" shapeId="0" xr:uid="{00000000-0006-0000-0100-00003E010000}">
      <text>
        <r>
          <rPr>
            <sz val="11"/>
            <color theme="1"/>
            <rFont val="Calibri"/>
            <family val="2"/>
            <scheme val="minor"/>
          </rPr>
          <t>======
ID#AAAAVx-_bcg
Iman Rahimzadeh    (2022-02-18 15:01:54)
Schmittbuhl et al. (2021)</t>
        </r>
      </text>
    </comment>
    <comment ref="B25" authorId="0" shapeId="0" xr:uid="{00000000-0006-0000-0100-00003F010000}">
      <text>
        <r>
          <rPr>
            <sz val="11"/>
            <color theme="1"/>
            <rFont val="Calibri"/>
            <family val="2"/>
            <scheme val="minor"/>
          </rPr>
          <t>======
ID#AAAAJrgEZaY
Iman Rahimzadeh    (2020-06-15 21:21:19)
Part of Upper Rhine Graben (Vidal and Genter, 2018)</t>
        </r>
      </text>
    </comment>
    <comment ref="G25" authorId="0" shapeId="0" xr:uid="{00000000-0006-0000-0100-000040010000}">
      <text>
        <r>
          <rPr>
            <sz val="11"/>
            <color theme="1"/>
            <rFont val="Calibri"/>
            <family val="2"/>
            <scheme val="minor"/>
          </rPr>
          <t>======
ID#AAAAGZT6tq8
Iman    (2020-04-09 09:02:11)
Valley and Evans (2007)
including 4 different facies (2018)</t>
        </r>
      </text>
    </comment>
    <comment ref="I25" authorId="0" shapeId="0" xr:uid="{00000000-0006-0000-0100-000041010000}">
      <text>
        <r>
          <rPr>
            <sz val="11"/>
            <color theme="1"/>
            <rFont val="Calibri"/>
            <family val="2"/>
            <scheme val="minor"/>
          </rPr>
          <t>======
ID#AAAAGZT6tjw
Iman    (2020-04-09 09:02:11)
Genter (2018)
upper reservoir 
2100-3500 m</t>
        </r>
      </text>
    </comment>
    <comment ref="J25" authorId="0" shapeId="0" xr:uid="{00000000-0006-0000-0100-000042010000}">
      <text>
        <r>
          <rPr>
            <sz val="11"/>
            <color theme="1"/>
            <rFont val="Calibri"/>
            <family val="2"/>
            <scheme val="minor"/>
          </rPr>
          <t>======
ID#AAAAGZT6tns
Iman    (2020-04-09 09:02:11)
Genter (2018)
upper reservoir 
2100-3500 m</t>
        </r>
      </text>
    </comment>
    <comment ref="K25" authorId="0" shapeId="0" xr:uid="{00000000-0006-0000-0100-000043010000}">
      <text>
        <r>
          <rPr>
            <sz val="11"/>
            <color theme="1"/>
            <rFont val="Calibri"/>
            <family val="2"/>
            <scheme val="minor"/>
          </rPr>
          <t>======
ID#AAAAGZT6tlQ
Iman    (2020-04-09 09:02:11)
Baud (2018)
data for Facies 1- Porphyritic granite, 1400-2800 m
------
ID#AAAAkLvBx8s
Iman Rahimzadeh    (2022-11-18 11:52:31)
Grade A</t>
        </r>
      </text>
    </comment>
    <comment ref="L25" authorId="0" shapeId="0" xr:uid="{00000000-0006-0000-0100-000044010000}">
      <text>
        <r>
          <rPr>
            <sz val="11"/>
            <color theme="1"/>
            <rFont val="Calibri"/>
            <family val="2"/>
            <scheme val="minor"/>
          </rPr>
          <t>======
ID#AAAAGZT6tus
Iman    (2020-04-09 09:02:11)
Baud (2018)
data for Facies 1- Porphyritic granite, 1400-2800 m
------
ID#AAAAkLvBx8w
Iman Rahimzadeh    (2022-11-18 11:52:46)
Grade A</t>
        </r>
      </text>
    </comment>
    <comment ref="M25" authorId="0" shapeId="0" xr:uid="{00000000-0006-0000-0100-000045010000}">
      <text>
        <r>
          <rPr>
            <sz val="11"/>
            <color theme="1"/>
            <rFont val="Calibri"/>
            <family val="2"/>
            <scheme val="minor"/>
          </rPr>
          <t>======
ID#AAAAGZT6txY
Iman    (2020-04-09 09:02:11)
Baud (2018)
data for Facies 1- Porphyritic granite, 1400-2800 m
------
ID#AAAAkLvBx98
Iman Rahimzadeh    (2022-11-18 11:54:31)
Grade A</t>
        </r>
      </text>
    </comment>
    <comment ref="N25" authorId="0" shapeId="0" xr:uid="{00000000-0006-0000-0100-000046010000}">
      <text>
        <r>
          <rPr>
            <sz val="11"/>
            <color theme="1"/>
            <rFont val="Calibri"/>
            <family val="2"/>
            <scheme val="minor"/>
          </rPr>
          <t>======
ID#AAAAGZT6tjE
Iman    (2020-04-09 09:02:11)
Baud (2018)
data for Facies 1- Porphyritic granite, 1400-2800 m
------
ID#AAAAkLvBx-A
Iman Rahimzadeh    (2022-11-18 11:54:34)
Grade A</t>
        </r>
      </text>
    </comment>
    <comment ref="P25" authorId="0" shapeId="0" xr:uid="{00000000-0006-0000-0100-000047010000}">
      <text>
        <r>
          <rPr>
            <sz val="11"/>
            <color theme="1"/>
            <rFont val="Calibri"/>
            <family val="2"/>
            <scheme val="minor"/>
          </rPr>
          <t>======
ID#AAAAGZT6tvA
Iman    (2020-04-09 09:02:11)
Sausse (2006)
based on well test analyses
------
ID#AAAAkLvByAc
Iman Rahimzadeh    (2022-11-18 12:04:20)
Grade A</t>
        </r>
      </text>
    </comment>
    <comment ref="Q25" authorId="0" shapeId="0" xr:uid="{00000000-0006-0000-0100-000048010000}">
      <text>
        <r>
          <rPr>
            <sz val="11"/>
            <color theme="1"/>
            <rFont val="Calibri"/>
            <family val="2"/>
            <scheme val="minor"/>
          </rPr>
          <t>======
ID#AAAAGZT6tnU
Iman    (2020-04-09 09:02:11)
Sausse (2006)
based on well test analyses
------
ID#AAAAkLvByAY
Iman Rahimzadeh    (2022-11-18 12:04:17)
Grade A</t>
        </r>
      </text>
    </comment>
    <comment ref="S25" authorId="0" shapeId="0" xr:uid="{00000000-0006-0000-0100-000049010000}">
      <text>
        <r>
          <rPr>
            <sz val="11"/>
            <color theme="1"/>
            <rFont val="Calibri"/>
            <family val="2"/>
            <scheme val="minor"/>
          </rPr>
          <t>======
ID#AAAAGZT6trM
Iman    (2020-04-09 09:02:11)
Baud (2018)
data for Facies 1- Porphyritic granite, 1400-2800 m
some results for rock mass are also available
------
ID#AAAAkLvByAU
Iman Rahimzadeh    (2022-11-18 12:04:10)
Grade A</t>
        </r>
      </text>
    </comment>
    <comment ref="T25" authorId="0" shapeId="0" xr:uid="{00000000-0006-0000-0100-00004A010000}">
      <text>
        <r>
          <rPr>
            <sz val="11"/>
            <color theme="1"/>
            <rFont val="Calibri"/>
            <family val="2"/>
            <scheme val="minor"/>
          </rPr>
          <t>======
ID#AAAAGZT6tkc
Iman    (2020-04-09 09:02:11)
Meller (2016)
Max E= 50 Gpa according to Baud (2018)
data for Facies 1- Porphyritic granite, 1400-2800 m
------
ID#AAAAkLvByAQ
Iman Rahimzadeh    (2022-11-18 12:04:07)
Grade A</t>
        </r>
      </text>
    </comment>
    <comment ref="W25" authorId="0" shapeId="0" xr:uid="{00000000-0006-0000-0100-00004B010000}">
      <text>
        <r>
          <rPr>
            <sz val="11"/>
            <color theme="1"/>
            <rFont val="Calibri"/>
            <family val="2"/>
            <scheme val="minor"/>
          </rPr>
          <t>======
ID#AAAALelbdMI
Iman Rahimzadeh    (2021-02-12 10:14:15)
Tenzer et al. (2010)
Grade A</t>
        </r>
      </text>
    </comment>
    <comment ref="AE25" authorId="0" shapeId="0" xr:uid="{00000000-0006-0000-0100-00004C010000}">
      <text>
        <r>
          <rPr>
            <sz val="11"/>
            <color theme="1"/>
            <rFont val="Calibri"/>
            <family val="2"/>
            <scheme val="minor"/>
          </rPr>
          <t>======
ID#AAAAGZT6txM
Iman    (2020-04-09 09:02:11)
Baud (2018)
data for Facies 1- Porphyritic granite, 1400-2800 m
------
ID#AAAAkLxopz4
Iman Rahimzadeh    (2022-11-18 12:39:22)
Grade A</t>
        </r>
      </text>
    </comment>
    <comment ref="AG25" authorId="0" shapeId="0" xr:uid="{00000000-0006-0000-0100-00004D010000}">
      <text>
        <r>
          <rPr>
            <sz val="11"/>
            <color theme="1"/>
            <rFont val="Calibri"/>
            <family val="2"/>
            <scheme val="minor"/>
          </rPr>
          <t>======
ID#AAAAGZT6tkA
Iman    (2020-04-09 09:02:11)
Baud (2018)
data for Facies 1- Porphyritic granite, 1400-2800 m
------
ID#AAAAkLxopz8
Iman Rahimzadeh    (2022-11-18 12:39:26)
Grade A</t>
        </r>
      </text>
    </comment>
    <comment ref="AI25" authorId="0" shapeId="0" xr:uid="{00000000-0006-0000-0100-00004E010000}">
      <text>
        <r>
          <rPr>
            <sz val="11"/>
            <color theme="1"/>
            <rFont val="Calibri"/>
            <family val="2"/>
            <scheme val="minor"/>
          </rPr>
          <t>======
ID#AAAAGZT6toU
Iman    (2020-04-09 09:02:11)
Baud (2018)
data for Facies 1- Porphyritic granite, 1400-2800 m
UCS from triaxial data= 230 MPa
------
ID#AAAAkLxop0A
Iman Rahimzadeh    (2022-11-18 12:39:30)
Grade A</t>
        </r>
      </text>
    </comment>
    <comment ref="AK25" authorId="0" shapeId="0" xr:uid="{00000000-0006-0000-0100-00004F010000}">
      <text>
        <r>
          <rPr>
            <sz val="11"/>
            <color theme="1"/>
            <rFont val="Calibri"/>
            <family val="2"/>
            <scheme val="minor"/>
          </rPr>
          <t>======
ID#AAAAGZT6tqs
Iman    (2020-04-09 09:02:11)
Baud (2018)
data for Facies 1- Porphyritic granite, 1400-2800 m
------
ID#AAAAkLxop0E
Iman Rahimzadeh    (2022-11-18 12:39:34)
Grade A</t>
        </r>
      </text>
    </comment>
    <comment ref="AL25" authorId="0" shapeId="0" xr:uid="{00000000-0006-0000-0100-000050010000}">
      <text>
        <r>
          <rPr>
            <sz val="11"/>
            <color theme="1"/>
            <rFont val="Calibri"/>
            <family val="2"/>
            <scheme val="minor"/>
          </rPr>
          <t>======
ID#AAAAGZT6tnQ
Iman    (2020-04-09 09:02:11)
Baud (2018)
data for Facies 1- Porphyritic granite, 1400-2800 m
------
ID#AAAAkLxop0I
Iman Rahimzadeh    (2022-11-18 12:39:37)
Grade A</t>
        </r>
      </text>
    </comment>
    <comment ref="AM25" authorId="0" shapeId="0" xr:uid="{00000000-0006-0000-0100-000051010000}">
      <text>
        <r>
          <rPr>
            <sz val="11"/>
            <color theme="1"/>
            <rFont val="Calibri"/>
            <family val="2"/>
            <scheme val="minor"/>
          </rPr>
          <t>======
ID#AAAAGZT6tmg
Iman    (2020-04-09 09:02:11)
Surma (2003)
data for Facies 1- Porphyritic granite, 1400-2800 m
------
ID#AAAAkLxop0M
Iman Rahimzadeh    (2022-11-18 12:39:40)
Grade A</t>
        </r>
      </text>
    </comment>
    <comment ref="AN25" authorId="0" shapeId="0" xr:uid="{00000000-0006-0000-0100-000052010000}">
      <text>
        <r>
          <rPr>
            <sz val="11"/>
            <color theme="1"/>
            <rFont val="Calibri"/>
            <family val="2"/>
            <scheme val="minor"/>
          </rPr>
          <t>======
ID#AAAAGZT6tuk
Iman    (2020-04-09 09:02:11)
Surma (2003)
data for Facies 1- Porphyritic granite, 1400-1600 m
------
ID#AAAAkLxop0Q
Iman Rahimzadeh    (2022-11-18 12:39:43)
Grade A</t>
        </r>
      </text>
    </comment>
    <comment ref="AS25" authorId="0" shapeId="0" xr:uid="{00000000-0006-0000-0100-000053010000}">
      <text>
        <r>
          <rPr>
            <sz val="11"/>
            <color theme="1"/>
            <rFont val="Calibri"/>
            <family val="2"/>
            <scheme val="minor"/>
          </rPr>
          <t>======
ID#AAAAGZT6tsw
Iman    (2020-04-09 09:02:11)
Change from NF to SSF at delths near 3000m Evans, 2005, Cuenot, 2006; Valley 2007)</t>
        </r>
      </text>
    </comment>
    <comment ref="AV25" authorId="0" shapeId="0" xr:uid="{00000000-0006-0000-0100-000054010000}">
      <text>
        <r>
          <rPr>
            <sz val="11"/>
            <color theme="1"/>
            <rFont val="Calibri"/>
            <family val="2"/>
            <scheme val="minor"/>
          </rPr>
          <t>======
ID#AAAAGZT6tsA
Iman    (2020-04-09 09:02:11)
Evans (2005)
Sv= 0.0251Z
Z in meters</t>
        </r>
      </text>
    </comment>
    <comment ref="AZ25" authorId="0" shapeId="0" xr:uid="{00000000-0006-0000-0100-000055010000}">
      <text>
        <r>
          <rPr>
            <sz val="11"/>
            <color theme="1"/>
            <rFont val="Calibri"/>
            <family val="2"/>
            <scheme val="minor"/>
          </rPr>
          <t>======
ID#AAAAGZT6tjk
Iman    (2020-04-09 09:02:11)
Evans (2005)
Shmax= -25.3+0.0336Z
High uncertainty
Upper bound: 1.21 Sv</t>
        </r>
      </text>
    </comment>
    <comment ref="BD25" authorId="0" shapeId="0" xr:uid="{00000000-0006-0000-0100-000056010000}">
      <text>
        <r>
          <rPr>
            <sz val="11"/>
            <color theme="1"/>
            <rFont val="Calibri"/>
            <family val="2"/>
            <scheme val="minor"/>
          </rPr>
          <t>======
ID#AAAAGZT6tqM
Iman    (2020-04-09 09:02:11)
Evans (2005)
Shmin= 0.013Z
Evans (2012), Sh/Sv= 0.5</t>
        </r>
      </text>
    </comment>
    <comment ref="BG25" authorId="0" shapeId="0" xr:uid="{00000000-0006-0000-0100-000057010000}">
      <text>
        <r>
          <rPr>
            <sz val="11"/>
            <color theme="1"/>
            <rFont val="Calibri"/>
            <family val="2"/>
            <scheme val="minor"/>
          </rPr>
          <t>======
ID#AAAAGZT6txs
Iman    (2020-04-09 09:02:11)
Evan (2005)Upper part of the basement
N170E +-15</t>
        </r>
      </text>
    </comment>
    <comment ref="BJ25" authorId="0" shapeId="0" xr:uid="{00000000-0006-0000-0100-000058010000}">
      <text>
        <r>
          <rPr>
            <sz val="11"/>
            <color theme="1"/>
            <rFont val="Calibri"/>
            <family val="2"/>
            <scheme val="minor"/>
          </rPr>
          <t>======
ID#AAAAGZT6trA
Iman    (2020-04-09 09:02:11)
Evans (2005)
P= 0.01Z</t>
        </r>
      </text>
    </comment>
    <comment ref="BL25" authorId="0" shapeId="0" xr:uid="{00000000-0006-0000-0100-000059010000}">
      <text>
        <r>
          <rPr>
            <sz val="11"/>
            <color theme="1"/>
            <rFont val="Calibri"/>
            <family val="2"/>
            <scheme val="minor"/>
          </rPr>
          <t>======
ID#AAAAYj9_0ig
Iman Rahimzadeh    (2022-04-26 12:20:41)
Cornet et al. (1997)</t>
        </r>
      </text>
    </comment>
    <comment ref="BN25" authorId="0" shapeId="0" xr:uid="{00000000-0006-0000-0100-00005A010000}">
      <text>
        <r>
          <rPr>
            <sz val="11"/>
            <color theme="1"/>
            <rFont val="Calibri"/>
            <family val="2"/>
            <scheme val="minor"/>
          </rPr>
          <t>======
ID#AAAAYj9_0iM
Iman Rahimzadeh    (2022-04-26 12:00:07)
Cornet et al. (1997)- Alignment of microseismicities for depth between 3200 nd 3600 m</t>
        </r>
      </text>
    </comment>
    <comment ref="BO25" authorId="0" shapeId="0" xr:uid="{00000000-0006-0000-0100-00005B010000}">
      <text>
        <r>
          <rPr>
            <sz val="11"/>
            <color theme="1"/>
            <rFont val="Calibri"/>
            <family val="2"/>
            <scheme val="minor"/>
          </rPr>
          <t>======
ID#AAAAGZT6tmY
Iman    (2020-04-09 09:02:11)
Fault zone description in Genter (2018)
------
ID#AAAAYj9_0iQ
Iman Rahimzadeh    (2022-04-26 12:02:17)
Compatible with the direction of microseismicities in the depth range of 2700 to 2900 m (Cornet et al., 1997)</t>
        </r>
      </text>
    </comment>
    <comment ref="CF25" authorId="0" shapeId="0" xr:uid="{00000000-0006-0000-0100-00005C010000}">
      <text>
        <r>
          <rPr>
            <sz val="11"/>
            <color theme="1"/>
            <rFont val="Calibri"/>
            <family val="2"/>
            <scheme val="minor"/>
          </rPr>
          <t>======
ID#AAAAGZT6tkU
Iman    (2020-04-09 09:02:11)
Lucas (2020)</t>
        </r>
      </text>
    </comment>
    <comment ref="CG25" authorId="0" shapeId="0" xr:uid="{00000000-0006-0000-0100-00005D010000}">
      <text>
        <r>
          <rPr>
            <sz val="11"/>
            <color theme="1"/>
            <rFont val="Calibri"/>
            <family val="2"/>
            <scheme val="minor"/>
          </rPr>
          <t>======
ID#AAAAGZT6tnY
Iman    (2020-04-09 09:02:11)
Lucas (2020)</t>
        </r>
      </text>
    </comment>
    <comment ref="CU25" authorId="0" shapeId="0" xr:uid="{00000000-0006-0000-0100-00005E010000}">
      <text>
        <r>
          <rPr>
            <sz val="11"/>
            <color theme="1"/>
            <rFont val="Calibri"/>
            <family val="2"/>
            <scheme val="minor"/>
          </rPr>
          <t>======
ID#AAAAGZT6ttY
Iman    (2020-04-09 09:02:11)
Evans et al. (2012)</t>
        </r>
      </text>
    </comment>
    <comment ref="CV25" authorId="0" shapeId="0" xr:uid="{00000000-0006-0000-0100-00005F010000}">
      <text>
        <r>
          <rPr>
            <sz val="11"/>
            <color theme="1"/>
            <rFont val="Calibri"/>
            <family val="2"/>
            <scheme val="minor"/>
          </rPr>
          <t>======
ID#AAAAGZT6txg
Iman    (2020-04-09 09:02:11)
Evans et al. (2012)</t>
        </r>
      </text>
    </comment>
    <comment ref="CX25" authorId="0" shapeId="0" xr:uid="{00000000-0006-0000-0100-000060010000}">
      <text>
        <r>
          <rPr>
            <sz val="11"/>
            <color theme="1"/>
            <rFont val="Calibri"/>
            <family val="2"/>
            <scheme val="minor"/>
          </rPr>
          <t>======
ID#AAAAZ-DhFb0
Iman Rahimzadeh    (2022-05-30 08:14:51)
in Sep. 1993</t>
        </r>
      </text>
    </comment>
    <comment ref="CZ25" authorId="0" shapeId="0" xr:uid="{00000000-0006-0000-0100-000061010000}">
      <text>
        <r>
          <rPr>
            <sz val="11"/>
            <color theme="1"/>
            <rFont val="Calibri"/>
            <family val="2"/>
            <scheme val="minor"/>
          </rPr>
          <t>======
ID#AAAAYj9_0ic
Iman Rahimzadeh    (2022-04-26 12:20:05)
Cornet et al. (1997)</t>
        </r>
      </text>
    </comment>
    <comment ref="DA25" authorId="0" shapeId="0" xr:uid="{00000000-0006-0000-0100-000062010000}">
      <text>
        <r>
          <rPr>
            <sz val="11"/>
            <color theme="1"/>
            <rFont val="Calibri"/>
            <family val="2"/>
            <scheme val="minor"/>
          </rPr>
          <t>======
ID#AAAAGZT6tp8
Iman    (2020-04-09 09:02:11)
Evans et al. (2012)</t>
        </r>
      </text>
    </comment>
    <comment ref="DB25" authorId="0" shapeId="0" xr:uid="{00000000-0006-0000-0100-000063010000}">
      <text>
        <r>
          <rPr>
            <sz val="11"/>
            <color rgb="FF000000"/>
            <rFont val="Calibri"/>
            <family val="2"/>
          </rPr>
          <t xml:space="preserve">======
</t>
        </r>
        <r>
          <rPr>
            <sz val="11"/>
            <color rgb="FF000000"/>
            <rFont val="Calibri"/>
            <family val="2"/>
          </rPr>
          <t xml:space="preserve">ID#AAAAGZT6tvU
</t>
        </r>
        <r>
          <rPr>
            <sz val="11"/>
            <color rgb="FF000000"/>
            <rFont val="Calibri"/>
            <family val="2"/>
          </rPr>
          <t xml:space="preserve">Iman    (2020-04-09 09:02:11)
</t>
        </r>
        <r>
          <rPr>
            <sz val="11"/>
            <color rgb="FF000000"/>
            <rFont val="Calibri"/>
            <family val="2"/>
          </rPr>
          <t xml:space="preserve">VanDerElst et al. (2016)
</t>
        </r>
        <r>
          <rPr>
            <sz val="11"/>
            <color rgb="FF000000"/>
            <rFont val="Calibri"/>
            <family val="2"/>
          </rPr>
          <t>Genter (2009)</t>
        </r>
      </text>
    </comment>
    <comment ref="DF25" authorId="0" shapeId="0" xr:uid="{00000000-0006-0000-0100-000064010000}">
      <text>
        <r>
          <rPr>
            <sz val="11"/>
            <color theme="1"/>
            <rFont val="Calibri"/>
            <family val="2"/>
            <scheme val="minor"/>
          </rPr>
          <t>======
ID#AAAAYj9_0iw
Iman Rahimzadeh    (2022-04-26 12:39:37)
Cornet et al. (1997)</t>
        </r>
      </text>
    </comment>
    <comment ref="DG25" authorId="0" shapeId="0" xr:uid="{00000000-0006-0000-0100-000065010000}">
      <text>
        <r>
          <rPr>
            <sz val="11"/>
            <color theme="1"/>
            <rFont val="Calibri"/>
            <family val="2"/>
            <scheme val="minor"/>
          </rPr>
          <t>======
ID#AAAAYj9_0is
Iman Rahimzadeh    (2022-04-26 12:39:24)
Cornet et al. (1997)
At a depth of 2900 m
Equivalent to 9.1 MPa bottomhole overpressure</t>
        </r>
      </text>
    </comment>
    <comment ref="DJ25" authorId="0" shapeId="0" xr:uid="{00000000-0006-0000-0100-000066010000}">
      <text>
        <r>
          <rPr>
            <sz val="11"/>
            <color theme="1"/>
            <rFont val="Calibri"/>
            <family val="2"/>
            <scheme val="minor"/>
          </rPr>
          <t>======
ID#AAAAYj9_0iU
Iman Rahimzadeh    (2022-04-26 12:14:34)
Cornet et al. (1997)</t>
        </r>
      </text>
    </comment>
    <comment ref="DP25" authorId="0" shapeId="0" xr:uid="{00000000-0006-0000-0100-000067010000}">
      <text>
        <r>
          <rPr>
            <sz val="11"/>
            <color theme="1"/>
            <rFont val="Calibri"/>
            <family val="2"/>
            <scheme val="minor"/>
          </rPr>
          <t>======
ID#AAAAGZT6tmo
Iman    (2020-04-09 09:02:11)
Van der Elst (2016)
------
ID#AAAAYj9_0iY
Iman Rahimzadeh    (2022-04-26 12:17:16)
a= 3.59
b= 1.26 reported by Cornet et al. (1997)</t>
        </r>
      </text>
    </comment>
    <comment ref="DS25" authorId="0" shapeId="0" xr:uid="{00000000-0006-0000-0100-000068010000}">
      <text>
        <r>
          <rPr>
            <sz val="11"/>
            <color theme="1"/>
            <rFont val="Calibri"/>
            <family val="2"/>
            <scheme val="minor"/>
          </rPr>
          <t>======
ID#AAAAGZT6tqY
Iman    (2020-04-09 09:02:11)
Evans et al. (2012)
Ml= 2.6 reported by Van DerElst et al. (2016)</t>
        </r>
      </text>
    </comment>
    <comment ref="DX25" authorId="0" shapeId="0" xr:uid="{00000000-0006-0000-0100-000069010000}">
      <text>
        <r>
          <rPr>
            <sz val="11"/>
            <color theme="1"/>
            <rFont val="Calibri"/>
            <family val="2"/>
            <scheme val="minor"/>
          </rPr>
          <t>======
ID#AAAAZ_MSvJU
Iman Rahimzadeh    (2022-05-30 08:56:10)
not exact date (in 1993)</t>
        </r>
      </text>
    </comment>
    <comment ref="G26" authorId="0" shapeId="0" xr:uid="{00000000-0006-0000-0100-00006A010000}">
      <text>
        <r>
          <rPr>
            <sz val="11"/>
            <color theme="1"/>
            <rFont val="Calibri"/>
            <family val="2"/>
            <scheme val="minor"/>
          </rPr>
          <t>======
ID#AAAAGZT6trY
Iman    (2020-04-09 09:02:11)
Valley and Evans (2007)</t>
        </r>
      </text>
    </comment>
    <comment ref="K26" authorId="0" shapeId="0" xr:uid="{00000000-0006-0000-0100-00006B010000}">
      <text>
        <r>
          <rPr>
            <sz val="11"/>
            <color theme="1"/>
            <rFont val="Calibri"/>
            <family val="2"/>
            <scheme val="minor"/>
          </rPr>
          <t>======
ID#AAAAkLvBx80
Iman Rahimzadeh    (2022-11-18 11:52:51)
Grade A</t>
        </r>
      </text>
    </comment>
    <comment ref="L26" authorId="0" shapeId="0" xr:uid="{00000000-0006-0000-0100-00006C010000}">
      <text>
        <r>
          <rPr>
            <sz val="11"/>
            <color theme="1"/>
            <rFont val="Calibri"/>
            <family val="2"/>
            <scheme val="minor"/>
          </rPr>
          <t>======
ID#AAAAkLvBx84
Iman Rahimzadeh    (2022-11-18 11:52:54)
Grade A</t>
        </r>
      </text>
    </comment>
    <comment ref="M26" authorId="0" shapeId="0" xr:uid="{00000000-0006-0000-0100-00006D010000}">
      <text>
        <r>
          <rPr>
            <sz val="11"/>
            <color theme="1"/>
            <rFont val="Calibri"/>
            <family val="2"/>
            <scheme val="minor"/>
          </rPr>
          <t>======
ID#AAAAkLvBx-E
Iman Rahimzadeh    (2022-11-18 11:54:37)
Grade A</t>
        </r>
      </text>
    </comment>
    <comment ref="N26" authorId="0" shapeId="0" xr:uid="{00000000-0006-0000-0100-00006E010000}">
      <text>
        <r>
          <rPr>
            <sz val="11"/>
            <color theme="1"/>
            <rFont val="Calibri"/>
            <family val="2"/>
            <scheme val="minor"/>
          </rPr>
          <t>======
ID#AAAAkLvBx-Q
Iman Rahimzadeh    (2022-11-18 11:54:46)
Grade A</t>
        </r>
      </text>
    </comment>
    <comment ref="P26" authorId="0" shapeId="0" xr:uid="{00000000-0006-0000-0100-00006F010000}">
      <text>
        <r>
          <rPr>
            <sz val="11"/>
            <color theme="1"/>
            <rFont val="Calibri"/>
            <family val="2"/>
            <scheme val="minor"/>
          </rPr>
          <t>======
ID#AAAAGZT6tkI
Iman    (2020-04-09 09:02:11)
Lucas (2020)
1e-19 reported by Meller (2017)
------
ID#AAAAkLvByAg
Iman Rahimzadeh    (2022-11-18 12:04:38)
Grade A</t>
        </r>
      </text>
    </comment>
    <comment ref="Q26" authorId="0" shapeId="0" xr:uid="{00000000-0006-0000-0100-000070010000}">
      <text>
        <r>
          <rPr>
            <sz val="11"/>
            <color theme="1"/>
            <rFont val="Calibri"/>
            <family val="2"/>
            <scheme val="minor"/>
          </rPr>
          <t>======
ID#AAAAGZT6txw
Iman    (2020-04-09 09:02:11)
Lucas (2020)
------
ID#AAAAkLvByAk
Iman Rahimzadeh    (2022-11-18 12:04:42)
Grade A</t>
        </r>
      </text>
    </comment>
    <comment ref="AS26" authorId="0" shapeId="0" xr:uid="{00000000-0006-0000-0100-000071010000}">
      <text>
        <r>
          <rPr>
            <sz val="11"/>
            <color theme="1"/>
            <rFont val="Calibri"/>
            <family val="2"/>
            <scheme val="minor"/>
          </rPr>
          <t>======
ID#AAAAGZT6tjo
Iman    (2020-04-09 09:02:11)
Change from NF to SSF at delths near 3000m Evans, 2005, Cuenot, 2006; Valley 2007)</t>
        </r>
      </text>
    </comment>
    <comment ref="AT26" authorId="0" shapeId="0" xr:uid="{00000000-0006-0000-0100-000072010000}">
      <text>
        <r>
          <rPr>
            <sz val="11"/>
            <color theme="1"/>
            <rFont val="Calibri"/>
            <family val="2"/>
            <scheme val="minor"/>
          </rPr>
          <t>======
ID#AAAAGZT6tro
Iman    (2020-04-09 09:02:11)
Valley and Evans (2007)
Sv= -1.3+0.0255Z
+-2 MPa</t>
        </r>
      </text>
    </comment>
    <comment ref="AU26" authorId="0" shapeId="0" xr:uid="{00000000-0006-0000-0100-000073010000}">
      <text>
        <r>
          <rPr>
            <sz val="11"/>
            <color theme="1"/>
            <rFont val="Calibri"/>
            <family val="2"/>
            <scheme val="minor"/>
          </rPr>
          <t>======
ID#AAAAGZT6tkM
Iman    (2020-04-09 09:02:11)
Valley and Evans (2007)
Sv= -1.3+0.0255Z
+-2 MPa</t>
        </r>
      </text>
    </comment>
    <comment ref="AX26" authorId="0" shapeId="0" xr:uid="{00000000-0006-0000-0100-000074010000}">
      <text>
        <r>
          <rPr>
            <sz val="11"/>
            <color theme="1"/>
            <rFont val="Calibri"/>
            <family val="2"/>
            <scheme val="minor"/>
          </rPr>
          <t>======
ID#AAAAGZT6tts
Iman    (2020-04-09 09:02:11)
Valley and Evans (2007)
lower limit
for the upper limit:
0.02678</t>
        </r>
      </text>
    </comment>
    <comment ref="AY26" authorId="0" shapeId="0" xr:uid="{00000000-0006-0000-0100-000075010000}">
      <text>
        <r>
          <rPr>
            <sz val="11"/>
            <color theme="1"/>
            <rFont val="Calibri"/>
            <family val="2"/>
            <scheme val="minor"/>
          </rPr>
          <t>======
ID#AAAAGZT6tsQ
Iman    (2020-04-09 09:02:11)
Valley and Evans (2007)
lower limit
for the upper limit:
-1.37</t>
        </r>
      </text>
    </comment>
    <comment ref="BB26" authorId="0" shapeId="0" xr:uid="{00000000-0006-0000-0100-000076010000}">
      <text>
        <r>
          <rPr>
            <sz val="11"/>
            <color theme="1"/>
            <rFont val="Calibri"/>
            <family val="2"/>
            <scheme val="minor"/>
          </rPr>
          <t>======
ID#AAAAGZT6tkg
Iman    (2020-04-09 09:02:11)
Valley and Evans (2007)
Sv= -1.78+0.01409Z</t>
        </r>
      </text>
    </comment>
    <comment ref="BC26" authorId="0" shapeId="0" xr:uid="{00000000-0006-0000-0100-000077010000}">
      <text>
        <r>
          <rPr>
            <sz val="11"/>
            <color theme="1"/>
            <rFont val="Calibri"/>
            <family val="2"/>
            <scheme val="minor"/>
          </rPr>
          <t>======
ID#AAAAGZT6tug
Iman    (2020-04-09 09:02:11)
Valley and Evans (2007)
Sv= -1.78+0.01409Z</t>
        </r>
      </text>
    </comment>
    <comment ref="BG26" authorId="0" shapeId="0" xr:uid="{00000000-0006-0000-0100-000078010000}">
      <text>
        <r>
          <rPr>
            <sz val="11"/>
            <color theme="1"/>
            <rFont val="Calibri"/>
            <family val="2"/>
            <scheme val="minor"/>
          </rPr>
          <t>======
ID#AAAAGZT6tzw
Iman    (2020-04-09 09:02:11)
Meller (2017)
below 3700 m
N175E +-17</t>
        </r>
      </text>
    </comment>
    <comment ref="BH26" authorId="0" shapeId="0" xr:uid="{00000000-0006-0000-0100-000079010000}">
      <text>
        <r>
          <rPr>
            <sz val="11"/>
            <color theme="1"/>
            <rFont val="Calibri"/>
            <family val="2"/>
            <scheme val="minor"/>
          </rPr>
          <t>======
ID#AAAAGZT6tlA
Iman    (2020-04-09 09:02:11)
Valley and Evans (2007)</t>
        </r>
      </text>
    </comment>
    <comment ref="BI26" authorId="0" shapeId="0" xr:uid="{00000000-0006-0000-0100-00007A010000}">
      <text>
        <r>
          <rPr>
            <sz val="11"/>
            <color theme="1"/>
            <rFont val="Calibri"/>
            <family val="2"/>
            <scheme val="minor"/>
          </rPr>
          <t>======
ID#AAAAGZT6twk
Iman    (2020-04-09 09:02:11)
Valley and Evans (2007)</t>
        </r>
      </text>
    </comment>
    <comment ref="BN26" authorId="0" shapeId="0" xr:uid="{00000000-0006-0000-0100-00007B010000}">
      <text>
        <r>
          <rPr>
            <sz val="11"/>
            <color theme="1"/>
            <rFont val="Calibri"/>
            <family val="2"/>
            <scheme val="minor"/>
          </rPr>
          <t>======
ID#AAAAJrbqHmw
Iman Rahimzadeh    (2020-06-15 14:53:03)
Tenzer 2010</t>
        </r>
      </text>
    </comment>
    <comment ref="CU26" authorId="0" shapeId="0" xr:uid="{00000000-0006-0000-0100-00007C010000}">
      <text>
        <r>
          <rPr>
            <sz val="11"/>
            <color theme="1"/>
            <rFont val="Calibri"/>
            <family val="2"/>
            <scheme val="minor"/>
          </rPr>
          <t>======
ID#AAAAGZT6tx0
Iman    (2020-04-09 09:02:11)
Lower reservoir</t>
        </r>
      </text>
    </comment>
    <comment ref="DB26" authorId="0" shapeId="0" xr:uid="{00000000-0006-0000-0100-00007D010000}">
      <text>
        <r>
          <rPr>
            <sz val="11"/>
            <color theme="1"/>
            <rFont val="Calibri"/>
            <family val="2"/>
            <scheme val="minor"/>
          </rPr>
          <t>======
ID#AAAAGZT6ttw
Iman    (2020-04-09 09:02:11)
Evans et al. (2012)</t>
        </r>
      </text>
    </comment>
    <comment ref="DC26" authorId="0" shapeId="0" xr:uid="{00000000-0006-0000-0100-00007E010000}">
      <text>
        <r>
          <rPr>
            <sz val="11"/>
            <color theme="1"/>
            <rFont val="Calibri"/>
            <family val="2"/>
            <scheme val="minor"/>
          </rPr>
          <t>======
ID#AAAAGZT6tzE
Iman    (2020-04-09 09:02:11)
Van Der Elst (2016)
Reported this volume for the earthquake M=2.9
39800 m3 reported by Mcgarr (2014) for the earthquake M= 2.9
37300 reported by Genter (2009)</t>
        </r>
      </text>
    </comment>
    <comment ref="DF26" authorId="0" shapeId="0" xr:uid="{00000000-0006-0000-0100-00007F010000}">
      <text>
        <r>
          <rPr>
            <sz val="11"/>
            <color theme="1"/>
            <rFont val="Calibri"/>
            <family val="2"/>
            <scheme val="minor"/>
          </rPr>
          <t>======
ID#AAAAGZT6tyA
Iman    (2020-04-09 09:02:11)
Evans et al. (2012)</t>
        </r>
      </text>
    </comment>
    <comment ref="DJ26" authorId="0" shapeId="0" xr:uid="{00000000-0006-0000-0100-000080010000}">
      <text>
        <r>
          <rPr>
            <sz val="11"/>
            <color theme="1"/>
            <rFont val="Calibri"/>
            <family val="2"/>
            <scheme val="minor"/>
          </rPr>
          <t>======
ID#AAAAGZT6tps
Iman    (2020-04-09 09:02:11)
Evans et al. (2012)</t>
        </r>
      </text>
    </comment>
    <comment ref="DP26" authorId="0" shapeId="0" xr:uid="{00000000-0006-0000-0100-000081010000}">
      <text>
        <r>
          <rPr>
            <sz val="11"/>
            <color theme="1"/>
            <rFont val="Calibri"/>
            <family val="2"/>
            <scheme val="minor"/>
          </rPr>
          <t>======
ID#AAAAGZT6tuc
Iman    (2020-04-09 09:02:11)
Van der Elst (2016)
Evans (2012) and Genter 2009:
b=1.24 for 1&lt;M&lt;1.9</t>
        </r>
      </text>
    </comment>
    <comment ref="G27" authorId="0" shapeId="0" xr:uid="{00000000-0006-0000-0100-000082010000}">
      <text>
        <r>
          <rPr>
            <sz val="11"/>
            <color rgb="FF000000"/>
            <rFont val="Calibri"/>
            <family val="2"/>
          </rPr>
          <t xml:space="preserve">======
</t>
        </r>
        <r>
          <rPr>
            <sz val="11"/>
            <color rgb="FF000000"/>
            <rFont val="Calibri"/>
            <family val="2"/>
          </rPr>
          <t xml:space="preserve">ID#AAAAGZT6ttc
</t>
        </r>
        <r>
          <rPr>
            <sz val="11"/>
            <color rgb="FF000000"/>
            <rFont val="Calibri"/>
            <family val="2"/>
          </rPr>
          <t xml:space="preserve">Iman    (2020-04-09 09:02:11)
</t>
        </r>
        <r>
          <rPr>
            <sz val="11"/>
            <color rgb="FF000000"/>
            <rFont val="Calibri"/>
            <family val="2"/>
          </rPr>
          <t>Valley and Evans (2007)</t>
        </r>
      </text>
    </comment>
    <comment ref="K27" authorId="0" shapeId="0" xr:uid="{00000000-0006-0000-0100-000083010000}">
      <text>
        <r>
          <rPr>
            <sz val="11"/>
            <color theme="1"/>
            <rFont val="Calibri"/>
            <family val="2"/>
            <scheme val="minor"/>
          </rPr>
          <t>======
ID#AAAAkLvBx88
Iman Rahimzadeh    (2022-11-18 11:52:57)
Grade A</t>
        </r>
      </text>
    </comment>
    <comment ref="L27" authorId="0" shapeId="0" xr:uid="{00000000-0006-0000-0100-000084010000}">
      <text>
        <r>
          <rPr>
            <sz val="11"/>
            <color theme="1"/>
            <rFont val="Calibri"/>
            <family val="2"/>
            <scheme val="minor"/>
          </rPr>
          <t>======
ID#AAAAkLvBx9E
Iman Rahimzadeh    (2022-11-18 11:53:03)
Grade A</t>
        </r>
      </text>
    </comment>
    <comment ref="M27" authorId="0" shapeId="0" xr:uid="{00000000-0006-0000-0100-000085010000}">
      <text>
        <r>
          <rPr>
            <sz val="11"/>
            <color theme="1"/>
            <rFont val="Calibri"/>
            <family val="2"/>
            <scheme val="minor"/>
          </rPr>
          <t>======
ID#AAAAkLvBx-I
Iman Rahimzadeh    (2022-11-18 11:54:40)
Grade A</t>
        </r>
      </text>
    </comment>
    <comment ref="N27" authorId="0" shapeId="0" xr:uid="{00000000-0006-0000-0100-000086010000}">
      <text>
        <r>
          <rPr>
            <sz val="11"/>
            <color theme="1"/>
            <rFont val="Calibri"/>
            <family val="2"/>
            <scheme val="minor"/>
          </rPr>
          <t>======
ID#AAAAkLvBx-U
Iman Rahimzadeh    (2022-11-18 11:54:49)
Grade A</t>
        </r>
      </text>
    </comment>
    <comment ref="P27" authorId="0" shapeId="0" xr:uid="{00000000-0006-0000-0100-000087010000}">
      <text>
        <r>
          <rPr>
            <sz val="11"/>
            <color theme="1"/>
            <rFont val="Calibri"/>
            <family val="2"/>
            <scheme val="minor"/>
          </rPr>
          <t>======
ID#AAAAGZT6tv0
Iman    (2020-04-09 09:02:11)
Lucas (2020)
------
ID#AAAAkLvByAo
Iman Rahimzadeh    (2022-11-18 12:04:47)
Grade A</t>
        </r>
      </text>
    </comment>
    <comment ref="Q27" authorId="0" shapeId="0" xr:uid="{00000000-0006-0000-0100-000088010000}">
      <text>
        <r>
          <rPr>
            <sz val="11"/>
            <color theme="1"/>
            <rFont val="Calibri"/>
            <family val="2"/>
            <scheme val="minor"/>
          </rPr>
          <t>======
ID#AAAAGZT6tu8
Iman    (2020-04-09 09:02:11)
Lucas (2020)
------
ID#AAAAkLvByAs
Iman Rahimzadeh    (2022-11-18 12:04:51)
Grade A</t>
        </r>
      </text>
    </comment>
    <comment ref="AS27" authorId="0" shapeId="0" xr:uid="{00000000-0006-0000-0100-000089010000}">
      <text>
        <r>
          <rPr>
            <sz val="11"/>
            <color theme="1"/>
            <rFont val="Calibri"/>
            <family val="2"/>
            <scheme val="minor"/>
          </rPr>
          <t>======
ID#AAAAGZT6tyM
Iman    (2020-04-09 09:02:11)
Change from NF to SSF at delths near 3000m Evans, 2005, Cuenot, 2006; Valley 2007)</t>
        </r>
      </text>
    </comment>
    <comment ref="AT27" authorId="0" shapeId="0" xr:uid="{00000000-0006-0000-0100-00008A010000}">
      <text>
        <r>
          <rPr>
            <sz val="11"/>
            <color theme="1"/>
            <rFont val="Calibri"/>
            <family val="2"/>
            <scheme val="minor"/>
          </rPr>
          <t>======
ID#AAAAGZT6tq4
Iman    (2020-04-09 09:02:11)
Valley and Evans (2007)
Sv= -1.3+0.0255Z
+- 2MPa</t>
        </r>
      </text>
    </comment>
    <comment ref="AU27" authorId="0" shapeId="0" xr:uid="{00000000-0006-0000-0100-00008B010000}">
      <text>
        <r>
          <rPr>
            <sz val="11"/>
            <color theme="1"/>
            <rFont val="Calibri"/>
            <family val="2"/>
            <scheme val="minor"/>
          </rPr>
          <t>======
ID#AAAAGZT6tk0
Iman    (2020-04-09 09:02:11)
Valley and Evans (2007)
Sv= -1.3+0.0255Z
+- 2MPa</t>
        </r>
      </text>
    </comment>
    <comment ref="AX27" authorId="0" shapeId="0" xr:uid="{00000000-0006-0000-0100-00008C010000}">
      <text>
        <r>
          <rPr>
            <sz val="11"/>
            <color theme="1"/>
            <rFont val="Calibri"/>
            <family val="2"/>
            <scheme val="minor"/>
          </rPr>
          <t>======
ID#AAAAGZT6tnk
Iman    (2020-04-09 09:02:11)
Valley and Evans (2007)
lower limit
for the upper limit:
0.02678</t>
        </r>
      </text>
    </comment>
    <comment ref="AY27" authorId="0" shapeId="0" xr:uid="{00000000-0006-0000-0100-00008D010000}">
      <text>
        <r>
          <rPr>
            <sz val="11"/>
            <color theme="1"/>
            <rFont val="Calibri"/>
            <family val="2"/>
            <scheme val="minor"/>
          </rPr>
          <t>======
ID#AAAAGZT6txE
Iman    (2020-04-09 09:02:11)
Valley and Evans (2007)
lower limit
for the upper limit:
-1.37</t>
        </r>
      </text>
    </comment>
    <comment ref="BB27" authorId="0" shapeId="0" xr:uid="{00000000-0006-0000-0100-00008E010000}">
      <text>
        <r>
          <rPr>
            <sz val="11"/>
            <color theme="1"/>
            <rFont val="Calibri"/>
            <family val="2"/>
            <scheme val="minor"/>
          </rPr>
          <t>======
ID#AAAAGZT6ttM
Iman    (2020-04-09 09:02:11)
Valley and Evans (2007)
Sv= -1.78+0.01409Z</t>
        </r>
      </text>
    </comment>
    <comment ref="BC27" authorId="0" shapeId="0" xr:uid="{00000000-0006-0000-0100-00008F010000}">
      <text>
        <r>
          <rPr>
            <sz val="11"/>
            <color theme="1"/>
            <rFont val="Calibri"/>
            <family val="2"/>
            <scheme val="minor"/>
          </rPr>
          <t>======
ID#AAAAGZT6tis
Iman    (2020-04-09 09:02:10)
Valley and Evans (2007)
Sv= -1.78+0.01409Z</t>
        </r>
      </text>
    </comment>
    <comment ref="BG27" authorId="0" shapeId="0" xr:uid="{00000000-0006-0000-0100-000090010000}">
      <text>
        <r>
          <rPr>
            <sz val="11"/>
            <color theme="1"/>
            <rFont val="Calibri"/>
            <family val="2"/>
            <scheme val="minor"/>
          </rPr>
          <t>======
ID#AAAAGZT6tiw
Iman    (2020-04-09 09:02:10)
Meller (2017)
below 3700 m
N175E +-17</t>
        </r>
      </text>
    </comment>
    <comment ref="BH27" authorId="0" shapeId="0" xr:uid="{00000000-0006-0000-0100-000091010000}">
      <text>
        <r>
          <rPr>
            <sz val="11"/>
            <color theme="1"/>
            <rFont val="Calibri"/>
            <family val="2"/>
            <scheme val="minor"/>
          </rPr>
          <t>======
ID#AAAAGZT6tpw
Iman    (2020-04-09 09:02:11)
Valley and Evans (2007)</t>
        </r>
      </text>
    </comment>
    <comment ref="BI27" authorId="0" shapeId="0" xr:uid="{00000000-0006-0000-0100-000092010000}">
      <text>
        <r>
          <rPr>
            <sz val="11"/>
            <color theme="1"/>
            <rFont val="Calibri"/>
            <family val="2"/>
            <scheme val="minor"/>
          </rPr>
          <t>======
ID#AAAAGZT6tj8
Iman    (2020-04-09 09:02:11)
Valley and Evans (2007)</t>
        </r>
      </text>
    </comment>
    <comment ref="BL27" authorId="0" shapeId="0" xr:uid="{00000000-0006-0000-0100-000093010000}">
      <text>
        <r>
          <rPr>
            <sz val="11"/>
            <color theme="1"/>
            <rFont val="Calibri"/>
            <family val="2"/>
            <scheme val="minor"/>
          </rPr>
          <t>======
ID#AAAAGZT6tr4
Iman    (2020-04-09 09:02:11)
Genter (2018)</t>
        </r>
      </text>
    </comment>
    <comment ref="CU27" authorId="0" shapeId="0" xr:uid="{00000000-0006-0000-0100-000094010000}">
      <text>
        <r>
          <rPr>
            <sz val="11"/>
            <color theme="1"/>
            <rFont val="Calibri"/>
            <family val="2"/>
            <scheme val="minor"/>
          </rPr>
          <t>======
ID#AAAAGZT6txo
Iman    (2020-04-09 09:02:11)
Lower reservoir</t>
        </r>
      </text>
    </comment>
    <comment ref="CX27" authorId="0" shapeId="0" xr:uid="{00000000-0006-0000-0100-000095010000}">
      <text>
        <r>
          <rPr>
            <sz val="11"/>
            <color theme="1"/>
            <rFont val="Calibri"/>
            <family val="2"/>
            <scheme val="minor"/>
          </rPr>
          <t>======
ID#AAAAZ-DhFbs
Iman Rahimzadeh    (2022-05-30 08:14:31)
in May. 2003</t>
        </r>
      </text>
    </comment>
    <comment ref="DA27" authorId="0" shapeId="0" xr:uid="{00000000-0006-0000-0100-000096010000}">
      <text>
        <r>
          <rPr>
            <sz val="11"/>
            <color theme="1"/>
            <rFont val="Calibri"/>
            <family val="2"/>
            <scheme val="minor"/>
          </rPr>
          <t>======
ID#AAAAGZT6tmQ
Iman    (2020-04-09 09:02:11)
Evans et al. (2012)</t>
        </r>
      </text>
    </comment>
    <comment ref="DB27" authorId="0" shapeId="0" xr:uid="{00000000-0006-0000-0100-000097010000}">
      <text>
        <r>
          <rPr>
            <sz val="11"/>
            <color theme="1"/>
            <rFont val="Calibri"/>
            <family val="2"/>
            <scheme val="minor"/>
          </rPr>
          <t>======
ID#AAAAGZT6twc
Iman    (2020-04-09 09:02:11)
Evans et al. (2012)</t>
        </r>
      </text>
    </comment>
    <comment ref="DF27" authorId="0" shapeId="0" xr:uid="{00000000-0006-0000-0100-000098010000}">
      <text>
        <r>
          <rPr>
            <sz val="11"/>
            <color theme="1"/>
            <rFont val="Calibri"/>
            <family val="2"/>
            <scheme val="minor"/>
          </rPr>
          <t>======
ID#AAAAGZT6tpk
Iman    (2020-04-09 09:02:11)
Evans et al. (2012)</t>
        </r>
      </text>
    </comment>
    <comment ref="DJ27" authorId="0" shapeId="0" xr:uid="{00000000-0006-0000-0100-000099010000}">
      <text>
        <r>
          <rPr>
            <sz val="11"/>
            <color theme="1"/>
            <rFont val="Calibri"/>
            <family val="2"/>
            <scheme val="minor"/>
          </rPr>
          <t>======
ID#AAAAGZT6tzA
Iman    (2020-04-09 09:02:11)
Evans et al. (2012)</t>
        </r>
      </text>
    </comment>
    <comment ref="DP27" authorId="0" shapeId="0" xr:uid="{00000000-0006-0000-0100-00009A010000}">
      <text>
        <r>
          <rPr>
            <sz val="11"/>
            <color theme="1"/>
            <rFont val="Calibri"/>
            <family val="2"/>
            <scheme val="minor"/>
          </rPr>
          <t>======
ID#AAAAGZT6tvI
Iman    (2020-04-09 09:02:11)
Van der Elst (2016)
Evans (2012)
b=1.24 for 1&lt;M&lt;1.9</t>
        </r>
      </text>
    </comment>
    <comment ref="DS27" authorId="0" shapeId="0" xr:uid="{00000000-0006-0000-0100-00009B010000}">
      <text>
        <r>
          <rPr>
            <sz val="11"/>
            <color theme="1"/>
            <rFont val="Calibri"/>
            <family val="2"/>
            <scheme val="minor"/>
          </rPr>
          <t>======
ID#AAAAGZT6tvg
Iman    (2020-04-09 09:02:11)
Evans et al. (2012)</t>
        </r>
      </text>
    </comment>
    <comment ref="DX27" authorId="0" shapeId="0" xr:uid="{00000000-0006-0000-0100-00009C010000}">
      <text>
        <r>
          <rPr>
            <sz val="11"/>
            <color theme="1"/>
            <rFont val="Calibri"/>
            <family val="2"/>
            <scheme val="minor"/>
          </rPr>
          <t>======
ID#AAAAZ_MSvJY
Iman Rahimzadeh    (2022-05-30 08:56:17)
not exact date (in 2003)</t>
        </r>
      </text>
    </comment>
    <comment ref="DY27" authorId="0" shapeId="0" xr:uid="{00000000-0006-0000-0100-00009D010000}">
      <text>
        <r>
          <rPr>
            <sz val="11"/>
            <color theme="1"/>
            <rFont val="Calibri"/>
            <family val="2"/>
            <scheme val="minor"/>
          </rPr>
          <t>======
ID#AAAAaM3DmHI
Iman Rahimzadeh    (2022-05-31 09:54:13)
Baisch et al. (2010)</t>
        </r>
      </text>
    </comment>
    <comment ref="DZ27" authorId="0" shapeId="0" xr:uid="{00000000-0006-0000-0100-00009E010000}">
      <text>
        <r>
          <rPr>
            <sz val="11"/>
            <color theme="1"/>
            <rFont val="Calibri"/>
            <family val="2"/>
            <scheme val="minor"/>
          </rPr>
          <t>======
ID#AAAAGZT6tzM
Iman    (2020-04-09 09:02:11)
Evans et al. (2012)</t>
        </r>
      </text>
    </comment>
    <comment ref="F28" authorId="0" shapeId="0" xr:uid="{00000000-0006-0000-0100-00009F010000}">
      <text>
        <r>
          <rPr>
            <sz val="11"/>
            <color theme="1"/>
            <rFont val="Calibri"/>
            <family val="2"/>
            <scheme val="minor"/>
          </rPr>
          <t>======
ID#AAAAGZT6tt0
Iman    (2020-04-09 09:02:11)
Stimulation according to Evans et al. (2012)</t>
        </r>
      </text>
    </comment>
    <comment ref="G28" authorId="0" shapeId="0" xr:uid="{00000000-0006-0000-0100-0000A0010000}">
      <text>
        <r>
          <rPr>
            <sz val="11"/>
            <color theme="1"/>
            <rFont val="Calibri"/>
            <family val="2"/>
            <scheme val="minor"/>
          </rPr>
          <t>======
ID#AAAAGZT6tkE
Iman    (2020-04-09 09:02:11)
Valley and Evans (2007)</t>
        </r>
      </text>
    </comment>
    <comment ref="I28" authorId="0" shapeId="0" xr:uid="{00000000-0006-0000-0100-0000A1010000}">
      <text>
        <r>
          <rPr>
            <sz val="11"/>
            <color theme="1"/>
            <rFont val="Calibri"/>
            <family val="2"/>
            <scheme val="minor"/>
          </rPr>
          <t>======
ID#AAAAGZT6to4
Iman    (2020-04-09 09:02:11)
Genter (2018)
downhole</t>
        </r>
      </text>
    </comment>
    <comment ref="J28" authorId="0" shapeId="0" xr:uid="{00000000-0006-0000-0100-0000A2010000}">
      <text>
        <r>
          <rPr>
            <sz val="11"/>
            <color theme="1"/>
            <rFont val="Calibri"/>
            <family val="2"/>
            <scheme val="minor"/>
          </rPr>
          <t>======
ID#AAAAGZT6twI
Iman    (2020-04-09 09:02:11)
Genter (2018)
Below 4500 m</t>
        </r>
      </text>
    </comment>
    <comment ref="K28" authorId="0" shapeId="0" xr:uid="{00000000-0006-0000-0100-0000A3010000}">
      <text>
        <r>
          <rPr>
            <sz val="11"/>
            <color theme="1"/>
            <rFont val="Calibri"/>
            <family val="2"/>
            <scheme val="minor"/>
          </rPr>
          <t>======
ID#AAAAkLvBx9A
Iman Rahimzadeh    (2022-11-18 11:53:00)
Grade A</t>
        </r>
      </text>
    </comment>
    <comment ref="L28" authorId="0" shapeId="0" xr:uid="{00000000-0006-0000-0100-0000A4010000}">
      <text>
        <r>
          <rPr>
            <sz val="11"/>
            <color theme="1"/>
            <rFont val="Calibri"/>
            <family val="2"/>
            <scheme val="minor"/>
          </rPr>
          <t>======
ID#AAAAkLvBx9I
Iman Rahimzadeh    (2022-11-18 11:53:06)
Grade A</t>
        </r>
      </text>
    </comment>
    <comment ref="M28" authorId="0" shapeId="0" xr:uid="{00000000-0006-0000-0100-0000A5010000}">
      <text>
        <r>
          <rPr>
            <sz val="11"/>
            <color theme="1"/>
            <rFont val="Calibri"/>
            <family val="2"/>
            <scheme val="minor"/>
          </rPr>
          <t>======
ID#AAAAkLvBx-M
Iman Rahimzadeh    (2022-11-18 11:54:43)
Grade A</t>
        </r>
      </text>
    </comment>
    <comment ref="N28" authorId="0" shapeId="0" xr:uid="{00000000-0006-0000-0100-0000A6010000}">
      <text>
        <r>
          <rPr>
            <sz val="11"/>
            <color theme="1"/>
            <rFont val="Calibri"/>
            <family val="2"/>
            <scheme val="minor"/>
          </rPr>
          <t>======
ID#AAAAkLvBx-Y
Iman Rahimzadeh    (2022-11-18 11:54:52)
Grade A</t>
        </r>
      </text>
    </comment>
    <comment ref="P28" authorId="0" shapeId="0" xr:uid="{00000000-0006-0000-0100-0000A7010000}">
      <text>
        <r>
          <rPr>
            <sz val="11"/>
            <color theme="1"/>
            <rFont val="Calibri"/>
            <family val="2"/>
            <scheme val="minor"/>
          </rPr>
          <t>======
ID#AAAAGZT6tzs
Iman    (2020-04-09 09:02:11)
Lucas (2020)
------
ID#AAAAkLxopwY
Iman Rahimzadeh    (2022-11-18 12:04:55)
Grade A</t>
        </r>
      </text>
    </comment>
    <comment ref="Q28" authorId="0" shapeId="0" xr:uid="{00000000-0006-0000-0100-0000A8010000}">
      <text>
        <r>
          <rPr>
            <sz val="11"/>
            <color theme="1"/>
            <rFont val="Calibri"/>
            <family val="2"/>
            <scheme val="minor"/>
          </rPr>
          <t>======
ID#AAAAGZT6ttk
Iman    (2020-04-09 09:02:11)
Lucas (2020)
------
ID#AAAAkLxopwk
Iman Rahimzadeh    (2022-11-18 12:05:14)
Grade A</t>
        </r>
      </text>
    </comment>
    <comment ref="AS28" authorId="0" shapeId="0" xr:uid="{00000000-0006-0000-0100-0000A9010000}">
      <text>
        <r>
          <rPr>
            <sz val="11"/>
            <color theme="1"/>
            <rFont val="Calibri"/>
            <family val="2"/>
            <scheme val="minor"/>
          </rPr>
          <t>======
ID#AAAAGZT6tqA
Iman    (2020-04-09 09:02:11)
Change from NF to SSF at delths near 3000m Evans, 2005, Cuenot, 2006; Valley 2007)</t>
        </r>
      </text>
    </comment>
    <comment ref="AT28" authorId="0" shapeId="0" xr:uid="{00000000-0006-0000-0100-0000AA010000}">
      <text>
        <r>
          <rPr>
            <sz val="11"/>
            <color theme="1"/>
            <rFont val="Calibri"/>
            <family val="2"/>
            <scheme val="minor"/>
          </rPr>
          <t>======
ID#AAAAGZT6tvE
Iman    (2020-04-09 09:02:11)
Valley and Evans (2007)
Sv= -1.3+0.0255Z
+-2 MPa</t>
        </r>
      </text>
    </comment>
    <comment ref="AU28" authorId="0" shapeId="0" xr:uid="{00000000-0006-0000-0100-0000AB010000}">
      <text>
        <r>
          <rPr>
            <sz val="11"/>
            <color theme="1"/>
            <rFont val="Calibri"/>
            <family val="2"/>
            <scheme val="minor"/>
          </rPr>
          <t>======
ID#AAAAGZT6tlI
Iman    (2020-04-09 09:02:11)
Valley and Evans (2007)
Sv= -1.3+0.0255Z
+-2 MPa</t>
        </r>
      </text>
    </comment>
    <comment ref="AX28" authorId="0" shapeId="0" xr:uid="{00000000-0006-0000-0100-0000AC010000}">
      <text>
        <r>
          <rPr>
            <sz val="11"/>
            <color theme="1"/>
            <rFont val="Calibri"/>
            <family val="2"/>
            <scheme val="minor"/>
          </rPr>
          <t>======
ID#AAAAGZT6tvM
Iman    (2020-04-09 09:02:11)
Valley and Evans (2007)
lower limit
for the upper limit:
0.02678</t>
        </r>
      </text>
    </comment>
    <comment ref="AY28" authorId="0" shapeId="0" xr:uid="{00000000-0006-0000-0100-0000AD010000}">
      <text>
        <r>
          <rPr>
            <sz val="11"/>
            <color theme="1"/>
            <rFont val="Calibri"/>
            <family val="2"/>
            <scheme val="minor"/>
          </rPr>
          <t>======
ID#AAAAGZT6tuI
Iman    (2020-04-09 09:02:11)
Valley and Evans (2007)
lower limit
for the upper limit:
-1.37</t>
        </r>
      </text>
    </comment>
    <comment ref="BB28" authorId="0" shapeId="0" xr:uid="{00000000-0006-0000-0100-0000AE010000}">
      <text>
        <r>
          <rPr>
            <sz val="11"/>
            <color theme="1"/>
            <rFont val="Calibri"/>
            <family val="2"/>
            <scheme val="minor"/>
          </rPr>
          <t>======
ID#AAAAGZT6toM
Iman    (2020-04-09 09:02:11)
Valley and Evans (2007)
Sv= -1.78+0.01409Z</t>
        </r>
      </text>
    </comment>
    <comment ref="BC28" authorId="0" shapeId="0" xr:uid="{00000000-0006-0000-0100-0000AF010000}">
      <text>
        <r>
          <rPr>
            <sz val="11"/>
            <color theme="1"/>
            <rFont val="Calibri"/>
            <family val="2"/>
            <scheme val="minor"/>
          </rPr>
          <t>======
ID#AAAAGZT6ti4
Iman    (2020-04-09 09:02:11)
Valley and Evans (2007)
Sv= -1.78+0.01409Z</t>
        </r>
      </text>
    </comment>
    <comment ref="BG28" authorId="0" shapeId="0" xr:uid="{00000000-0006-0000-0100-0000B0010000}">
      <text>
        <r>
          <rPr>
            <sz val="11"/>
            <color theme="1"/>
            <rFont val="Calibri"/>
            <family val="2"/>
            <scheme val="minor"/>
          </rPr>
          <t>======
ID#AAAAGZT6tuU
Iman    (2020-04-09 09:02:11)
Evan (2005)
N169E +-14</t>
        </r>
      </text>
    </comment>
    <comment ref="BH28" authorId="0" shapeId="0" xr:uid="{00000000-0006-0000-0100-0000B1010000}">
      <text>
        <r>
          <rPr>
            <sz val="11"/>
            <color theme="1"/>
            <rFont val="Calibri"/>
            <family val="2"/>
            <scheme val="minor"/>
          </rPr>
          <t>======
ID#AAAAGZT6tm0
Iman    (2020-04-09 09:02:11)
Valley and Evans (2007)</t>
        </r>
      </text>
    </comment>
    <comment ref="BI28" authorId="0" shapeId="0" xr:uid="{00000000-0006-0000-0100-0000B2010000}">
      <text>
        <r>
          <rPr>
            <sz val="11"/>
            <color theme="1"/>
            <rFont val="Calibri"/>
            <family val="2"/>
            <scheme val="minor"/>
          </rPr>
          <t>======
ID#AAAAGZT6tjA
Iman    (2020-04-09 09:02:11)
Valley and Evans (2007)</t>
        </r>
      </text>
    </comment>
    <comment ref="BL28" authorId="0" shapeId="0" xr:uid="{00000000-0006-0000-0100-0000B3010000}">
      <text>
        <r>
          <rPr>
            <sz val="11"/>
            <color theme="1"/>
            <rFont val="Calibri"/>
            <family val="2"/>
            <scheme val="minor"/>
          </rPr>
          <t>======
ID#AAAAGZT6twM
Iman    (2020-04-09 09:02:11)
Genter (2018)</t>
        </r>
      </text>
    </comment>
    <comment ref="BV28" authorId="0" shapeId="0" xr:uid="{00000000-0006-0000-0100-0000B4010000}">
      <text>
        <r>
          <rPr>
            <sz val="11"/>
            <color theme="1"/>
            <rFont val="Calibri"/>
            <family val="2"/>
            <scheme val="minor"/>
          </rPr>
          <t>======
ID#AAAAGZT6tys
Iman    (2020-04-09 09:02:11)
Genter (2018)
fault intersecting GPK3</t>
        </r>
      </text>
    </comment>
    <comment ref="BZ28" authorId="0" shapeId="0" xr:uid="{00000000-0006-0000-0100-0000B5010000}">
      <text>
        <r>
          <rPr>
            <sz val="11"/>
            <color theme="1"/>
            <rFont val="Calibri"/>
            <family val="2"/>
            <scheme val="minor"/>
          </rPr>
          <t>======
ID#AAAAGZT6tvk
Iman    (2020-04-09 09:02:11)
Genter (2018)
Intersecting GPK3</t>
        </r>
      </text>
    </comment>
    <comment ref="CA28" authorId="0" shapeId="0" xr:uid="{00000000-0006-0000-0100-0000B6010000}">
      <text>
        <r>
          <rPr>
            <sz val="11"/>
            <color theme="1"/>
            <rFont val="Calibri"/>
            <family val="2"/>
            <scheme val="minor"/>
          </rPr>
          <t>======
ID#AAAAGZT6tpY
Iman    (2020-04-09 09:02:11)
Genter (2018)
measured depth</t>
        </r>
      </text>
    </comment>
    <comment ref="CB28" authorId="0" shapeId="0" xr:uid="{00000000-0006-0000-0100-0000B7010000}">
      <text>
        <r>
          <rPr>
            <sz val="11"/>
            <color theme="1"/>
            <rFont val="Calibri"/>
            <family val="2"/>
            <scheme val="minor"/>
          </rPr>
          <t>======
ID#AAAAGZT6tvs
Iman    (2020-04-09 09:02:11)
Genter (2018)
measured depth</t>
        </r>
      </text>
    </comment>
    <comment ref="CU28" authorId="0" shapeId="0" xr:uid="{00000000-0006-0000-0100-0000B8010000}">
      <text>
        <r>
          <rPr>
            <sz val="11"/>
            <color theme="1"/>
            <rFont val="Calibri"/>
            <family val="2"/>
            <scheme val="minor"/>
          </rPr>
          <t>======
ID#AAAAGZT6tqw
Iman    (2020-04-09 09:02:11)
Lower reservoir</t>
        </r>
      </text>
    </comment>
    <comment ref="DA28" authorId="0" shapeId="0" xr:uid="{00000000-0006-0000-0100-0000B9010000}">
      <text>
        <r>
          <rPr>
            <sz val="11"/>
            <color theme="1"/>
            <rFont val="Calibri"/>
            <family val="2"/>
            <scheme val="minor"/>
          </rPr>
          <t>======
ID#AAAAGZT6tqc
Iman    (2020-04-09 09:02:11)
Evans et al. (2012)
In the first injection period of volume 34000 m3, injection rate was 90 L/s</t>
        </r>
      </text>
    </comment>
    <comment ref="DB28" authorId="0" shapeId="0" xr:uid="{00000000-0006-0000-0100-0000BA010000}">
      <text>
        <r>
          <rPr>
            <sz val="11"/>
            <color theme="1"/>
            <rFont val="Calibri"/>
            <family val="2"/>
            <scheme val="minor"/>
          </rPr>
          <t>======
ID#AAAAGZT6tuE
Iman    (2020-04-09 09:02:11)
Van Der Elst et al. (2016)
34000 m3 water has been injected in 2003</t>
        </r>
      </text>
    </comment>
    <comment ref="DF28" authorId="0" shapeId="0" xr:uid="{00000000-0006-0000-0100-0000BB010000}">
      <text>
        <r>
          <rPr>
            <sz val="11"/>
            <color theme="1"/>
            <rFont val="Calibri"/>
            <family val="2"/>
            <scheme val="minor"/>
          </rPr>
          <t>======
ID#AAAAGZT6tqg
Iman    (2020-04-09 09:02:11)
Evans et al. (2012)</t>
        </r>
      </text>
    </comment>
    <comment ref="DJ28" authorId="0" shapeId="0" xr:uid="{00000000-0006-0000-0100-0000BC010000}">
      <text>
        <r>
          <rPr>
            <sz val="11"/>
            <color theme="1"/>
            <rFont val="Calibri"/>
            <family val="2"/>
            <scheme val="minor"/>
          </rPr>
          <t>======
ID#AAAAGZT6tlU
Iman    (2020-04-09 09:02:11)
Evans et al. (2012)
Genter (2009): total of 240 events</t>
        </r>
      </text>
    </comment>
    <comment ref="DP28" authorId="0" shapeId="0" xr:uid="{00000000-0006-0000-0100-0000BD010000}">
      <text>
        <r>
          <rPr>
            <sz val="11"/>
            <color theme="1"/>
            <rFont val="Calibri"/>
            <family val="2"/>
            <scheme val="minor"/>
          </rPr>
          <t>======
ID#AAAAGZT6trI
Iman    (2020-04-09 09:02:11)
Van der Elst (2016)
Evans (2012) and Genter (2009)
b=0.94 for 1&lt;M&lt;2.3</t>
        </r>
      </text>
    </comment>
    <comment ref="DS28" authorId="0" shapeId="0" xr:uid="{00000000-0006-0000-0100-0000BE010000}">
      <text>
        <r>
          <rPr>
            <sz val="11"/>
            <color theme="1"/>
            <rFont val="Calibri"/>
            <family val="2"/>
            <scheme val="minor"/>
          </rPr>
          <t>======
ID#AAAAGZT6tvQ
Iman    (2020-04-09 09:02:11)
Evans et al. (2012)</t>
        </r>
      </text>
    </comment>
    <comment ref="DX28" authorId="0" shapeId="0" xr:uid="{00000000-0006-0000-0100-0000BF010000}">
      <text>
        <r>
          <rPr>
            <sz val="11"/>
            <color theme="1"/>
            <rFont val="Calibri"/>
            <family val="2"/>
            <scheme val="minor"/>
          </rPr>
          <t>======
ID#AAAAZ_MSvJc
Iman Rahimzadeh    (2022-05-30 08:56:23)
not exact date (in 2005)</t>
        </r>
      </text>
    </comment>
    <comment ref="F29" authorId="0" shapeId="0" xr:uid="{00000000-0006-0000-0100-0000C0010000}">
      <text>
        <r>
          <rPr>
            <sz val="11"/>
            <color theme="1"/>
            <rFont val="Calibri"/>
            <family val="2"/>
            <scheme val="minor"/>
          </rPr>
          <t>======
ID#AAAAGZT6tkY
Iman    (2020-04-09 09:02:11)
Stimulation according to Evans et al. (2012)</t>
        </r>
      </text>
    </comment>
    <comment ref="G29" authorId="0" shapeId="0" xr:uid="{00000000-0006-0000-0100-0000C1010000}">
      <text>
        <r>
          <rPr>
            <sz val="11"/>
            <color rgb="FF000000"/>
            <rFont val="Calibri"/>
            <family val="2"/>
          </rPr>
          <t xml:space="preserve">======
</t>
        </r>
        <r>
          <rPr>
            <sz val="11"/>
            <color rgb="FF000000"/>
            <rFont val="Calibri"/>
            <family val="2"/>
          </rPr>
          <t xml:space="preserve">ID#AAAAGZT6tzY
</t>
        </r>
        <r>
          <rPr>
            <sz val="11"/>
            <color rgb="FF000000"/>
            <rFont val="Calibri"/>
            <family val="2"/>
          </rPr>
          <t xml:space="preserve">Iman    (2020-04-09 09:02:11)
</t>
        </r>
        <r>
          <rPr>
            <sz val="11"/>
            <color rgb="FF000000"/>
            <rFont val="Calibri"/>
            <family val="2"/>
          </rPr>
          <t>Valley and Evans (2007)</t>
        </r>
      </text>
    </comment>
    <comment ref="I29" authorId="0" shapeId="0" xr:uid="{00000000-0006-0000-0100-0000C2010000}">
      <text>
        <r>
          <rPr>
            <sz val="11"/>
            <color theme="1"/>
            <rFont val="Calibri"/>
            <family val="2"/>
            <scheme val="minor"/>
          </rPr>
          <t>======
ID#AAAAGZT6tj4
Iman    (2020-04-09 09:02:11)
Genter (2018)
downhole</t>
        </r>
      </text>
    </comment>
    <comment ref="J29" authorId="0" shapeId="0" xr:uid="{00000000-0006-0000-0100-0000C3010000}">
      <text>
        <r>
          <rPr>
            <sz val="11"/>
            <color theme="1"/>
            <rFont val="Calibri"/>
            <family val="2"/>
            <scheme val="minor"/>
          </rPr>
          <t>======
ID#AAAAGZT6ti0
Iman    (2020-04-09 09:02:10)
Genter (2018)
Below 4500 m</t>
        </r>
      </text>
    </comment>
    <comment ref="K29" authorId="0" shapeId="0" xr:uid="{00000000-0006-0000-0100-0000C4010000}">
      <text>
        <r>
          <rPr>
            <sz val="11"/>
            <color theme="1"/>
            <rFont val="Calibri"/>
            <family val="2"/>
            <scheme val="minor"/>
          </rPr>
          <t>======
ID#AAAAGZT6tyk
Iman    (2020-04-09 09:02:11)
Meller (2007)
lower density foe two-mica granite
------
ID#AAAAkLvBx9M
Iman Rahimzadeh    (2022-11-18 11:53:13)
Grade A</t>
        </r>
      </text>
    </comment>
    <comment ref="L29" authorId="0" shapeId="0" xr:uid="{00000000-0006-0000-0100-0000C5010000}">
      <text>
        <r>
          <rPr>
            <sz val="11"/>
            <color theme="1"/>
            <rFont val="Calibri"/>
            <family val="2"/>
            <scheme val="minor"/>
          </rPr>
          <t>======
ID#AAAAGZT6tqQ
Iman    (2020-04-09 09:02:11)
Meller (2007)
Higher density for porphyritic granite
------
ID#AAAAkLvBx9Q
Iman Rahimzadeh    (2022-11-18 11:53:23)
Grade A</t>
        </r>
      </text>
    </comment>
    <comment ref="M29" authorId="0" shapeId="0" xr:uid="{00000000-0006-0000-0100-0000C6010000}">
      <text>
        <r>
          <rPr>
            <sz val="11"/>
            <color theme="1"/>
            <rFont val="Calibri"/>
            <family val="2"/>
            <scheme val="minor"/>
          </rPr>
          <t>======
ID#AAAAGZT6tuo
Iman    (2020-04-09 09:02:11)
Surma (2003)
Different facies
------
ID#AAAAkLvBx-c
Iman Rahimzadeh    (2022-11-18 11:54:58)
Grade A</t>
        </r>
      </text>
    </comment>
    <comment ref="N29" authorId="0" shapeId="0" xr:uid="{00000000-0006-0000-0100-0000C7010000}">
      <text>
        <r>
          <rPr>
            <sz val="11"/>
            <color theme="1"/>
            <rFont val="Calibri"/>
            <family val="2"/>
            <scheme val="minor"/>
          </rPr>
          <t>======
ID#AAAAGZT6trw
Iman    (2020-04-09 09:02:11)
Surma (2003)
Different facies
------
ID#AAAAkLvBx-g
Iman Rahimzadeh    (2022-11-18 11:55:01)
Grade A</t>
        </r>
      </text>
    </comment>
    <comment ref="P29" authorId="0" shapeId="0" xr:uid="{00000000-0006-0000-0100-0000C8010000}">
      <text>
        <r>
          <rPr>
            <sz val="11"/>
            <color theme="1"/>
            <rFont val="Calibri"/>
            <family val="2"/>
            <scheme val="minor"/>
          </rPr>
          <t>======
ID#AAAAGZT6tmc
Iman    (2020-04-09 09:02:11)
Lucas (2020)
------
ID#AAAAkLxopwc
Iman Rahimzadeh    (2022-11-18 12:05:05)
Grade A</t>
        </r>
      </text>
    </comment>
    <comment ref="Q29" authorId="0" shapeId="0" xr:uid="{00000000-0006-0000-0100-0000C9010000}">
      <text>
        <r>
          <rPr>
            <sz val="11"/>
            <color theme="1"/>
            <rFont val="Calibri"/>
            <family val="2"/>
            <scheme val="minor"/>
          </rPr>
          <t>======
ID#AAAAGZT6tuw
Iman    (2020-04-09 09:02:11)
Lucas (2020)
------
ID#AAAAkLxopwg
Iman Rahimzadeh    (2022-11-18 12:05:11)
Grade A</t>
        </r>
      </text>
    </comment>
    <comment ref="AS29" authorId="0" shapeId="0" xr:uid="{00000000-0006-0000-0100-0000CA010000}">
      <text>
        <r>
          <rPr>
            <sz val="11"/>
            <color theme="1"/>
            <rFont val="Calibri"/>
            <family val="2"/>
            <scheme val="minor"/>
          </rPr>
          <t>======
ID#AAAAGZT6toE
Iman    (2020-04-09 09:02:11)
Change from NF to SSF at delths near 3000m Evans, 2005, Cuenot, 2006; Valley 2007)</t>
        </r>
      </text>
    </comment>
    <comment ref="AT29" authorId="0" shapeId="0" xr:uid="{00000000-0006-0000-0100-0000CB010000}">
      <text>
        <r>
          <rPr>
            <sz val="11"/>
            <color theme="1"/>
            <rFont val="Calibri"/>
            <family val="2"/>
            <scheme val="minor"/>
          </rPr>
          <t>======
ID#AAAAGZT6twU
Iman    (2020-04-09 09:02:11)
Valley and Evans (2007)
Sv= -1.3+0.0255Z
+- 2MPa</t>
        </r>
      </text>
    </comment>
    <comment ref="AU29" authorId="0" shapeId="0" xr:uid="{00000000-0006-0000-0100-0000CC010000}">
      <text>
        <r>
          <rPr>
            <sz val="11"/>
            <color theme="1"/>
            <rFont val="Calibri"/>
            <family val="2"/>
            <scheme val="minor"/>
          </rPr>
          <t>======
ID#AAAAGZT6tn0
Iman    (2020-04-09 09:02:11)
Valley and Evans (2007)
Sv= -1.3+0.0255Z
+- 2MPa</t>
        </r>
      </text>
    </comment>
    <comment ref="AX29" authorId="0" shapeId="0" xr:uid="{00000000-0006-0000-0100-0000CD010000}">
      <text>
        <r>
          <rPr>
            <sz val="11"/>
            <color theme="1"/>
            <rFont val="Calibri"/>
            <family val="2"/>
            <scheme val="minor"/>
          </rPr>
          <t>======
ID#AAAAGZT6tzI
Iman    (2020-04-09 09:02:11)
Valley and Evans (2007)
lower limit
for the upper limit:
0.02678</t>
        </r>
      </text>
    </comment>
    <comment ref="AY29" authorId="0" shapeId="0" xr:uid="{00000000-0006-0000-0100-0000CE010000}">
      <text>
        <r>
          <rPr>
            <sz val="11"/>
            <color theme="1"/>
            <rFont val="Calibri"/>
            <family val="2"/>
            <scheme val="minor"/>
          </rPr>
          <t>======
ID#AAAAGZT6twY
Iman    (2020-04-09 09:02:11)
Valley and Evans (2007)
lower limit
for the upper limit:
-1.37</t>
        </r>
      </text>
    </comment>
    <comment ref="BB29" authorId="0" shapeId="0" xr:uid="{00000000-0006-0000-0100-0000CF010000}">
      <text>
        <r>
          <rPr>
            <sz val="11"/>
            <color theme="1"/>
            <rFont val="Calibri"/>
            <family val="2"/>
            <scheme val="minor"/>
          </rPr>
          <t>======
ID#AAAAGZT6tjI
Iman    (2020-04-09 09:02:11)
Valley and Evans (2007)
Sv= -1.78+0.01409Z</t>
        </r>
      </text>
    </comment>
    <comment ref="BC29" authorId="0" shapeId="0" xr:uid="{00000000-0006-0000-0100-0000D0010000}">
      <text>
        <r>
          <rPr>
            <sz val="11"/>
            <color theme="1"/>
            <rFont val="Calibri"/>
            <family val="2"/>
            <scheme val="minor"/>
          </rPr>
          <t>======
ID#AAAAGZT6tzQ
Iman    (2020-04-09 09:02:11)
Valley and Evans (2007)
Sv= -1.78+0.01409Z</t>
        </r>
      </text>
    </comment>
    <comment ref="BF29" authorId="0" shapeId="0" xr:uid="{00000000-0006-0000-0100-0000D1010000}">
      <text>
        <r>
          <rPr>
            <sz val="11"/>
            <color theme="1"/>
            <rFont val="Calibri"/>
            <family val="2"/>
            <scheme val="minor"/>
          </rPr>
          <t>======
ID#AAAAGZT6tj0
Iman    (2020-04-09 09:02:11)
Evan (2005)
N169E +-14</t>
        </r>
      </text>
    </comment>
    <comment ref="BG29" authorId="0" shapeId="0" xr:uid="{00000000-0006-0000-0100-0000D2010000}">
      <text>
        <r>
          <rPr>
            <sz val="11"/>
            <color theme="1"/>
            <rFont val="Calibri"/>
            <family val="2"/>
            <scheme val="minor"/>
          </rPr>
          <t>======
ID#AAAAGZT6toA
Iman    (2020-04-09 09:02:11)
Meller 2017,
Below 3700m
N172E +-12</t>
        </r>
      </text>
    </comment>
    <comment ref="BH29" authorId="0" shapeId="0" xr:uid="{00000000-0006-0000-0100-0000D3010000}">
      <text>
        <r>
          <rPr>
            <sz val="11"/>
            <color theme="1"/>
            <rFont val="Calibri"/>
            <family val="2"/>
            <scheme val="minor"/>
          </rPr>
          <t>======
ID#AAAAGZT6tlM
Iman    (2020-04-09 09:02:11)
Valley and Evans (2007)</t>
        </r>
      </text>
    </comment>
    <comment ref="BI29" authorId="0" shapeId="0" xr:uid="{00000000-0006-0000-0100-0000D4010000}">
      <text>
        <r>
          <rPr>
            <sz val="11"/>
            <color theme="1"/>
            <rFont val="Calibri"/>
            <family val="2"/>
            <scheme val="minor"/>
          </rPr>
          <t>======
ID#AAAAGZT6tyI
Iman    (2020-04-09 09:02:11)
Valley and Evans (2007)</t>
        </r>
      </text>
    </comment>
    <comment ref="BL29" authorId="0" shapeId="0" xr:uid="{00000000-0006-0000-0100-0000D5010000}">
      <text>
        <r>
          <rPr>
            <sz val="11"/>
            <color theme="1"/>
            <rFont val="Calibri"/>
            <family val="2"/>
            <scheme val="minor"/>
          </rPr>
          <t>======
ID#AAAAGZT6toQ
Iman    (2020-04-09 09:02:11)
Genter (2018)</t>
        </r>
      </text>
    </comment>
    <comment ref="CU29" authorId="0" shapeId="0" xr:uid="{00000000-0006-0000-0100-0000D6010000}">
      <text>
        <r>
          <rPr>
            <sz val="11"/>
            <color theme="1"/>
            <rFont val="Calibri"/>
            <family val="2"/>
            <scheme val="minor"/>
          </rPr>
          <t>======
ID#AAAAGZT6tr0
Iman    (2020-04-09 09:02:11)
Lower reservoir</t>
        </r>
      </text>
    </comment>
    <comment ref="CX29" authorId="0" shapeId="0" xr:uid="{00000000-0006-0000-0100-0000D7010000}">
      <text>
        <r>
          <rPr>
            <sz val="11"/>
            <color theme="1"/>
            <rFont val="Calibri"/>
            <family val="2"/>
            <scheme val="minor"/>
          </rPr>
          <t>======
ID#AAAAZ-DhFbo
Iman Rahimzadeh    (2022-05-30 08:14:24)
in Sep. 2004</t>
        </r>
      </text>
    </comment>
    <comment ref="DA29" authorId="0" shapeId="0" xr:uid="{00000000-0006-0000-0100-0000D8010000}">
      <text>
        <r>
          <rPr>
            <sz val="11"/>
            <color theme="1"/>
            <rFont val="Calibri"/>
            <family val="2"/>
            <scheme val="minor"/>
          </rPr>
          <t>======
ID#AAAAGZT6toY
Iman    (2020-04-09 09:02:11)
Evans et al. (2012)
this rate for the second injection period
(vol.= 12500 m3)
------
ID#AAAAZ_NRCPc
Iman Rahimzadeh    (2022-05-30 10:10:22)
0.03 m3/s for the second injection period (Evans et al., 2012)
(vol.= 9000 m3)</t>
        </r>
      </text>
    </comment>
    <comment ref="DC29" authorId="0" shapeId="0" xr:uid="{00000000-0006-0000-0100-0000D9010000}">
      <text>
        <r>
          <rPr>
            <sz val="11"/>
            <color theme="1"/>
            <rFont val="Calibri"/>
            <family val="2"/>
            <scheme val="minor"/>
          </rPr>
          <t>======
ID#AAAAGZT6tow
Iman    (2020-04-09 09:02:11)
Evans et al. (2012)
9000 m3 during the first period of injection
12500 me during the second period of injection</t>
        </r>
      </text>
    </comment>
    <comment ref="DF29" authorId="0" shapeId="0" xr:uid="{00000000-0006-0000-0100-0000DA010000}">
      <text>
        <r>
          <rPr>
            <sz val="11"/>
            <color theme="1"/>
            <rFont val="Calibri"/>
            <family val="2"/>
            <scheme val="minor"/>
          </rPr>
          <t>======
ID#AAAAGZT6tpE
Iman    (2020-04-09 09:02:11)
Evans et al. (2012)</t>
        </r>
      </text>
    </comment>
    <comment ref="DJ29" authorId="0" shapeId="0" xr:uid="{00000000-0006-0000-0100-0000DB010000}">
      <text>
        <r>
          <rPr>
            <sz val="11"/>
            <color theme="1"/>
            <rFont val="Calibri"/>
            <family val="2"/>
            <scheme val="minor"/>
          </rPr>
          <t>======
ID#AAAAGZT6tkw
Iman    (2020-04-09 09:02:11)
Evans et al. (2012)</t>
        </r>
      </text>
    </comment>
    <comment ref="DP29" authorId="0" shapeId="0" xr:uid="{00000000-0006-0000-0100-0000DC010000}">
      <text>
        <r>
          <rPr>
            <sz val="11"/>
            <color theme="1"/>
            <rFont val="Calibri"/>
            <family val="2"/>
            <scheme val="minor"/>
          </rPr>
          <t>======
ID#AAAAGZT6tzo
Iman    (2020-04-09 09:02:11)
Van der Elst (2016)</t>
        </r>
      </text>
    </comment>
    <comment ref="DS29" authorId="0" shapeId="0" xr:uid="{00000000-0006-0000-0100-0000DD010000}">
      <text>
        <r>
          <rPr>
            <sz val="11"/>
            <color theme="1"/>
            <rFont val="Calibri"/>
            <family val="2"/>
            <scheme val="minor"/>
          </rPr>
          <t>======
ID#AAAAGZT6tlE
Iman    (2020-04-09 09:02:11)
Evans et al. (2012)</t>
        </r>
      </text>
    </comment>
    <comment ref="DX29" authorId="0" shapeId="0" xr:uid="{00000000-0006-0000-0100-0000DE010000}">
      <text>
        <r>
          <rPr>
            <sz val="11"/>
            <color theme="1"/>
            <rFont val="Calibri"/>
            <family val="2"/>
            <scheme val="minor"/>
          </rPr>
          <t>======
ID#AAAAZ_MSvLI
Iman Rahimzadeh    (2022-05-30 09:08:23)
in Feb. 2005</t>
        </r>
      </text>
    </comment>
    <comment ref="F30" authorId="0" shapeId="0" xr:uid="{00000000-0006-0000-0100-0000DF010000}">
      <text>
        <r>
          <rPr>
            <sz val="11"/>
            <color theme="1"/>
            <rFont val="Calibri"/>
            <family val="2"/>
            <scheme val="minor"/>
          </rPr>
          <t>======
ID#AAAAJqiee7o
Iman Rahimzadeh    (2020-06-15 13:12:18)
Hot Dry Rock (HDR)</t>
        </r>
      </text>
    </comment>
    <comment ref="K30" authorId="0" shapeId="0" xr:uid="{00000000-0006-0000-0100-0000E0010000}">
      <text>
        <r>
          <rPr>
            <sz val="11"/>
            <color theme="1"/>
            <rFont val="Calibri"/>
            <family val="2"/>
            <scheme val="minor"/>
          </rPr>
          <t>======
ID#AAAAkLvBx94
Iman Rahimzadeh    (2022-11-18 11:54:11)
Grade A</t>
        </r>
      </text>
    </comment>
    <comment ref="P30" authorId="0" shapeId="0" xr:uid="{00000000-0006-0000-0100-0000E1010000}">
      <text>
        <r>
          <rPr>
            <sz val="11"/>
            <color theme="1"/>
            <rFont val="Calibri"/>
            <family val="2"/>
            <scheme val="minor"/>
          </rPr>
          <t>======
ID#AAAAJqiee-g
Iman Rahimzadeh    (2020-06-15 13:31:38)
Evans et al. (2012)
Equivalent permeability from pressure tests
Grade A</t>
        </r>
      </text>
    </comment>
    <comment ref="Q30" authorId="0" shapeId="0" xr:uid="{00000000-0006-0000-0100-0000E2010000}">
      <text>
        <r>
          <rPr>
            <sz val="11"/>
            <color theme="1"/>
            <rFont val="Calibri"/>
            <family val="2"/>
            <scheme val="minor"/>
          </rPr>
          <t>======
ID#AAAAGn6B1qs
Iman Rahimzadeh    (2020-06-15 14:28:08)
Dermott et al. (2005)
Grade A</t>
        </r>
      </text>
    </comment>
    <comment ref="S30" authorId="0" shapeId="0" xr:uid="{00000000-0006-0000-0100-0000E3010000}">
      <text>
        <r>
          <rPr>
            <sz val="11"/>
            <color theme="1"/>
            <rFont val="Calibri"/>
            <family val="2"/>
            <scheme val="minor"/>
          </rPr>
          <t>======
ID#AAAAJrbqHn8
Iman Rahimzadeh    (2020-06-15 15:02:05)
Tenzer et al. (2010)
Grade A</t>
        </r>
      </text>
    </comment>
    <comment ref="T30" authorId="0" shapeId="0" xr:uid="{00000000-0006-0000-0100-0000E4010000}">
      <text>
        <r>
          <rPr>
            <sz val="11"/>
            <color theme="1"/>
            <rFont val="Calibri"/>
            <family val="2"/>
            <scheme val="minor"/>
          </rPr>
          <t>======
ID#AAAAJrbqHoE
Iman Rahimzadeh    (2020-06-15 15:02:09)
Tenzer et al. (2010)
Grade A</t>
        </r>
      </text>
    </comment>
    <comment ref="V30" authorId="0" shapeId="0" xr:uid="{00000000-0006-0000-0100-0000E5010000}">
      <text>
        <r>
          <rPr>
            <sz val="11"/>
            <color theme="1"/>
            <rFont val="Calibri"/>
            <family val="2"/>
            <scheme val="minor"/>
          </rPr>
          <t>======
ID#AAAAJrbqHoM
Iman Rahimzadeh    (2020-06-15 15:02:21)
Tenzer et al. (2010)
Grade A</t>
        </r>
      </text>
    </comment>
    <comment ref="AM30" authorId="0" shapeId="0" xr:uid="{00000000-0006-0000-0100-0000E6010000}">
      <text>
        <r>
          <rPr>
            <sz val="11"/>
            <color theme="1"/>
            <rFont val="Calibri"/>
            <family val="2"/>
            <scheme val="minor"/>
          </rPr>
          <t>======
ID#AAAAJrS2AAQ
Iman Rahimzadeh    (2020-06-15 14:48:05)
Tenzer et al. (2010)
Grade A</t>
        </r>
      </text>
    </comment>
    <comment ref="AN30" authorId="0" shapeId="0" xr:uid="{00000000-0006-0000-0100-0000E7010000}">
      <text>
        <r>
          <rPr>
            <sz val="11"/>
            <color theme="1"/>
            <rFont val="Calibri"/>
            <family val="2"/>
            <scheme val="minor"/>
          </rPr>
          <t>======
ID#AAAAkLx_w08
Iman Rahimzadeh    (2022-11-18 12:43:47)
Tenzer et al. (2010)
Grade A</t>
        </r>
      </text>
    </comment>
    <comment ref="AS30" authorId="0" shapeId="0" xr:uid="{00000000-0006-0000-0100-0000E8010000}">
      <text>
        <r>
          <rPr>
            <sz val="11"/>
            <color theme="1"/>
            <rFont val="Calibri"/>
            <family val="2"/>
            <scheme val="minor"/>
          </rPr>
          <t>======
ID#AAAAJqiefH8
Iman Rahimzadeh    (2020-06-15 13:55:40)
Dermott et al. (2005)
SS/NF according to Evans et al. (2012)</t>
        </r>
      </text>
    </comment>
    <comment ref="AT30" authorId="0" shapeId="0" xr:uid="{00000000-0006-0000-0100-0000E9010000}">
      <text>
        <r>
          <rPr>
            <sz val="11"/>
            <color theme="1"/>
            <rFont val="Calibri"/>
            <family val="2"/>
            <scheme val="minor"/>
          </rPr>
          <t>======
ID#AAAAGnbyUaM
Iman Rahimzadeh    (2020-06-15 14:20:35)
Dermott et al. (2005)</t>
        </r>
      </text>
    </comment>
    <comment ref="AX30" authorId="0" shapeId="0" xr:uid="{00000000-0006-0000-0100-0000EA010000}">
      <text>
        <r>
          <rPr>
            <sz val="11"/>
            <color theme="1"/>
            <rFont val="Calibri"/>
            <family val="2"/>
            <scheme val="minor"/>
          </rPr>
          <t>======
ID#AAAAJqiefE8
Iman Rahimzadeh    (2020-06-15 13:52:37)
Dermott et al. (2005)
according to Rummel
Range: 0.02279-0.03048
Evans (2012): these values are not reliable</t>
        </r>
      </text>
    </comment>
    <comment ref="BB30" authorId="0" shapeId="0" xr:uid="{00000000-0006-0000-0100-0000EB010000}">
      <text>
        <r>
          <rPr>
            <sz val="11"/>
            <color theme="1"/>
            <rFont val="Calibri"/>
            <family val="2"/>
            <scheme val="minor"/>
          </rPr>
          <t>======
ID#AAAAJqiefEs
Iman Rahimzadeh    (2020-06-15 13:51:42)
Dermott et al. (2005)
according to Rummel
Range: 0.01219-0.01484
Evans (2012): these values are not reliable</t>
        </r>
      </text>
    </comment>
    <comment ref="BF30" authorId="0" shapeId="0" xr:uid="{00000000-0006-0000-0100-0000EC010000}">
      <text>
        <r>
          <rPr>
            <sz val="11"/>
            <color theme="1"/>
            <rFont val="Calibri"/>
            <family val="2"/>
            <scheme val="minor"/>
          </rPr>
          <t>======
ID#AAAAJqiee6I
Iman Rahimzadeh    (2020-06-15 13:09:27)
Dermott et al. (2005)
Heinemann et al. (1992)</t>
        </r>
      </text>
    </comment>
    <comment ref="BL30" authorId="0" shapeId="0" xr:uid="{00000000-0006-0000-0100-0000ED010000}">
      <text>
        <r>
          <rPr>
            <sz val="11"/>
            <color theme="1"/>
            <rFont val="Calibri"/>
            <family val="2"/>
            <scheme val="minor"/>
          </rPr>
          <t>======
ID#AAAAJqiee9s
Iman Rahimzadeh    (2020-06-15 13:28:56)
Evans et al. (2012)</t>
        </r>
      </text>
    </comment>
    <comment ref="BN30" authorId="0" shapeId="0" xr:uid="{00000000-0006-0000-0100-0000EE010000}">
      <text>
        <r>
          <rPr>
            <sz val="11"/>
            <color theme="1"/>
            <rFont val="Calibri"/>
            <family val="2"/>
            <scheme val="minor"/>
          </rPr>
          <t>======
ID#AAAAGn6B1qY
Iman Rahimzadeh    (2020-06-15 14:27:07)
Dermott et al. (2005)</t>
        </r>
      </text>
    </comment>
    <comment ref="BP30" authorId="0" shapeId="0" xr:uid="{00000000-0006-0000-0100-0000EF010000}">
      <text>
        <r>
          <rPr>
            <sz val="11"/>
            <color theme="1"/>
            <rFont val="Calibri"/>
            <family val="2"/>
            <scheme val="minor"/>
          </rPr>
          <t>======
ID#AAAAGnbyUbs
Iman Rahimzadeh    (2020-06-15 14:22:22)
Dermott et al. (2005)
Sub-vertical</t>
        </r>
      </text>
    </comment>
    <comment ref="CX30" authorId="0" shapeId="0" xr:uid="{00000000-0006-0000-0100-0000F0010000}">
      <text>
        <r>
          <rPr>
            <sz val="11"/>
            <color theme="1"/>
            <rFont val="Calibri"/>
            <family val="2"/>
            <scheme val="minor"/>
          </rPr>
          <t>======
ID#AAAAZ-DhFbY
Iman Rahimzadeh    (2022-05-30 08:13:54)
in Sep. 2002</t>
        </r>
      </text>
    </comment>
    <comment ref="DH30" authorId="0" shapeId="0" xr:uid="{00000000-0006-0000-0100-0000F1010000}">
      <text>
        <r>
          <rPr>
            <sz val="11"/>
            <color theme="1"/>
            <rFont val="Calibri"/>
            <family val="2"/>
            <scheme val="minor"/>
          </rPr>
          <t>======
ID#AAAAZ_KGabk
Iman Rahimzadeh    (2022-05-30 08:46:36)
in Sep. 2002</t>
        </r>
      </text>
    </comment>
    <comment ref="DI30" authorId="0" shapeId="0" xr:uid="{00000000-0006-0000-0100-0000F2010000}">
      <text>
        <r>
          <rPr>
            <sz val="11"/>
            <color theme="1"/>
            <rFont val="Calibri"/>
            <family val="2"/>
            <scheme val="minor"/>
          </rPr>
          <t>======
ID#AAAAZ_NRCRY
Iman Rahimzadeh    (2022-05-30 12:14:20)
9 hours</t>
        </r>
      </text>
    </comment>
    <comment ref="DW30" authorId="0" shapeId="0" xr:uid="{00000000-0006-0000-0100-0000F3010000}">
      <text>
        <r>
          <rPr>
            <sz val="11"/>
            <color theme="1"/>
            <rFont val="Calibri"/>
            <family val="2"/>
            <scheme val="minor"/>
          </rPr>
          <t>======
ID#AAAAJrbqHsA
Iman Rahimzadeh    (2020-06-15 15:06:38)
Tenzer 2010
within 500 m</t>
        </r>
      </text>
    </comment>
    <comment ref="DX30" authorId="0" shapeId="0" xr:uid="{00000000-0006-0000-0100-0000F4010000}">
      <text>
        <r>
          <rPr>
            <sz val="11"/>
            <color theme="1"/>
            <rFont val="Calibri"/>
            <family val="2"/>
            <scheme val="minor"/>
          </rPr>
          <t>======
ID#AAAAZ_MSvJk
Iman Rahimzadeh    (2022-05-30 08:56:37)
not exact date (in 2002)</t>
        </r>
      </text>
    </comment>
    <comment ref="K31" authorId="0" shapeId="0" xr:uid="{00000000-0006-0000-0100-0000F5010000}">
      <text>
        <r>
          <rPr>
            <sz val="11"/>
            <color theme="1"/>
            <rFont val="Calibri"/>
            <family val="2"/>
            <scheme val="minor"/>
          </rPr>
          <t>======
ID#AAAAL7mlKcA
Auregan Bt    (2021-04-06 12:16:32)
Rioseco et a. (2013)
------
ID#AAAAioR4cUA
Auregan Bt    (2022-10-24 12:09:41)
Grade A</t>
        </r>
      </text>
    </comment>
    <comment ref="O31" authorId="0" shapeId="0" xr:uid="{00000000-0006-0000-0100-0000F6010000}">
      <text>
        <r>
          <rPr>
            <sz val="11"/>
            <color theme="1"/>
            <rFont val="Calibri"/>
            <family val="2"/>
            <scheme val="minor"/>
          </rPr>
          <t>======
ID#AAAAL9iRM5I
Auregan Bt    (2021-04-12 11:23:26)
Buijze et al. (2019)</t>
        </r>
      </text>
    </comment>
    <comment ref="P31" authorId="0" shapeId="0" xr:uid="{00000000-0006-0000-0100-0000F7010000}">
      <text>
        <r>
          <rPr>
            <sz val="11"/>
            <color theme="1"/>
            <rFont val="Calibri"/>
            <family val="2"/>
            <scheme val="minor"/>
          </rPr>
          <t>======
ID#AAAAL7mlKbw
Auregan Bt    (2021-04-06 12:13:47)
Tischner et al. (2013)
Grade A</t>
        </r>
      </text>
    </comment>
    <comment ref="S31" authorId="0" shapeId="0" xr:uid="{00000000-0006-0000-0100-0000F8010000}">
      <text>
        <r>
          <rPr>
            <sz val="11"/>
            <color theme="1"/>
            <rFont val="Calibri"/>
            <family val="2"/>
            <scheme val="minor"/>
          </rPr>
          <t>======
ID#AAAAL7mlKcE
Auregan Bt    (2021-04-06 12:17:09)
Rioseco et al. (2013)
Grade A</t>
        </r>
      </text>
    </comment>
    <comment ref="V31" authorId="0" shapeId="0" xr:uid="{00000000-0006-0000-0100-0000F9010000}">
      <text>
        <r>
          <rPr>
            <sz val="11"/>
            <color theme="1"/>
            <rFont val="Calibri"/>
            <family val="2"/>
            <scheme val="minor"/>
          </rPr>
          <t>======
ID#AAAAL7mlKcM
Auregan Bt    (2021-04-06 12:18:09)
Rioseco et al. (2013)
Grade A</t>
        </r>
      </text>
    </comment>
    <comment ref="AQ31" authorId="0" shapeId="0" xr:uid="{00000000-0006-0000-0100-0000FA010000}">
      <text>
        <r>
          <rPr>
            <sz val="11"/>
            <color theme="1"/>
            <rFont val="Calibri"/>
            <family val="2"/>
            <scheme val="minor"/>
          </rPr>
          <t>======
ID#AAAAL9iRM5M
Auregan Bt    (2021-04-12 11:24:17)
Buijze et al. (2019)</t>
        </r>
      </text>
    </comment>
    <comment ref="AS31" authorId="0" shapeId="0" xr:uid="{00000000-0006-0000-0100-0000FB010000}">
      <text>
        <r>
          <rPr>
            <sz val="11"/>
            <color theme="1"/>
            <rFont val="Calibri"/>
            <family val="2"/>
            <scheme val="minor"/>
          </rPr>
          <t>======
ID#AAAAL9iRM5Q
Auregan Bt    (2021-04-12 11:24:37)
Buijze et al. (2019)</t>
        </r>
      </text>
    </comment>
    <comment ref="BF31" authorId="0" shapeId="0" xr:uid="{00000000-0006-0000-0100-0000FC010000}">
      <text>
        <r>
          <rPr>
            <sz val="11"/>
            <color theme="1"/>
            <rFont val="Calibri"/>
            <family val="2"/>
            <scheme val="minor"/>
          </rPr>
          <t>======
ID#AAAAL7mlKdc
Auregan Bt    (2021-04-06 12:21:05)
Orzol et al. (2005)</t>
        </r>
      </text>
    </comment>
    <comment ref="BL31" authorId="0" shapeId="0" xr:uid="{00000000-0006-0000-0100-0000FD010000}">
      <text>
        <r>
          <rPr>
            <sz val="11"/>
            <color theme="1"/>
            <rFont val="Calibri"/>
            <family val="2"/>
            <scheme val="minor"/>
          </rPr>
          <t>======
ID#AAAAL9iRM5k
Auregan Bt    (2021-04-12 11:25:15)
Buijze et al. (2019)</t>
        </r>
      </text>
    </comment>
    <comment ref="CX31" authorId="0" shapeId="0" xr:uid="{00000000-0006-0000-0100-0000FE010000}">
      <text>
        <r>
          <rPr>
            <sz val="11"/>
            <color theme="1"/>
            <rFont val="Calibri"/>
            <family val="2"/>
            <scheme val="minor"/>
          </rPr>
          <t>======
ID#AAAAZ-DhFac
Iman Rahimzadeh    (2022-05-30 08:11:41)
in Sep. 2003</t>
        </r>
      </text>
    </comment>
    <comment ref="CY31" authorId="0" shapeId="0" xr:uid="{00000000-0006-0000-0100-0000FF010000}">
      <text>
        <r>
          <rPr>
            <sz val="11"/>
            <color theme="1"/>
            <rFont val="Calibri"/>
            <family val="2"/>
            <scheme val="minor"/>
          </rPr>
          <t>======
ID#AAAAL9iROSE
Auregan Bt    (2021-04-12 11:40:57)
Orzol et al. (2005)</t>
        </r>
      </text>
    </comment>
    <comment ref="CZ31" authorId="0" shapeId="0" xr:uid="{00000000-0006-0000-0100-000000020000}">
      <text>
        <r>
          <rPr>
            <sz val="11"/>
            <color theme="1"/>
            <rFont val="Calibri"/>
            <family val="2"/>
            <scheme val="minor"/>
          </rPr>
          <t>======
ID#AAAAL9iROSI
Auregan Bt    (2021-04-12 11:41:08)
Orzol et al. (2005)</t>
        </r>
      </text>
    </comment>
    <comment ref="DD31" authorId="0" shapeId="0" xr:uid="{00000000-0006-0000-0100-000001020000}">
      <text>
        <r>
          <rPr>
            <sz val="11"/>
            <color theme="1"/>
            <rFont val="Calibri"/>
            <family val="2"/>
            <scheme val="minor"/>
          </rPr>
          <t>======
ID#AAAAL9iRM6Y
Auregan Bt    (2021-04-12 11:27:53)
Buijze et al. (2019)</t>
        </r>
      </text>
    </comment>
    <comment ref="G32" authorId="0" shapeId="0" xr:uid="{00000000-0006-0000-0100-000002020000}">
      <text>
        <r>
          <rPr>
            <sz val="11"/>
            <color theme="1"/>
            <rFont val="Calibri"/>
            <family val="2"/>
            <scheme val="minor"/>
          </rPr>
          <t>======
ID#AAAAK54CzEM
Iman Rahimzadeh    (2020-12-09 12:20:28)
Zang et al. (2014)</t>
        </r>
      </text>
    </comment>
    <comment ref="K32" authorId="0" shapeId="0" xr:uid="{00000000-0006-0000-0100-000003020000}">
      <text>
        <r>
          <rPr>
            <sz val="11"/>
            <color theme="1"/>
            <rFont val="Calibri"/>
            <family val="2"/>
            <scheme val="minor"/>
          </rPr>
          <t>======
ID#AAAAK54CzIc
Iman Rahimzadeh    (2020-12-09 13:02:01)
Jacquey et al. (2016)
------
ID#AAAAioR4cT0
Auregan Bt    (2022-10-24 12:09:30)
Grade A</t>
        </r>
      </text>
    </comment>
    <comment ref="M32" authorId="0" shapeId="0" xr:uid="{00000000-0006-0000-0100-000004020000}">
      <text>
        <r>
          <rPr>
            <sz val="11"/>
            <color theme="1"/>
            <rFont val="Calibri"/>
            <family val="2"/>
            <scheme val="minor"/>
          </rPr>
          <t>======
ID#AAAAK54CzIY
Iman Rahimzadeh    (2020-12-09 13:01:58)
Jacquey et al. (2016)
------
ID#AAAAioR4cTw
Auregan Bt    (2022-10-24 12:09:20)
Grade A</t>
        </r>
      </text>
    </comment>
    <comment ref="P32" authorId="0" shapeId="0" xr:uid="{00000000-0006-0000-0100-000005020000}">
      <text>
        <r>
          <rPr>
            <sz val="11"/>
            <color theme="1"/>
            <rFont val="Calibri"/>
            <family val="2"/>
            <scheme val="minor"/>
          </rPr>
          <t>======
ID#AAAAK54CzIU
Iman Rahimzadeh    (2020-12-09 13:01:54)
Jacquey et al. (2016)
------
ID#AAAAioR4cTs
Auregan Bt    (2022-10-24 12:09:12)
Grade A</t>
        </r>
      </text>
    </comment>
    <comment ref="S32" authorId="0" shapeId="0" xr:uid="{00000000-0006-0000-0100-000006020000}">
      <text>
        <r>
          <rPr>
            <sz val="11"/>
            <color theme="1"/>
            <rFont val="Calibri"/>
            <family val="2"/>
            <scheme val="minor"/>
          </rPr>
          <t>======
ID#AAAAK54CzIQ
Iman Rahimzadeh    (2020-12-09 13:01:51)
Jacquey et al. (2016)
------
ID#AAAAioR4cTo
Auregan Bt    (2022-10-24 12:09:08)
Grade A</t>
        </r>
      </text>
    </comment>
    <comment ref="V32" authorId="0" shapeId="0" xr:uid="{00000000-0006-0000-0100-000007020000}">
      <text>
        <r>
          <rPr>
            <sz val="11"/>
            <color theme="1"/>
            <rFont val="Calibri"/>
            <family val="2"/>
            <scheme val="minor"/>
          </rPr>
          <t>======
ID#AAAAK54CzIM
Iman Rahimzadeh    (2020-12-09 13:01:49)
Jacquey et al. (2016)
------
ID#AAAAioR4cTk
Auregan Bt    (2022-10-24 12:08:48)
Grade A</t>
        </r>
      </text>
    </comment>
    <comment ref="AC32" authorId="0" shapeId="0" xr:uid="{00000000-0006-0000-0100-000008020000}">
      <text>
        <r>
          <rPr>
            <sz val="11"/>
            <color theme="1"/>
            <rFont val="Calibri"/>
            <family val="2"/>
            <scheme val="minor"/>
          </rPr>
          <t>======
ID#AAAAK54CzGc
Iman Rahimzadeh    (2020-12-09 12:44:54)
Blocher et al. (2018)
------
ID#AAAAioR4cTg
Auregan Bt    (2022-10-24 12:08:31)
Grade A</t>
        </r>
      </text>
    </comment>
    <comment ref="AS32" authorId="0" shapeId="0" xr:uid="{00000000-0006-0000-0100-000009020000}">
      <text>
        <r>
          <rPr>
            <sz val="11"/>
            <color theme="1"/>
            <rFont val="Calibri"/>
            <family val="2"/>
            <scheme val="minor"/>
          </rPr>
          <t>======
ID#AAAAK54CzHM
Iman Rahimzadeh    (2020-12-09 12:53:22)
Moeck et al. (2009)</t>
        </r>
      </text>
    </comment>
    <comment ref="AT32" authorId="0" shapeId="0" xr:uid="{00000000-0006-0000-0100-00000A020000}">
      <text>
        <r>
          <rPr>
            <sz val="11"/>
            <color theme="1"/>
            <rFont val="Calibri"/>
            <family val="2"/>
            <scheme val="minor"/>
          </rPr>
          <t>======
ID#AAAAK54CzHQ
Iman Rahimzadeh    (2020-12-09 12:53:25)
Moeck et al. (2009)</t>
        </r>
      </text>
    </comment>
    <comment ref="AX32" authorId="0" shapeId="0" xr:uid="{00000000-0006-0000-0100-00000B020000}">
      <text>
        <r>
          <rPr>
            <sz val="11"/>
            <color theme="1"/>
            <rFont val="Calibri"/>
            <family val="2"/>
            <scheme val="minor"/>
          </rPr>
          <t>======
ID#AAAAK54CzHU
Iman Rahimzadeh    (2020-12-09 12:53:28)
Moeck et al. (2009)</t>
        </r>
      </text>
    </comment>
    <comment ref="BB32" authorId="0" shapeId="0" xr:uid="{00000000-0006-0000-0100-00000C020000}">
      <text>
        <r>
          <rPr>
            <sz val="11"/>
            <color theme="1"/>
            <rFont val="Calibri"/>
            <family val="2"/>
            <scheme val="minor"/>
          </rPr>
          <t>======
ID#AAAAK54CzHY
Iman Rahimzadeh    (2020-12-09 12:53:34)
Moeck et al. (2009)</t>
        </r>
      </text>
    </comment>
    <comment ref="BF32" authorId="0" shapeId="0" xr:uid="{00000000-0006-0000-0100-00000D020000}">
      <text>
        <r>
          <rPr>
            <sz val="11"/>
            <color theme="1"/>
            <rFont val="Calibri"/>
            <family val="2"/>
            <scheme val="minor"/>
          </rPr>
          <t>======
ID#AAAAK54CzEQ
Iman Rahimzadeh    (2020-12-09 12:22:42)
Zang et al. (2014)</t>
        </r>
      </text>
    </comment>
    <comment ref="BH32" authorId="0" shapeId="0" xr:uid="{00000000-0006-0000-0100-00000E020000}">
      <text>
        <r>
          <rPr>
            <sz val="11"/>
            <color theme="1"/>
            <rFont val="Calibri"/>
            <family val="2"/>
            <scheme val="minor"/>
          </rPr>
          <t>======
ID#AAAAK54CzHc
Iman Rahimzadeh    (2020-12-09 12:53:41)
Moeck et al. (2009)</t>
        </r>
      </text>
    </comment>
    <comment ref="CX32" authorId="0" shapeId="0" xr:uid="{00000000-0006-0000-0100-00000F020000}">
      <text>
        <r>
          <rPr>
            <sz val="11"/>
            <color theme="1"/>
            <rFont val="Calibri"/>
            <family val="2"/>
            <scheme val="minor"/>
          </rPr>
          <t>======
ID#AAAAZ-DhFV4
Iman Rahimzadeh    (2022-05-30 08:00:15)
not exact date (in 2007)</t>
        </r>
      </text>
    </comment>
    <comment ref="CY32" authorId="0" shapeId="0" xr:uid="{00000000-0006-0000-0100-000010020000}">
      <text>
        <r>
          <rPr>
            <sz val="11"/>
            <color theme="1"/>
            <rFont val="Calibri"/>
            <family val="2"/>
            <scheme val="minor"/>
          </rPr>
          <t>======
ID#AAAAK54CzEY
Iman Rahimzadeh    (2020-12-09 12:24:07)
Buijze et al. (2019)</t>
        </r>
      </text>
    </comment>
    <comment ref="CZ32" authorId="0" shapeId="0" xr:uid="{00000000-0006-0000-0100-000011020000}">
      <text>
        <r>
          <rPr>
            <sz val="11"/>
            <color theme="1"/>
            <rFont val="Calibri"/>
            <family val="2"/>
            <scheme val="minor"/>
          </rPr>
          <t>======
ID#AAAAK54CzEU
Iman Rahimzadeh    (2020-12-09 12:23:55)
Buijze et al. (2019)</t>
        </r>
      </text>
    </comment>
    <comment ref="DP32" authorId="0" shapeId="0" xr:uid="{00000000-0006-0000-0100-000012020000}">
      <text>
        <r>
          <rPr>
            <sz val="11"/>
            <color theme="1"/>
            <rFont val="Calibri"/>
            <family val="2"/>
            <scheme val="minor"/>
          </rPr>
          <t>======
ID#AAAAU_4dR4g
Iman Rahimzadeh    (2022-02-25 12:56:46)
Mignan (2021)</t>
        </r>
      </text>
    </comment>
    <comment ref="DX32" authorId="0" shapeId="0" xr:uid="{00000000-0006-0000-0100-000013020000}">
      <text>
        <r>
          <rPr>
            <sz val="11"/>
            <color theme="1"/>
            <rFont val="Calibri"/>
            <family val="2"/>
            <scheme val="minor"/>
          </rPr>
          <t>======
ID#AAAAZ_MSvKU
Iman Rahimzadeh    (2022-05-30 09:00:38)
not exact date (in 2007)</t>
        </r>
      </text>
    </comment>
    <comment ref="B33" authorId="0" shapeId="0" xr:uid="{00000000-0006-0000-0100-000014020000}">
      <text>
        <r>
          <rPr>
            <sz val="11"/>
            <color theme="1"/>
            <rFont val="Calibri"/>
            <family val="2"/>
            <scheme val="minor"/>
          </rPr>
          <t>======
ID#AAAAJrgEZaQ
Iman Rahimzadeh    (2020-06-15 21:20:45)
Part of Upper Rhine Graben 
Close to Soultz site
More info: Vidal and Genter (2018)</t>
        </r>
      </text>
    </comment>
    <comment ref="G33" authorId="0" shapeId="0" xr:uid="{00000000-0006-0000-0100-000015020000}">
      <text>
        <r>
          <rPr>
            <sz val="11"/>
            <color theme="1"/>
            <rFont val="Calibri"/>
            <family val="2"/>
            <scheme val="minor"/>
          </rPr>
          <t>======
ID#AAAAJrgEZa8
Iman Rahimzadeh    (2020-06-15 21:22:34)
Different from the main Soultz basement unit</t>
        </r>
      </text>
    </comment>
    <comment ref="H33" authorId="0" shapeId="0" xr:uid="{00000000-0006-0000-0100-000016020000}">
      <text>
        <r>
          <rPr>
            <sz val="11"/>
            <color theme="1"/>
            <rFont val="Calibri"/>
            <family val="2"/>
            <scheme val="minor"/>
          </rPr>
          <t>======
ID#AAAAJrgEZXI
Iman Rahimzadeh    (2020-06-15 21:09:15)
Top of basement: 3500 m MD
Vidal and Genter (2018)</t>
        </r>
      </text>
    </comment>
    <comment ref="M33" authorId="0" shapeId="0" xr:uid="{00000000-0006-0000-0100-000017020000}">
      <text>
        <r>
          <rPr>
            <sz val="11"/>
            <color theme="1"/>
            <rFont val="Calibri"/>
            <family val="2"/>
            <scheme val="minor"/>
          </rPr>
          <t>======
ID#AAAAkLvBx-o
Iman Rahimzadeh    (2022-11-18 11:55:08)
Grade A</t>
        </r>
      </text>
    </comment>
    <comment ref="BF33" authorId="0" shapeId="0" xr:uid="{00000000-0006-0000-0100-000018020000}">
      <text>
        <r>
          <rPr>
            <sz val="11"/>
            <color theme="1"/>
            <rFont val="Calibri"/>
            <family val="2"/>
            <scheme val="minor"/>
          </rPr>
          <t>======
ID#AAAAJrgEZT0
Iman Rahimzadeh    (2020-06-15 21:06:43)
Vidal and Genter (2018)</t>
        </r>
      </text>
    </comment>
    <comment ref="BL33" authorId="0" shapeId="0" xr:uid="{00000000-0006-0000-0100-000019020000}">
      <text>
        <r>
          <rPr>
            <sz val="11"/>
            <color theme="1"/>
            <rFont val="Calibri"/>
            <family val="2"/>
            <scheme val="minor"/>
          </rPr>
          <t>======
ID#AAAAJrgEZSk
Iman Rahimzadeh    (2020-06-15 20:57:28)
Vidal and Genter (2018)</t>
        </r>
      </text>
    </comment>
    <comment ref="CX33" authorId="0" shapeId="0" xr:uid="{00000000-0006-0000-0100-00001A020000}">
      <text>
        <r>
          <rPr>
            <sz val="11"/>
            <color theme="1"/>
            <rFont val="Calibri"/>
            <family val="2"/>
            <scheme val="minor"/>
          </rPr>
          <t>======
ID#AAAAZ-DhFbk
Iman Rahimzadeh    (2022-05-30 08:14:16)
in Apr. 2010</t>
        </r>
      </text>
    </comment>
    <comment ref="DX33" authorId="0" shapeId="0" xr:uid="{00000000-0006-0000-0100-00001B020000}">
      <text>
        <r>
          <rPr>
            <sz val="11"/>
            <color theme="1"/>
            <rFont val="Calibri"/>
            <family val="2"/>
            <scheme val="minor"/>
          </rPr>
          <t>======
ID#AAAAZ_MSvLM
Iman Rahimzadeh    (2022-05-30 09:08:31)
in Apr. 2010</t>
        </r>
      </text>
    </comment>
    <comment ref="M34" authorId="0" shapeId="0" xr:uid="{00000000-0006-0000-0100-00001C020000}">
      <text>
        <r>
          <rPr>
            <sz val="11"/>
            <color theme="1"/>
            <rFont val="Calibri"/>
            <family val="2"/>
            <scheme val="minor"/>
          </rPr>
          <t>======
ID#AAAAkLvBx-s
Iman Rahimzadeh    (2022-11-18 11:55:11)
Grade A</t>
        </r>
      </text>
    </comment>
    <comment ref="BF34" authorId="0" shapeId="0" xr:uid="{00000000-0006-0000-0100-00001D020000}">
      <text>
        <r>
          <rPr>
            <sz val="11"/>
            <color theme="1"/>
            <rFont val="Calibri"/>
            <family val="2"/>
            <scheme val="minor"/>
          </rPr>
          <t>======
ID#AAAAJrgEZT4
Iman Rahimzadeh    (2020-06-15 21:06:46)
Vidal and Genter (2018)</t>
        </r>
      </text>
    </comment>
    <comment ref="CX34" authorId="0" shapeId="0" xr:uid="{00000000-0006-0000-0100-00001E020000}">
      <text>
        <r>
          <rPr>
            <sz val="11"/>
            <color theme="1"/>
            <rFont val="Calibri"/>
            <family val="2"/>
            <scheme val="minor"/>
          </rPr>
          <t>======
ID#AAAAZ-DhFbg
Iman Rahimzadeh    (2022-05-30 08:14:11)
in Apr. 2010</t>
        </r>
      </text>
    </comment>
    <comment ref="DX34" authorId="0" shapeId="0" xr:uid="{00000000-0006-0000-0100-00001F020000}">
      <text>
        <r>
          <rPr>
            <sz val="11"/>
            <color theme="1"/>
            <rFont val="Calibri"/>
            <family val="2"/>
            <scheme val="minor"/>
          </rPr>
          <t>======
ID#AAAAZ_MSvLQ
Iman Rahimzadeh    (2022-05-30 09:08:38)
in Dec. 2012</t>
        </r>
      </text>
    </comment>
    <comment ref="B35" authorId="0" shapeId="0" xr:uid="{00000000-0006-0000-0100-000020020000}">
      <text>
        <r>
          <rPr>
            <sz val="11"/>
            <color theme="1"/>
            <rFont val="Calibri"/>
            <family val="2"/>
            <scheme val="minor"/>
          </rPr>
          <t>======
ID#AAAAJrgEZaM
Iman Rahimzadeh    (2020-06-15 21:20:41)
Part of Upper Rhine Graben 
Close to Soultz site
More info: Vidal and Genter (2018)</t>
        </r>
      </text>
    </comment>
    <comment ref="G35" authorId="0" shapeId="0" xr:uid="{00000000-0006-0000-0100-000021020000}">
      <text>
        <r>
          <rPr>
            <sz val="11"/>
            <color theme="1"/>
            <rFont val="Calibri"/>
            <family val="2"/>
            <scheme val="minor"/>
          </rPr>
          <t>======
ID#AAAAJrgEZa4
Iman Rahimzadeh    (2020-06-15 21:22:30)
Different from the main Soultz basement unit</t>
        </r>
      </text>
    </comment>
    <comment ref="H35" authorId="0" shapeId="0" xr:uid="{00000000-0006-0000-0100-000022020000}">
      <text>
        <r>
          <rPr>
            <sz val="11"/>
            <color theme="1"/>
            <rFont val="Calibri"/>
            <family val="2"/>
            <scheme val="minor"/>
          </rPr>
          <t>======
ID#AAAAJrgEZXE
Iman Rahimzadeh    (2020-06-15 21:09:07)
Top of basement: 2400 m MD
Vidal and Genter (2018)</t>
        </r>
      </text>
    </comment>
    <comment ref="M35" authorId="0" shapeId="0" xr:uid="{00000000-0006-0000-0100-000023020000}">
      <text>
        <r>
          <rPr>
            <sz val="11"/>
            <color theme="1"/>
            <rFont val="Calibri"/>
            <family val="2"/>
            <scheme val="minor"/>
          </rPr>
          <t>======
ID#AAAAkLvBx-k
Iman Rahimzadeh    (2022-11-18 11:55:06)
Grade A</t>
        </r>
      </text>
    </comment>
    <comment ref="BF35" authorId="0" shapeId="0" xr:uid="{00000000-0006-0000-0100-000024020000}">
      <text>
        <r>
          <rPr>
            <sz val="11"/>
            <color theme="1"/>
            <rFont val="Calibri"/>
            <family val="2"/>
            <scheme val="minor"/>
          </rPr>
          <t>======
ID#AAAAJrgEZTw
Iman Rahimzadeh    (2020-06-15 21:06:40)
Vidal and Genter (2018)</t>
        </r>
      </text>
    </comment>
    <comment ref="BL35" authorId="0" shapeId="0" xr:uid="{00000000-0006-0000-0100-000025020000}">
      <text>
        <r>
          <rPr>
            <sz val="11"/>
            <color theme="1"/>
            <rFont val="Calibri"/>
            <family val="2"/>
            <scheme val="minor"/>
          </rPr>
          <t>======
ID#AAAAJrgEZSg
Iman Rahimzadeh    (2020-06-15 20:57:24)
Vidal and Genter (2018)</t>
        </r>
      </text>
    </comment>
    <comment ref="BM35" authorId="0" shapeId="0" xr:uid="{00000000-0006-0000-0100-000026020000}">
      <text>
        <r>
          <rPr>
            <sz val="11"/>
            <color theme="1"/>
            <rFont val="Calibri"/>
            <family val="2"/>
            <scheme val="minor"/>
          </rPr>
          <t>======
ID#AAAAJrgEZSo
Iman Rahimzadeh    (2020-06-15 20:57:32)
Vidal and Genter (2018)</t>
        </r>
      </text>
    </comment>
    <comment ref="CX35" authorId="0" shapeId="0" xr:uid="{00000000-0006-0000-0100-000027020000}">
      <text>
        <r>
          <rPr>
            <sz val="11"/>
            <color theme="1"/>
            <rFont val="Calibri"/>
            <family val="2"/>
            <scheme val="minor"/>
          </rPr>
          <t>======
ID#AAAAZ-DhFYU
Iman Rahimzadeh    (2022-05-30 08:06:10)
not exact date (in 2007)</t>
        </r>
      </text>
    </comment>
    <comment ref="DH35" authorId="0" shapeId="0" xr:uid="{00000000-0006-0000-0100-000028020000}">
      <text>
        <r>
          <rPr>
            <sz val="11"/>
            <color theme="1"/>
            <rFont val="Calibri"/>
            <family val="2"/>
            <scheme val="minor"/>
          </rPr>
          <t>======
ID#AAAAZ_KGabg
Iman Rahimzadeh    (2022-05-30 08:46:27)
in Feb. 2008</t>
        </r>
      </text>
    </comment>
    <comment ref="DW35" authorId="1" shapeId="0" xr:uid="{00000000-0006-0000-0100-000029020000}">
      <text>
        <r>
          <rPr>
            <b/>
            <sz val="9"/>
            <color indexed="81"/>
            <rFont val="Tahoma"/>
            <family val="2"/>
          </rPr>
          <t>IR:</t>
        </r>
        <r>
          <rPr>
            <sz val="9"/>
            <color indexed="81"/>
            <rFont val="Tahoma"/>
            <family val="2"/>
          </rPr>
          <t xml:space="preserve">
1500-2000</t>
        </r>
      </text>
    </comment>
    <comment ref="B36" authorId="0" shapeId="0" xr:uid="{00000000-0006-0000-0100-00002A020000}">
      <text>
        <r>
          <rPr>
            <sz val="11"/>
            <color theme="1"/>
            <rFont val="Calibri"/>
            <family val="2"/>
            <scheme val="minor"/>
          </rPr>
          <t>======
ID#AAAAU_4dR4k
Iman Rahimzadeh    (2022-02-25 13:07:04)
Molasse Basin</t>
        </r>
      </text>
    </comment>
    <comment ref="K36" authorId="0" shapeId="0" xr:uid="{00000000-0006-0000-0100-00002B020000}">
      <text>
        <r>
          <rPr>
            <sz val="11"/>
            <color theme="1"/>
            <rFont val="Calibri"/>
            <family val="2"/>
            <scheme val="minor"/>
          </rPr>
          <t>======
ID#AAAAVduzKrA
Iman Rahimzadeh    (2022-02-25 14:39:18)
Limestone facies (Hedtmann and Alber, 2017)</t>
        </r>
      </text>
    </comment>
    <comment ref="L36" authorId="0" shapeId="0" xr:uid="{00000000-0006-0000-0100-00002C020000}">
      <text>
        <r>
          <rPr>
            <sz val="11"/>
            <color theme="1"/>
            <rFont val="Calibri"/>
            <family val="2"/>
            <scheme val="minor"/>
          </rPr>
          <t>======
ID#AAAAVduzKrE
Iman Rahimzadeh    (2022-02-25 14:39:23)
Dolomite facies (Hedtmann and Alber, 2017)</t>
        </r>
      </text>
    </comment>
    <comment ref="M36" authorId="0" shapeId="0" xr:uid="{00000000-0006-0000-0100-00002D020000}">
      <text>
        <r>
          <rPr>
            <sz val="11"/>
            <color theme="1"/>
            <rFont val="Calibri"/>
            <family val="2"/>
            <scheme val="minor"/>
          </rPr>
          <t>======
ID#AAAAVduzKqk
Iman Rahimzadeh    (2022-02-25 14:36:05)
Hedtmann and Alber (2017)
Grade A</t>
        </r>
      </text>
    </comment>
    <comment ref="N36" authorId="0" shapeId="0" xr:uid="{00000000-0006-0000-0100-00002E020000}">
      <text>
        <r>
          <rPr>
            <sz val="11"/>
            <color theme="1"/>
            <rFont val="Calibri"/>
            <family val="2"/>
            <scheme val="minor"/>
          </rPr>
          <t>======
ID#AAAAVduzKqo
Iman Rahimzadeh    (2022-02-25 14:36:15)
Pei et al. (2018)
Grade A</t>
        </r>
      </text>
    </comment>
    <comment ref="P36" authorId="0" shapeId="0" xr:uid="{00000000-0006-0000-0100-00002F020000}">
      <text>
        <r>
          <rPr>
            <sz val="11"/>
            <color theme="1"/>
            <rFont val="Calibri"/>
            <family val="2"/>
            <scheme val="minor"/>
          </rPr>
          <t>======
ID#AAAAVduzKqs
Iman Rahimzadeh    (2022-02-25 14:37:11)
3-4 orders of magnitude larger than experimentally determined values (Hedtmann and Alber, 2017)
Grade A</t>
        </r>
      </text>
    </comment>
    <comment ref="Q36" authorId="0" shapeId="0" xr:uid="{00000000-0006-0000-0100-000030020000}">
      <text>
        <r>
          <rPr>
            <sz val="11"/>
            <color theme="1"/>
            <rFont val="Calibri"/>
            <family val="2"/>
            <scheme val="minor"/>
          </rPr>
          <t>======
ID#AAAAVduzKqY
Iman Rahimzadeh    (2022-02-25 14:17:25)
Obtained from well test (Rojas et al., 2017)
Grade A</t>
        </r>
      </text>
    </comment>
    <comment ref="S36" authorId="0" shapeId="0" xr:uid="{00000000-0006-0000-0100-000031020000}">
      <text>
        <r>
          <rPr>
            <sz val="11"/>
            <color theme="1"/>
            <rFont val="Calibri"/>
            <family val="2"/>
            <scheme val="minor"/>
          </rPr>
          <t>======
ID#AAAAVduzKqw
Iman Rahimzadeh    (2022-02-25 14:38:01)
Limestone facies (Hedtmann and Alber, 2017)
Grade A</t>
        </r>
      </text>
    </comment>
    <comment ref="T36" authorId="0" shapeId="0" xr:uid="{00000000-0006-0000-0100-000032020000}">
      <text>
        <r>
          <rPr>
            <sz val="11"/>
            <color theme="1"/>
            <rFont val="Calibri"/>
            <family val="2"/>
            <scheme val="minor"/>
          </rPr>
          <t>======
ID#AAAAVduzKq0
Iman Rahimzadeh    (2022-02-25 14:38:12)
Dolomite facies (Hedtmann and Alber, 2017)
Grade A</t>
        </r>
      </text>
    </comment>
    <comment ref="V36" authorId="0" shapeId="0" xr:uid="{00000000-0006-0000-0100-000033020000}">
      <text>
        <r>
          <rPr>
            <sz val="11"/>
            <color theme="1"/>
            <rFont val="Calibri"/>
            <family val="2"/>
            <scheme val="minor"/>
          </rPr>
          <t>======
ID#AAAAVduzKq4
Iman Rahimzadeh    (2022-02-25 14:38:38)
Limestone facies (Hedtmann and Alber, 2017)
Grade A</t>
        </r>
      </text>
    </comment>
    <comment ref="W36" authorId="0" shapeId="0" xr:uid="{00000000-0006-0000-0100-000034020000}">
      <text>
        <r>
          <rPr>
            <sz val="11"/>
            <color theme="1"/>
            <rFont val="Calibri"/>
            <family val="2"/>
            <scheme val="minor"/>
          </rPr>
          <t>======
ID#AAAAVduzKq8
Iman Rahimzadeh    (2022-02-25 14:38:47)
Dolomite facies (Hedtmann and Alber, 2017)
Grade A</t>
        </r>
      </text>
    </comment>
    <comment ref="AI36" authorId="0" shapeId="0" xr:uid="{00000000-0006-0000-0100-000035020000}">
      <text>
        <r>
          <rPr>
            <sz val="11"/>
            <color theme="1"/>
            <rFont val="Calibri"/>
            <family val="2"/>
            <scheme val="minor"/>
          </rPr>
          <t>======
ID#AAAAVduzKrM
Iman Rahimzadeh    (2022-02-25 14:39:58)
Limestone facies (Hedtmann and Alber, 2017)
Grade A</t>
        </r>
      </text>
    </comment>
    <comment ref="AJ36" authorId="0" shapeId="0" xr:uid="{00000000-0006-0000-0100-000036020000}">
      <text>
        <r>
          <rPr>
            <sz val="11"/>
            <color theme="1"/>
            <rFont val="Calibri"/>
            <family val="2"/>
            <scheme val="minor"/>
          </rPr>
          <t>======
ID#AAAAVduzKrI
Iman Rahimzadeh    (2022-02-25 14:39:51)
Dolomite facies (Hedtmann and Alber, 2017)
Grade A</t>
        </r>
      </text>
    </comment>
    <comment ref="AK36" authorId="0" shapeId="0" xr:uid="{00000000-0006-0000-0100-000037020000}">
      <text>
        <r>
          <rPr>
            <sz val="11"/>
            <color theme="1"/>
            <rFont val="Calibri"/>
            <family val="2"/>
            <scheme val="minor"/>
          </rPr>
          <t>======
ID#AAAAVduzKrQ
Iman Rahimzadeh    (2022-02-25 14:40:22)
Limestone facies (Hedtmann and Alber, 2017)
Grade A</t>
        </r>
      </text>
    </comment>
    <comment ref="AL36" authorId="0" shapeId="0" xr:uid="{00000000-0006-0000-0100-000038020000}">
      <text>
        <r>
          <rPr>
            <sz val="11"/>
            <color theme="1"/>
            <rFont val="Calibri"/>
            <family val="2"/>
            <scheme val="minor"/>
          </rPr>
          <t>======
ID#AAAAVduzKrU
Iman Rahimzadeh    (2022-02-25 14:40:26)
Dolomite facies (Hedtmann and Alber, 2017)
Grade A</t>
        </r>
      </text>
    </comment>
    <comment ref="AO36" authorId="0" shapeId="0" xr:uid="{00000000-0006-0000-0100-000039020000}">
      <text>
        <r>
          <rPr>
            <sz val="11"/>
            <color theme="1"/>
            <rFont val="Calibri"/>
            <family val="2"/>
            <scheme val="minor"/>
          </rPr>
          <t>======
ID#AAAAVduzKqg
Iman Rahimzadeh    (2022-02-25 14:30:46)
Pei et al. (2018)
Grade A</t>
        </r>
      </text>
    </comment>
    <comment ref="AP36" authorId="0" shapeId="0" xr:uid="{00000000-0006-0000-0100-00003A020000}">
      <text>
        <r>
          <rPr>
            <sz val="11"/>
            <color theme="1"/>
            <rFont val="Calibri"/>
            <family val="2"/>
            <scheme val="minor"/>
          </rPr>
          <t>======
ID#AAAAkLx_w2U
Iman Rahimzadeh    (2022-11-18 12:49:57)
Grade A</t>
        </r>
      </text>
    </comment>
    <comment ref="AR36" authorId="0" shapeId="0" xr:uid="{00000000-0006-0000-0100-00003B020000}">
      <text>
        <r>
          <rPr>
            <sz val="11"/>
            <color theme="1"/>
            <rFont val="Calibri"/>
            <family val="2"/>
            <scheme val="minor"/>
          </rPr>
          <t>======
ID#AAAAU_4dR48
Iman Rahimzadeh    (2022-02-25 13:30:01)
Rojas et al. (2017)</t>
        </r>
      </text>
    </comment>
    <comment ref="AS36" authorId="0" shapeId="0" xr:uid="{00000000-0006-0000-0100-00003C020000}">
      <text>
        <r>
          <rPr>
            <sz val="11"/>
            <color theme="1"/>
            <rFont val="Calibri"/>
            <family val="2"/>
            <scheme val="minor"/>
          </rPr>
          <t>======
ID#AAAAU_921xI
Iman Rahimzadeh    (2022-02-25 13:45:41)
Rojas et al. (2017)</t>
        </r>
      </text>
    </comment>
    <comment ref="AT36" authorId="0" shapeId="0" xr:uid="{00000000-0006-0000-0100-00003D020000}">
      <text>
        <r>
          <rPr>
            <sz val="11"/>
            <color theme="1"/>
            <rFont val="Calibri"/>
            <family val="2"/>
            <scheme val="minor"/>
          </rPr>
          <t>======
ID#AAAAU_921xA
Iman Rahimzadeh    (2022-02-25 13:42:26)
Rojas et al. (2017)</t>
        </r>
      </text>
    </comment>
    <comment ref="AX36" authorId="0" shapeId="0" xr:uid="{00000000-0006-0000-0100-00003E020000}">
      <text>
        <r>
          <rPr>
            <sz val="11"/>
            <color theme="1"/>
            <rFont val="Calibri"/>
            <family val="2"/>
            <scheme val="minor"/>
          </rPr>
          <t>======
ID#AAAAU_921xE
Iman Rahimzadeh    (2022-02-25 13:45:30)
Rojas et al. (2017)</t>
        </r>
      </text>
    </comment>
    <comment ref="BB36" authorId="0" shapeId="0" xr:uid="{00000000-0006-0000-0100-00003F020000}">
      <text>
        <r>
          <rPr>
            <sz val="11"/>
            <color theme="1"/>
            <rFont val="Calibri"/>
            <family val="2"/>
            <scheme val="minor"/>
          </rPr>
          <t>======
ID#AAAAU_4dR5E
Iman Rahimzadeh    (2022-02-25 13:35:59)
Rojas et al. (2017)</t>
        </r>
      </text>
    </comment>
    <comment ref="BF36" authorId="0" shapeId="0" xr:uid="{00000000-0006-0000-0100-000040020000}">
      <text>
        <r>
          <rPr>
            <sz val="11"/>
            <color theme="1"/>
            <rFont val="Calibri"/>
            <family val="2"/>
            <scheme val="minor"/>
          </rPr>
          <t>======
ID#AAAAU_4dR5M
Iman Rahimzadeh    (2022-02-25 13:37:50)
N+-10
Rojas et al. (2017)</t>
        </r>
      </text>
    </comment>
    <comment ref="BH36" authorId="0" shapeId="0" xr:uid="{00000000-0006-0000-0100-000041020000}">
      <text>
        <r>
          <rPr>
            <sz val="11"/>
            <color theme="1"/>
            <rFont val="Calibri"/>
            <family val="2"/>
            <scheme val="minor"/>
          </rPr>
          <t>======
ID#AAAAU_4dR40
Iman Rahimzadeh    (2022-02-25 13:19:44)
Wolfgramm et al. (2007)</t>
        </r>
      </text>
    </comment>
    <comment ref="BL36" authorId="0" shapeId="0" xr:uid="{00000000-0006-0000-0100-000042020000}">
      <text>
        <r>
          <rPr>
            <sz val="11"/>
            <color theme="1"/>
            <rFont val="Calibri"/>
            <family val="2"/>
            <scheme val="minor"/>
          </rPr>
          <t>======
ID#AAAAU_4dR4o
Iman Rahimzadeh    (2022-02-25 13:09:07)
Wolfgramm et al. (2007)</t>
        </r>
      </text>
    </comment>
    <comment ref="BM36" authorId="0" shapeId="0" xr:uid="{00000000-0006-0000-0100-000043020000}">
      <text>
        <r>
          <rPr>
            <sz val="11"/>
            <color theme="1"/>
            <rFont val="Calibri"/>
            <family val="2"/>
            <scheme val="minor"/>
          </rPr>
          <t>======
ID#AAAAU_4dR4w
Iman Rahimzadeh    (2022-02-25 13:16:31)
Wolfgramm et al. (2007)</t>
        </r>
      </text>
    </comment>
    <comment ref="BQ36" authorId="0" shapeId="0" xr:uid="{00000000-0006-0000-0100-000044020000}">
      <text>
        <r>
          <rPr>
            <sz val="11"/>
            <color theme="1"/>
            <rFont val="Calibri"/>
            <family val="2"/>
            <scheme val="minor"/>
          </rPr>
          <t>======
ID#AAAAVAAoGH0
Iman Rahimzadeh    (2022-02-25 14:07:25)
Near vertical (Rojas et al., 2017)</t>
        </r>
      </text>
    </comment>
    <comment ref="CH36" authorId="0" shapeId="0" xr:uid="{00000000-0006-0000-0100-000045020000}">
      <text>
        <r>
          <rPr>
            <sz val="11"/>
            <color theme="1"/>
            <rFont val="Calibri"/>
            <family val="2"/>
            <scheme val="minor"/>
          </rPr>
          <t>======
ID#AAAAU__2Kf0
Iman Rahimzadeh    (2022-02-25 13:56:53)
Estimate from the timing of the induced earthquake (Rojas et al., 2017)</t>
        </r>
      </text>
    </comment>
    <comment ref="CX36" authorId="0" shapeId="0" xr:uid="{00000000-0006-0000-0100-000046020000}">
      <text>
        <r>
          <rPr>
            <sz val="11"/>
            <color theme="1"/>
            <rFont val="Calibri"/>
            <family val="2"/>
            <scheme val="minor"/>
          </rPr>
          <t>======
ID#AAAAZ-DhFbA
Iman Rahimzadeh    (2022-05-30 08:12:55)
in Oct. 2007</t>
        </r>
      </text>
    </comment>
    <comment ref="CZ36" authorId="0" shapeId="0" xr:uid="{00000000-0006-0000-0100-000047020000}">
      <text>
        <r>
          <rPr>
            <sz val="11"/>
            <color theme="1"/>
            <rFont val="Calibri"/>
            <family val="2"/>
            <scheme val="minor"/>
          </rPr>
          <t>======
ID#AAAAU__2Kf4
Iman Rahimzadeh    (2022-02-25 13:59:54)
Rojas et al. (2017)</t>
        </r>
      </text>
    </comment>
    <comment ref="DF36" authorId="0" shapeId="0" xr:uid="{00000000-0006-0000-0100-000048020000}">
      <text>
        <r>
          <rPr>
            <sz val="11"/>
            <color theme="1"/>
            <rFont val="Calibri"/>
            <family val="2"/>
            <scheme val="minor"/>
          </rPr>
          <t>======
ID#AAAAU_4dR44
Iman Rahimzadeh    (2022-02-25 13:26:02)
Gaucher et al. (2015)</t>
        </r>
      </text>
    </comment>
    <comment ref="DH36" authorId="0" shapeId="0" xr:uid="{00000000-0006-0000-0100-000049020000}">
      <text>
        <r>
          <rPr>
            <sz val="11"/>
            <color theme="1"/>
            <rFont val="Calibri"/>
            <family val="2"/>
            <scheme val="minor"/>
          </rPr>
          <t>======
ID#AAAAZ_KGab0
Iman Rahimzadeh    (2022-05-30 08:47:08)
in Feb. 2008</t>
        </r>
      </text>
    </comment>
    <comment ref="DJ36" authorId="0" shapeId="0" xr:uid="{00000000-0006-0000-0100-00004A020000}">
      <text>
        <r>
          <rPr>
            <sz val="11"/>
            <color theme="1"/>
            <rFont val="Calibri"/>
            <family val="2"/>
            <scheme val="minor"/>
          </rPr>
          <t>======
ID#AAAAU_921xQ
Iman Rahimzadeh    (2022-02-25 13:52:55)
Rojas et al. (2017)</t>
        </r>
      </text>
    </comment>
    <comment ref="DP36" authorId="0" shapeId="0" xr:uid="{00000000-0006-0000-0100-00004B020000}">
      <text>
        <r>
          <rPr>
            <sz val="11"/>
            <color theme="1"/>
            <rFont val="Calibri"/>
            <family val="2"/>
            <scheme val="minor"/>
          </rPr>
          <t>======
ID#AAAAVAAoGH4
Iman Rahimzadeh    (2022-02-25 14:10:24)
Megies and Wassermann (2014)</t>
        </r>
      </text>
    </comment>
    <comment ref="DV36" authorId="0" shapeId="0" xr:uid="{00000000-0006-0000-0100-00004C020000}">
      <text>
        <r>
          <rPr>
            <sz val="11"/>
            <color theme="1"/>
            <rFont val="Calibri"/>
            <family val="2"/>
            <scheme val="minor"/>
          </rPr>
          <t>======
ID#AAAAU__2Kfw
Iman Rahimzadeh    (2022-02-25 13:56:01)
An estimate (Rojas et al., 2017)</t>
        </r>
      </text>
    </comment>
    <comment ref="DW36" authorId="0" shapeId="0" xr:uid="{00000000-0006-0000-0100-00004D020000}">
      <text>
        <r>
          <rPr>
            <sz val="11"/>
            <color theme="1"/>
            <rFont val="Calibri"/>
            <family val="2"/>
            <scheme val="minor"/>
          </rPr>
          <t>======
ID#AAAAVAAoGHo
Iman Rahimzadeh    (2022-02-25 14:04:21)
An approximation
the fault is located just below the borehole (Rojas et al., 2017)</t>
        </r>
      </text>
    </comment>
    <comment ref="DZ36" authorId="0" shapeId="0" xr:uid="{00000000-0006-0000-0100-00004E020000}">
      <text>
        <r>
          <rPr>
            <sz val="11"/>
            <color theme="1"/>
            <rFont val="Calibri"/>
            <family val="2"/>
            <scheme val="minor"/>
          </rPr>
          <t>======
ID#AAAAU_921xM
Iman Rahimzadeh    (2022-02-25 13:51:20)
Rojas et al. (2017)</t>
        </r>
      </text>
    </comment>
    <comment ref="B37" authorId="0" shapeId="0" xr:uid="{00000000-0006-0000-0100-00004F020000}">
      <text>
        <r>
          <rPr>
            <sz val="11"/>
            <color theme="1"/>
            <rFont val="Calibri"/>
            <family val="2"/>
            <scheme val="minor"/>
          </rPr>
          <t>======
ID#AAAAKDQwgkg
Iman Rahimzadeh    (2020-08-03 13:25:55)
North Hengill</t>
        </r>
      </text>
    </comment>
    <comment ref="H37" authorId="0" shapeId="0" xr:uid="{00000000-0006-0000-0100-000050020000}">
      <text>
        <r>
          <rPr>
            <sz val="11"/>
            <color theme="1"/>
            <rFont val="Calibri"/>
            <family val="2"/>
            <scheme val="minor"/>
          </rPr>
          <t>======
ID#AAAAWk1pUM4
Iman Rahimzadeh    (2022-03-29 09:05:59)
Highly fractured basalt</t>
        </r>
      </text>
    </comment>
    <comment ref="J37" authorId="0" shapeId="0" xr:uid="{00000000-0006-0000-0100-000051020000}">
      <text>
        <r>
          <rPr>
            <sz val="11"/>
            <color theme="1"/>
            <rFont val="Calibri"/>
            <family val="2"/>
            <scheme val="minor"/>
          </rPr>
          <t>======
ID#AAAAWk1pUO8
Iman Rahimzadeh    (2022-03-29 09:35:43)
Cao et al. (2022)
An estimate used in numerical simulations reproducing field injectivity data</t>
        </r>
      </text>
    </comment>
    <comment ref="L37" authorId="0" shapeId="0" xr:uid="{00000000-0006-0000-0100-000052020000}">
      <text>
        <r>
          <rPr>
            <sz val="11"/>
            <color theme="1"/>
            <rFont val="Calibri"/>
            <family val="2"/>
            <scheme val="minor"/>
          </rPr>
          <t>======
ID#AAAAWk1pUNY
Iman Rahimzadeh    (2022-03-29 09:30:13)
Cao et al. (2022)
An estimate used in numerical simulations reproducing field injectivity data</t>
        </r>
      </text>
    </comment>
    <comment ref="O37" authorId="0" shapeId="0" xr:uid="{00000000-0006-0000-0100-000053020000}">
      <text>
        <r>
          <rPr>
            <sz val="11"/>
            <color theme="1"/>
            <rFont val="Calibri"/>
            <family val="2"/>
            <scheme val="minor"/>
          </rPr>
          <t>======
ID#AAAAWk1pUOM
Iman Rahimzadeh    (2022-03-29 09:32:48)
Cao et al. (2022)
An estimate used in numerical simulations reproducing field injectivity data
Grade C</t>
        </r>
      </text>
    </comment>
    <comment ref="R37" authorId="0" shapeId="0" xr:uid="{00000000-0006-0000-0100-000054020000}">
      <text>
        <r>
          <rPr>
            <sz val="11"/>
            <color theme="1"/>
            <rFont val="Calibri"/>
            <family val="2"/>
            <scheme val="minor"/>
          </rPr>
          <t>======
ID#AAAAWk1pUNE
Iman Rahimzadeh    (2022-03-29 09:09:46)
Cao et al. (2022)
calibrated value at a depth of 1000 m against field injectivity data
Grade C</t>
        </r>
      </text>
    </comment>
    <comment ref="T37" authorId="0" shapeId="0" xr:uid="{00000000-0006-0000-0100-000055020000}">
      <text>
        <r>
          <rPr>
            <sz val="11"/>
            <color theme="1"/>
            <rFont val="Calibri"/>
            <family val="2"/>
            <scheme val="minor"/>
          </rPr>
          <t>======
ID#AAAAWk1pUNA
Iman Rahimzadeh    (2022-03-29 09:07:22)
Juncu et al. (2020)
the upper bound limit of Young´s modulus obtained from the analysis of geodetic data
Grade A</t>
        </r>
      </text>
    </comment>
    <comment ref="V37" authorId="0" shapeId="0" xr:uid="{00000000-0006-0000-0100-000056020000}">
      <text>
        <r>
          <rPr>
            <sz val="11"/>
            <color theme="1"/>
            <rFont val="Calibri"/>
            <family val="2"/>
            <scheme val="minor"/>
          </rPr>
          <t>======
ID#AAAAkLxopyY
Iman Rahimzadeh    (2022-11-18 12:20:01)
Juncu et al. (2020)
Grade A</t>
        </r>
      </text>
    </comment>
    <comment ref="AD37" authorId="0" shapeId="0" xr:uid="{00000000-0006-0000-0100-000057020000}">
      <text>
        <r>
          <rPr>
            <sz val="11"/>
            <color theme="1"/>
            <rFont val="Calibri"/>
            <family val="2"/>
            <scheme val="minor"/>
          </rPr>
          <t>======
ID#AAAAWk1pUOY
Iman Rahimzadeh    (2022-03-29 09:33:06)
Cao et al. (2022)
An estimate used in numerical simulations reproducing field injectivity data
Grade C</t>
        </r>
      </text>
    </comment>
    <comment ref="AE37" authorId="0" shapeId="0" xr:uid="{00000000-0006-0000-0100-000058020000}">
      <text>
        <r>
          <rPr>
            <sz val="11"/>
            <color theme="1"/>
            <rFont val="Calibri"/>
            <family val="2"/>
            <scheme val="minor"/>
          </rPr>
          <t>======
ID#AAAAGwqO3fw
Iman Rahimzadeh    (2020-08-03 15:48:32)
Batir (2012)
Grade C
------
ID#AAAAGwqO3f8
Iman Rahimzadeh    (2020-08-03 15:50:59)
not measured, typical values</t>
        </r>
      </text>
    </comment>
    <comment ref="AF37" authorId="0" shapeId="0" xr:uid="{00000000-0006-0000-0100-000059020000}">
      <text>
        <r>
          <rPr>
            <sz val="11"/>
            <color theme="1"/>
            <rFont val="Calibri"/>
            <family val="2"/>
            <scheme val="minor"/>
          </rPr>
          <t>======
ID#AAAAkLx_w1I
Iman Rahimzadeh    (2022-11-18 12:45:09)
Grade C</t>
        </r>
      </text>
    </comment>
    <comment ref="AG37" authorId="0" shapeId="0" xr:uid="{00000000-0006-0000-0100-00005A020000}">
      <text>
        <r>
          <rPr>
            <sz val="11"/>
            <color theme="1"/>
            <rFont val="Calibri"/>
            <family val="2"/>
            <scheme val="minor"/>
          </rPr>
          <t>======
ID#AAAAGwqO3gA
Iman Rahimzadeh    (2020-08-03 15:51:04)
not measured, typical values
Grade C</t>
        </r>
      </text>
    </comment>
    <comment ref="AI37" authorId="0" shapeId="0" xr:uid="{00000000-0006-0000-0100-00005B020000}">
      <text>
        <r>
          <rPr>
            <sz val="11"/>
            <color theme="1"/>
            <rFont val="Calibri"/>
            <family val="2"/>
            <scheme val="minor"/>
          </rPr>
          <t>======
ID#AAAAGwqO3cg
Iman Rahimzadeh    (2020-08-03 15:44:49)
Batir (2012)
Grade C</t>
        </r>
      </text>
    </comment>
    <comment ref="AJ37" authorId="0" shapeId="0" xr:uid="{00000000-0006-0000-0100-00005C020000}">
      <text>
        <r>
          <rPr>
            <sz val="11"/>
            <color theme="1"/>
            <rFont val="Calibri"/>
            <family val="2"/>
            <scheme val="minor"/>
          </rPr>
          <t>======
ID#AAAAkLx_w1g
Iman Rahimzadeh    (2022-11-18 12:45:52)
Grade C</t>
        </r>
      </text>
    </comment>
    <comment ref="AN37" authorId="0" shapeId="0" xr:uid="{00000000-0006-0000-0100-00005D020000}">
      <text>
        <r>
          <rPr>
            <sz val="11"/>
            <color theme="1"/>
            <rFont val="Calibri"/>
            <family val="2"/>
            <scheme val="minor"/>
          </rPr>
          <t>======
ID#AAAAWk1pUOk
Iman Rahimzadeh    (2022-03-29 09:33:48)
Cao et al. (2022)
An estimate used in numerical simulations reproducing field injectivity data
Grade C</t>
        </r>
      </text>
    </comment>
    <comment ref="AO37" authorId="0" shapeId="0" xr:uid="{00000000-0006-0000-0100-00005E020000}">
      <text>
        <r>
          <rPr>
            <sz val="11"/>
            <color theme="1"/>
            <rFont val="Calibri"/>
            <family val="2"/>
            <scheme val="minor"/>
          </rPr>
          <t>======
ID#AAAAWk1pUOw
Iman Rahimzadeh    (2022-03-29 09:35:01)
Cao et al. (2022)
An estimate used in numerical simulations reproducing field injectivity data
Grade C</t>
        </r>
      </text>
    </comment>
    <comment ref="AP37" authorId="0" shapeId="0" xr:uid="{00000000-0006-0000-0100-00005F020000}">
      <text>
        <r>
          <rPr>
            <sz val="11"/>
            <color theme="1"/>
            <rFont val="Calibri"/>
            <family val="2"/>
            <scheme val="minor"/>
          </rPr>
          <t>======
ID#AAAAGwqO3iM
Iman Rahimzadeh    (2020-08-03 16:11:50)
Batir et al. (2012)
Grade C</t>
        </r>
      </text>
    </comment>
    <comment ref="AS37" authorId="0" shapeId="0" xr:uid="{00000000-0006-0000-0100-000060020000}">
      <text>
        <r>
          <rPr>
            <sz val="11"/>
            <color theme="1"/>
            <rFont val="Calibri"/>
            <family val="2"/>
            <scheme val="minor"/>
          </rPr>
          <t>======
ID#AAAAKDQwgkw
Iman Rahimzadeh    (2020-08-03 13:27:28)
Critically stressed (Evans et al., 2012)
------
ID#AAAAGwqO3hg
Iman Rahimzadeh    (2020-08-03 16:01:56)
With the assumption of critically stress state (Batir, 2012)</t>
        </r>
      </text>
    </comment>
    <comment ref="AT37" authorId="0" shapeId="0" xr:uid="{00000000-0006-0000-0100-000061020000}">
      <text>
        <r>
          <rPr>
            <sz val="11"/>
            <color theme="1"/>
            <rFont val="Calibri"/>
            <family val="2"/>
            <scheme val="minor"/>
          </rPr>
          <t>======
ID#AAAAGwqO3io
Iman Rahimzadeh    (2020-08-03 16:15:40)
Batir (2012)</t>
        </r>
      </text>
    </comment>
    <comment ref="AX37" authorId="0" shapeId="0" xr:uid="{00000000-0006-0000-0100-000062020000}">
      <text>
        <r>
          <rPr>
            <sz val="11"/>
            <color theme="1"/>
            <rFont val="Calibri"/>
            <family val="2"/>
            <scheme val="minor"/>
          </rPr>
          <t>======
ID#AAAAWk1pUNI
Iman Rahimzadeh    (2022-03-29 09:15:07)
Cao et al. (2022)
Ranging from 0.0713 to 0.076</t>
        </r>
      </text>
    </comment>
    <comment ref="BB37" authorId="0" shapeId="0" xr:uid="{00000000-0006-0000-0100-000063020000}">
      <text>
        <r>
          <rPr>
            <sz val="11"/>
            <color theme="1"/>
            <rFont val="Calibri"/>
            <family val="2"/>
            <scheme val="minor"/>
          </rPr>
          <t>======
ID#AAAAGwqO3ik
Iman Rahimzadeh    (2020-08-03 16:13:57)
High uncertainty
Cao et al. (2022)
Ranging from 0.013 to 0.0295</t>
        </r>
      </text>
    </comment>
    <comment ref="BF37" authorId="0" shapeId="0" xr:uid="{00000000-0006-0000-0100-000064020000}">
      <text>
        <r>
          <rPr>
            <sz val="11"/>
            <color theme="1"/>
            <rFont val="Calibri"/>
            <family val="2"/>
            <scheme val="minor"/>
          </rPr>
          <t>======
ID#AAAAGwqO3bs
Iman Rahimzadeh    (2020-08-03 15:42:32)
26.6 +- 10degrees
Batir et al. (2012)</t>
        </r>
      </text>
    </comment>
    <comment ref="BG37" authorId="0" shapeId="0" xr:uid="{00000000-0006-0000-0100-000065020000}">
      <text>
        <r>
          <rPr>
            <sz val="11"/>
            <color theme="1"/>
            <rFont val="Calibri"/>
            <family val="2"/>
            <scheme val="minor"/>
          </rPr>
          <t>======
ID#AAAAGwqO3gI
Iman Rahimzadeh    (2020-08-03 15:52:42)
Batir et al. (2012)</t>
        </r>
      </text>
    </comment>
    <comment ref="BN37" authorId="0" shapeId="0" xr:uid="{00000000-0006-0000-0100-000066020000}">
      <text>
        <r>
          <rPr>
            <sz val="11"/>
            <color theme="1"/>
            <rFont val="Calibri"/>
            <family val="2"/>
            <scheme val="minor"/>
          </rPr>
          <t>======
ID#AAAAKDRRIeI
Iman Rahimzadeh    (2020-08-03 14:43:39)
Juncu et al. (2020)
from focal mechanisms</t>
        </r>
      </text>
    </comment>
    <comment ref="BU37" authorId="0" shapeId="0" xr:uid="{00000000-0006-0000-0100-000067020000}">
      <text>
        <r>
          <rPr>
            <sz val="11"/>
            <color theme="1"/>
            <rFont val="Calibri"/>
            <family val="2"/>
            <scheme val="minor"/>
          </rPr>
          <t>======
ID#AAAAWk1pUPI
Iman Rahimzadeh    (2022-03-29 09:41:07)
Juncu et al. (2020)
SS with a small component of normal faulting (Rake= -152)</t>
        </r>
      </text>
    </comment>
    <comment ref="CU37" authorId="0" shapeId="0" xr:uid="{00000000-0006-0000-0100-000068020000}">
      <text>
        <r>
          <rPr>
            <sz val="11"/>
            <color theme="1"/>
            <rFont val="Calibri"/>
            <family val="2"/>
            <scheme val="minor"/>
          </rPr>
          <t>======
ID#AAAAKDRRIbM
Iman Rahimzadeh    (2020-08-03 14:37:43)
Flóvenz et al. (2015)</t>
        </r>
      </text>
    </comment>
    <comment ref="CX37" authorId="0" shapeId="0" xr:uid="{00000000-0006-0000-0100-000069020000}">
      <text>
        <r>
          <rPr>
            <sz val="11"/>
            <color theme="1"/>
            <rFont val="Calibri"/>
            <family val="2"/>
            <scheme val="minor"/>
          </rPr>
          <t>======
ID#AAAAZ-DhFbQ
Iman Rahimzadeh    (2022-05-30 08:13:29)
in Sep. 2011</t>
        </r>
      </text>
    </comment>
    <comment ref="CZ37" authorId="0" shapeId="0" xr:uid="{00000000-0006-0000-0100-00006A020000}">
      <text>
        <r>
          <rPr>
            <sz val="11"/>
            <color theme="1"/>
            <rFont val="Calibri"/>
            <family val="2"/>
            <scheme val="minor"/>
          </rPr>
          <t>======
ID#AAAAGxlbYGk
Iman Rahimzadeh    (2020-08-03 16:55:16)
Buijze et al. (2019)</t>
        </r>
      </text>
    </comment>
    <comment ref="DF37" authorId="0" shapeId="0" xr:uid="{00000000-0006-0000-0100-00006B020000}">
      <text>
        <r>
          <rPr>
            <sz val="11"/>
            <color theme="1"/>
            <rFont val="Calibri"/>
            <family val="2"/>
            <scheme val="minor"/>
          </rPr>
          <t>======
ID#AAAAGxlbYGw
Iman Rahimzadeh    (2020-08-03 16:56:31)
Buijze et al. (2019)</t>
        </r>
      </text>
    </comment>
    <comment ref="DH37" authorId="0" shapeId="0" xr:uid="{00000000-0006-0000-0100-00006C020000}">
      <text>
        <r>
          <rPr>
            <sz val="11"/>
            <color theme="1"/>
            <rFont val="Calibri"/>
            <family val="2"/>
            <scheme val="minor"/>
          </rPr>
          <t>======
ID#AAAAZ_KGabs
Iman Rahimzadeh    (2022-05-30 08:46:52)
in Sep. 2011</t>
        </r>
      </text>
    </comment>
    <comment ref="DI37" authorId="0" shapeId="0" xr:uid="{00000000-0006-0000-0100-00006D020000}">
      <text>
        <r>
          <rPr>
            <sz val="11"/>
            <color theme="1"/>
            <rFont val="Calibri"/>
            <family val="2"/>
            <scheme val="minor"/>
          </rPr>
          <t>======
ID#AAAAKDRRIe4
Iman Rahimzadeh    (2020-08-03 14:52:06)
During drilling (Flovenz, 2015)</t>
        </r>
      </text>
    </comment>
    <comment ref="DJ37" authorId="0" shapeId="0" xr:uid="{00000000-0006-0000-0100-00006E020000}">
      <text>
        <r>
          <rPr>
            <sz val="11"/>
            <color theme="1"/>
            <rFont val="Calibri"/>
            <family val="2"/>
            <scheme val="minor"/>
          </rPr>
          <t>======
ID#AAAAKDRRIeU
Iman Rahimzadeh    (2020-08-03 14:45:46)
From September 2011 to May 2012
150 events&gt;2
40 events&gt;2.5
8 events between 3 and 4
Flovenz (2015)</t>
        </r>
      </text>
    </comment>
    <comment ref="DK37" authorId="0" shapeId="0" xr:uid="{00000000-0006-0000-0100-00006F020000}">
      <text>
        <r>
          <rPr>
            <sz val="11"/>
            <color theme="1"/>
            <rFont val="Calibri"/>
            <family val="2"/>
            <scheme val="minor"/>
          </rPr>
          <t>======
ID#AAAAXVI3UY4
Iman Rahimzadeh    (2022-03-29 16:20:44)
Cao et al. (2022)</t>
        </r>
      </text>
    </comment>
    <comment ref="DL37" authorId="0" shapeId="0" xr:uid="{00000000-0006-0000-0100-000070020000}">
      <text>
        <r>
          <rPr>
            <sz val="11"/>
            <color theme="1"/>
            <rFont val="Calibri"/>
            <family val="2"/>
            <scheme val="minor"/>
          </rPr>
          <t>======
ID#AAAAXVI3UY8
Iman Rahimzadeh    (2022-03-29 16:20:49)
Cao et al. (2022)</t>
        </r>
      </text>
    </comment>
    <comment ref="DU37" authorId="0" shapeId="0" xr:uid="{00000000-0006-0000-0100-000071020000}">
      <text>
        <r>
          <rPr>
            <sz val="11"/>
            <color theme="1"/>
            <rFont val="Calibri"/>
            <family val="2"/>
            <scheme val="minor"/>
          </rPr>
          <t>======
ID#AAAAXVI3UZA
Iman Rahimzadeh    (2022-03-29 16:21:03)
Cao et al. (2022)</t>
        </r>
      </text>
    </comment>
    <comment ref="DV37" authorId="0" shapeId="0" xr:uid="{00000000-0006-0000-0100-000072020000}">
      <text>
        <r>
          <rPr>
            <sz val="11"/>
            <color theme="1"/>
            <rFont val="Calibri"/>
            <family val="2"/>
            <scheme val="minor"/>
          </rPr>
          <t>======
ID#AAAAXVI3UZE
Iman Rahimzadeh    (2022-03-29 16:21:08)
Cao et al. (2022)</t>
        </r>
      </text>
    </comment>
    <comment ref="DY37" authorId="0" shapeId="0" xr:uid="{00000000-0006-0000-0100-000073020000}">
      <text>
        <r>
          <rPr>
            <sz val="11"/>
            <color theme="1"/>
            <rFont val="Calibri"/>
            <family val="2"/>
            <scheme val="minor"/>
          </rPr>
          <t>======
ID#AAAAXVI3UY0
Iman Rahimzadeh    (2022-03-29 16:07:36)
Cao et al. (2022)</t>
        </r>
      </text>
    </comment>
    <comment ref="B38" authorId="0" shapeId="0" xr:uid="{00000000-0006-0000-0100-000074020000}">
      <text>
        <r>
          <rPr>
            <sz val="11"/>
            <color theme="1"/>
            <rFont val="Calibri"/>
            <family val="2"/>
            <scheme val="minor"/>
          </rPr>
          <t>======
ID#AAAAKDQwgkk
Iman Rahimzadeh    (2020-08-03 13:26:12)
North Hengill
within the Husmuli</t>
        </r>
      </text>
    </comment>
    <comment ref="H38" authorId="0" shapeId="0" xr:uid="{00000000-0006-0000-0100-000075020000}">
      <text>
        <r>
          <rPr>
            <sz val="11"/>
            <color theme="1"/>
            <rFont val="Calibri"/>
            <family val="2"/>
            <scheme val="minor"/>
          </rPr>
          <t>======
ID#AAAAKDQwgk4
Iman Rahimzadeh    (2020-08-03 13:29:30)
basaltic lava layers</t>
        </r>
      </text>
    </comment>
    <comment ref="J38" authorId="0" shapeId="0" xr:uid="{00000000-0006-0000-0100-000076020000}">
      <text>
        <r>
          <rPr>
            <sz val="11"/>
            <color theme="1"/>
            <rFont val="Calibri"/>
            <family val="2"/>
            <scheme val="minor"/>
          </rPr>
          <t>======
ID#AAAAWk1pUPA
Iman Rahimzadeh    (2022-03-29 09:35:46)
Cao et al. (2022)
An estimate used in numerical simulations reproducing field injectivity data</t>
        </r>
      </text>
    </comment>
    <comment ref="L38" authorId="0" shapeId="0" xr:uid="{00000000-0006-0000-0100-000077020000}">
      <text>
        <r>
          <rPr>
            <sz val="11"/>
            <color theme="1"/>
            <rFont val="Calibri"/>
            <family val="2"/>
            <scheme val="minor"/>
          </rPr>
          <t>======
ID#AAAAWk1pUOE
Iman Rahimzadeh    (2022-03-29 09:32:40)
Cao et al. (2022)
An estimate used in numerical simulations reproducing field injectivity data</t>
        </r>
      </text>
    </comment>
    <comment ref="O38" authorId="0" shapeId="0" xr:uid="{00000000-0006-0000-0100-000078020000}">
      <text>
        <r>
          <rPr>
            <sz val="11"/>
            <color theme="1"/>
            <rFont val="Calibri"/>
            <family val="2"/>
            <scheme val="minor"/>
          </rPr>
          <t>======
ID#AAAAWk1pUOQ
Iman Rahimzadeh    (2022-03-29 09:32:51)
Cao et al. (2022)
An estimate used in numerical simulations reproducing field injectivity data
Grade C</t>
        </r>
      </text>
    </comment>
    <comment ref="P38" authorId="0" shapeId="0" xr:uid="{00000000-0006-0000-0100-000079020000}">
      <text>
        <r>
          <rPr>
            <sz val="11"/>
            <color theme="1"/>
            <rFont val="Calibri"/>
            <family val="2"/>
            <scheme val="minor"/>
          </rPr>
          <t>======
ID#AAAAkLxopws
Iman Rahimzadeh    (2022-11-18 12:07:09)
Grade A</t>
        </r>
      </text>
    </comment>
    <comment ref="Q38" authorId="0" shapeId="0" xr:uid="{00000000-0006-0000-0100-00007A020000}">
      <text>
        <r>
          <rPr>
            <sz val="11"/>
            <color theme="1"/>
            <rFont val="Calibri"/>
            <family val="2"/>
            <scheme val="minor"/>
          </rPr>
          <t>======
ID#AAAAKDQwgkY
Iman Rahimzadeh    (2020-08-03 13:23:56)
Bjornsson (2004)
Grade A</t>
        </r>
      </text>
    </comment>
    <comment ref="T38" authorId="0" shapeId="0" xr:uid="{00000000-0006-0000-0100-00007B020000}">
      <text>
        <r>
          <rPr>
            <sz val="11"/>
            <color theme="1"/>
            <rFont val="Calibri"/>
            <family val="2"/>
            <scheme val="minor"/>
          </rPr>
          <t>======
ID#AAAAkLxopxk
Iman Rahimzadeh    (2022-11-18 12:15:05)
Grade A</t>
        </r>
      </text>
    </comment>
    <comment ref="V38" authorId="0" shapeId="0" xr:uid="{00000000-0006-0000-0100-00007C020000}">
      <text>
        <r>
          <rPr>
            <sz val="11"/>
            <color theme="1"/>
            <rFont val="Calibri"/>
            <family val="2"/>
            <scheme val="minor"/>
          </rPr>
          <t>======
ID#AAAAkLxopyc
Iman Rahimzadeh    (2022-11-18 12:20:07)
Juncu et al. (2020)
Grade A</t>
        </r>
      </text>
    </comment>
    <comment ref="AD38" authorId="0" shapeId="0" xr:uid="{00000000-0006-0000-0100-00007D020000}">
      <text>
        <r>
          <rPr>
            <sz val="11"/>
            <color theme="1"/>
            <rFont val="Calibri"/>
            <family val="2"/>
            <scheme val="minor"/>
          </rPr>
          <t>======
ID#AAAAWk1pUOc
Iman Rahimzadeh    (2022-03-29 09:33:09)
Cao et al. (2022)
An estimate used in numerical simulations reproducing field injectivity data
Grade C</t>
        </r>
      </text>
    </comment>
    <comment ref="AE38" authorId="0" shapeId="0" xr:uid="{00000000-0006-0000-0100-00007E020000}">
      <text>
        <r>
          <rPr>
            <sz val="11"/>
            <color theme="1"/>
            <rFont val="Calibri"/>
            <family val="2"/>
            <scheme val="minor"/>
          </rPr>
          <t>======
ID#AAAAkLx_w1A
Iman Rahimzadeh    (2022-11-18 12:45:02)
Grade C</t>
        </r>
      </text>
    </comment>
    <comment ref="AF38" authorId="0" shapeId="0" xr:uid="{00000000-0006-0000-0100-00007F020000}">
      <text>
        <r>
          <rPr>
            <sz val="11"/>
            <color theme="1"/>
            <rFont val="Calibri"/>
            <family val="2"/>
            <scheme val="minor"/>
          </rPr>
          <t>======
ID#AAAAkLx_w1M
Iman Rahimzadeh    (2022-11-18 12:45:12)
Grade C</t>
        </r>
      </text>
    </comment>
    <comment ref="AG38" authorId="0" shapeId="0" xr:uid="{00000000-0006-0000-0100-000080020000}">
      <text>
        <r>
          <rPr>
            <sz val="11"/>
            <color theme="1"/>
            <rFont val="Calibri"/>
            <family val="2"/>
            <scheme val="minor"/>
          </rPr>
          <t>======
ID#AAAAkLx_w1U
Iman Rahimzadeh    (2022-11-18 12:45:23)
Grade C</t>
        </r>
      </text>
    </comment>
    <comment ref="AI38" authorId="0" shapeId="0" xr:uid="{00000000-0006-0000-0100-000081020000}">
      <text>
        <r>
          <rPr>
            <sz val="11"/>
            <color theme="1"/>
            <rFont val="Calibri"/>
            <family val="2"/>
            <scheme val="minor"/>
          </rPr>
          <t>======
ID#AAAAGwqO3cY
Iman Rahimzadeh    (2020-08-03 15:44:46)
Batir (2012)
Grade C</t>
        </r>
      </text>
    </comment>
    <comment ref="AJ38" authorId="0" shapeId="0" xr:uid="{00000000-0006-0000-0100-000082020000}">
      <text>
        <r>
          <rPr>
            <sz val="11"/>
            <color theme="1"/>
            <rFont val="Calibri"/>
            <family val="2"/>
            <scheme val="minor"/>
          </rPr>
          <t>======
ID#AAAAkLx_w1k
Iman Rahimzadeh    (2022-11-18 12:45:55)
Grade C</t>
        </r>
      </text>
    </comment>
    <comment ref="AN38" authorId="0" shapeId="0" xr:uid="{00000000-0006-0000-0100-000083020000}">
      <text>
        <r>
          <rPr>
            <sz val="11"/>
            <color theme="1"/>
            <rFont val="Calibri"/>
            <family val="2"/>
            <scheme val="minor"/>
          </rPr>
          <t>======
ID#AAAAWk1pUOo
Iman Rahimzadeh    (2022-03-29 09:33:51)
Cao et al. (2022)
An estimate used in numerical simulations reproducing field injectivity data
Grade C</t>
        </r>
      </text>
    </comment>
    <comment ref="AO38" authorId="0" shapeId="0" xr:uid="{00000000-0006-0000-0100-000084020000}">
      <text>
        <r>
          <rPr>
            <sz val="11"/>
            <color theme="1"/>
            <rFont val="Calibri"/>
            <family val="2"/>
            <scheme val="minor"/>
          </rPr>
          <t>======
ID#AAAAWk1pUO0
Iman Rahimzadeh    (2022-03-29 09:35:05)
Cao et al. (2022)
An estimate used in numerical simulations reproducing field injectivity data
Grade C</t>
        </r>
      </text>
    </comment>
    <comment ref="AP38" authorId="0" shapeId="0" xr:uid="{00000000-0006-0000-0100-000085020000}">
      <text>
        <r>
          <rPr>
            <sz val="11"/>
            <color theme="1"/>
            <rFont val="Calibri"/>
            <family val="2"/>
            <scheme val="minor"/>
          </rPr>
          <t>======
ID#AAAAkLx_w1s
Iman Rahimzadeh    (2022-11-18 12:46:47)
Grade C</t>
        </r>
      </text>
    </comment>
    <comment ref="AX38" authorId="0" shapeId="0" xr:uid="{00000000-0006-0000-0100-000086020000}">
      <text>
        <r>
          <rPr>
            <sz val="11"/>
            <color theme="1"/>
            <rFont val="Calibri"/>
            <family val="2"/>
            <scheme val="minor"/>
          </rPr>
          <t>======
ID#AAAAWk1pUNM
Iman Rahimzadeh    (2022-03-29 09:15:24)
Cao et al. (2022)
Ranging from 0.0713 to 0.076</t>
        </r>
      </text>
    </comment>
    <comment ref="BB38" authorId="0" shapeId="0" xr:uid="{00000000-0006-0000-0100-000087020000}">
      <text>
        <r>
          <rPr>
            <sz val="11"/>
            <color theme="1"/>
            <rFont val="Calibri"/>
            <family val="2"/>
            <scheme val="minor"/>
          </rPr>
          <t>======
ID#AAAAWk1pUNQ
Iman Rahimzadeh    (2022-03-29 09:16:18)
High uncertainty
Cao et al. (2022)
Ranging from 0.013 to 0.0295</t>
        </r>
      </text>
    </comment>
    <comment ref="BM38" authorId="0" shapeId="0" xr:uid="{00000000-0006-0000-0100-000088020000}">
      <text>
        <r>
          <rPr>
            <sz val="11"/>
            <color theme="1"/>
            <rFont val="Calibri"/>
            <family val="2"/>
            <scheme val="minor"/>
          </rPr>
          <t>======
ID#AAAAKDQwgkQ
Iman Rahimzadeh    (2020-08-03 13:23:15)
Bjornsson (2004)</t>
        </r>
      </text>
    </comment>
    <comment ref="BN38" authorId="0" shapeId="0" xr:uid="{00000000-0006-0000-0100-000089020000}">
      <text>
        <r>
          <rPr>
            <sz val="11"/>
            <color theme="1"/>
            <rFont val="Calibri"/>
            <family val="2"/>
            <scheme val="minor"/>
          </rPr>
          <t>======
ID#AAAAKDQwglE
Iman Rahimzadeh    (2020-08-03 13:32:06)
Bjornsson (2004)</t>
        </r>
      </text>
    </comment>
    <comment ref="CU38" authorId="0" shapeId="0" xr:uid="{00000000-0006-0000-0100-00008A020000}">
      <text>
        <r>
          <rPr>
            <sz val="11"/>
            <color theme="1"/>
            <rFont val="Calibri"/>
            <family val="2"/>
            <scheme val="minor"/>
          </rPr>
          <t>======
ID#AAAAKDQwgls
Iman Rahimzadeh    (2020-08-03 13:37:11)
Stimulation was performed at this depth (Evans et al., 2012)</t>
        </r>
      </text>
    </comment>
    <comment ref="CX38" authorId="0" shapeId="0" xr:uid="{00000000-0006-0000-0100-00008B020000}">
      <text>
        <r>
          <rPr>
            <sz val="11"/>
            <color theme="1"/>
            <rFont val="Calibri"/>
            <family val="2"/>
            <scheme val="minor"/>
          </rPr>
          <t>======
ID#AAAAZ-DhFYo
Iman Rahimzadeh    (2022-05-30 08:06:56)
not exact date (in 2003)</t>
        </r>
      </text>
    </comment>
    <comment ref="DI38" authorId="0" shapeId="0" xr:uid="{00000000-0006-0000-0100-00008C020000}">
      <text>
        <r>
          <rPr>
            <sz val="11"/>
            <color theme="1"/>
            <rFont val="Calibri"/>
            <family val="2"/>
            <scheme val="minor"/>
          </rPr>
          <t>======
ID#AAAAKDRRIe8
Iman Rahimzadeh    (2020-08-03 14:52:09)
During drilling (Flovenz, 2015)</t>
        </r>
      </text>
    </comment>
    <comment ref="B39" authorId="0" shapeId="0" xr:uid="{00000000-0006-0000-0100-00008D020000}">
      <text>
        <r>
          <rPr>
            <sz val="11"/>
            <color theme="1"/>
            <rFont val="Calibri"/>
            <family val="2"/>
            <scheme val="minor"/>
          </rPr>
          <t>======
ID#AAAAKDQwgko
Iman Rahimzadeh    (2020-08-03 13:26:19)
South Hengill
Rock and in-situ stress and pressure conditions are assumed to be equal to those od Husmuli site</t>
        </r>
      </text>
    </comment>
    <comment ref="J39" authorId="0" shapeId="0" xr:uid="{00000000-0006-0000-0100-00008E020000}">
      <text>
        <r>
          <rPr>
            <sz val="11"/>
            <color theme="1"/>
            <rFont val="Calibri"/>
            <family val="2"/>
            <scheme val="minor"/>
          </rPr>
          <t>======
ID#AAAAWk1pUPE
Iman Rahimzadeh    (2022-03-29 09:35:49)
Cao et al. (2022)
An estimate used in numerical simulations reproducing field injectivity data</t>
        </r>
      </text>
    </comment>
    <comment ref="L39" authorId="0" shapeId="0" xr:uid="{00000000-0006-0000-0100-00008F020000}">
      <text>
        <r>
          <rPr>
            <sz val="11"/>
            <color theme="1"/>
            <rFont val="Calibri"/>
            <family val="2"/>
            <scheme val="minor"/>
          </rPr>
          <t>======
ID#AAAAWk1pUOI
Iman Rahimzadeh    (2022-03-29 09:32:44)
Cao et al. (2022)
An estimate used in numerical simulations reproducing field injectivity data</t>
        </r>
      </text>
    </comment>
    <comment ref="O39" authorId="0" shapeId="0" xr:uid="{00000000-0006-0000-0100-000090020000}">
      <text>
        <r>
          <rPr>
            <sz val="11"/>
            <color theme="1"/>
            <rFont val="Calibri"/>
            <family val="2"/>
            <scheme val="minor"/>
          </rPr>
          <t>======
ID#AAAAWk1pUOU
Iman Rahimzadeh    (2022-03-29 09:32:54)
Cao et al. (2022)
An estimate used in numerical simulations reproducing field injectivity data
Grade C</t>
        </r>
      </text>
    </comment>
    <comment ref="R39" authorId="0" shapeId="0" xr:uid="{00000000-0006-0000-0100-000091020000}">
      <text>
        <r>
          <rPr>
            <sz val="11"/>
            <color theme="1"/>
            <rFont val="Calibri"/>
            <family val="2"/>
            <scheme val="minor"/>
          </rPr>
          <t>======
ID#AAAAWk1pUNU
Iman Rahimzadeh    (2022-03-29 09:26:54)
Cao et al. (2022)
calibrated value at a depth of 1000 m against field injectivity data
Grade C</t>
        </r>
      </text>
    </comment>
    <comment ref="T39" authorId="0" shapeId="0" xr:uid="{00000000-0006-0000-0100-000092020000}">
      <text>
        <r>
          <rPr>
            <sz val="11"/>
            <color theme="1"/>
            <rFont val="Calibri"/>
            <family val="2"/>
            <scheme val="minor"/>
          </rPr>
          <t>======
ID#AAAAkLxopxo
Iman Rahimzadeh    (2022-11-18 12:15:08)
Grade A</t>
        </r>
      </text>
    </comment>
    <comment ref="V39" authorId="0" shapeId="0" xr:uid="{00000000-0006-0000-0100-000093020000}">
      <text>
        <r>
          <rPr>
            <sz val="11"/>
            <color theme="1"/>
            <rFont val="Calibri"/>
            <family val="2"/>
            <scheme val="minor"/>
          </rPr>
          <t>======
ID#AAAAkLxopyg
Iman Rahimzadeh    (2022-11-18 12:20:10)
Juncu et al. (2020)
Grade A</t>
        </r>
      </text>
    </comment>
    <comment ref="AD39" authorId="0" shapeId="0" xr:uid="{00000000-0006-0000-0100-000094020000}">
      <text>
        <r>
          <rPr>
            <sz val="11"/>
            <color theme="1"/>
            <rFont val="Calibri"/>
            <family val="2"/>
            <scheme val="minor"/>
          </rPr>
          <t>======
ID#AAAAWk1pUOg
Iman Rahimzadeh    (2022-03-29 09:33:12)
Cao et al. (2022)
An estimate used in numerical simulations reproducing field injectivity data
Grade C</t>
        </r>
      </text>
    </comment>
    <comment ref="AE39" authorId="0" shapeId="0" xr:uid="{00000000-0006-0000-0100-000095020000}">
      <text>
        <r>
          <rPr>
            <sz val="11"/>
            <color theme="1"/>
            <rFont val="Calibri"/>
            <family val="2"/>
            <scheme val="minor"/>
          </rPr>
          <t>======
ID#AAAAkLx_w1E
Iman Rahimzadeh    (2022-11-18 12:45:05)
Grade C</t>
        </r>
      </text>
    </comment>
    <comment ref="AF39" authorId="0" shapeId="0" xr:uid="{00000000-0006-0000-0100-000096020000}">
      <text>
        <r>
          <rPr>
            <sz val="11"/>
            <color theme="1"/>
            <rFont val="Calibri"/>
            <family val="2"/>
            <scheme val="minor"/>
          </rPr>
          <t>======
ID#AAAAkLx_w1Q
Iman Rahimzadeh    (2022-11-18 12:45:14)
Grade C</t>
        </r>
      </text>
    </comment>
    <comment ref="AG39" authorId="0" shapeId="0" xr:uid="{00000000-0006-0000-0100-000097020000}">
      <text>
        <r>
          <rPr>
            <sz val="11"/>
            <color theme="1"/>
            <rFont val="Calibri"/>
            <family val="2"/>
            <scheme val="minor"/>
          </rPr>
          <t>======
ID#AAAAkLx_w1Y
Iman Rahimzadeh    (2022-11-18 12:45:26)
Grade C</t>
        </r>
      </text>
    </comment>
    <comment ref="AI39" authorId="0" shapeId="0" xr:uid="{00000000-0006-0000-0100-000098020000}">
      <text>
        <r>
          <rPr>
            <sz val="11"/>
            <color theme="1"/>
            <rFont val="Calibri"/>
            <family val="2"/>
            <scheme val="minor"/>
          </rPr>
          <t>======
ID#AAAAkLx_w1c
Iman Rahimzadeh    (2022-11-18 12:45:49)
Grade C</t>
        </r>
      </text>
    </comment>
    <comment ref="AJ39" authorId="0" shapeId="0" xr:uid="{00000000-0006-0000-0100-000099020000}">
      <text>
        <r>
          <rPr>
            <sz val="11"/>
            <color theme="1"/>
            <rFont val="Calibri"/>
            <family val="2"/>
            <scheme val="minor"/>
          </rPr>
          <t>======
ID#AAAAkLx_w1o
Iman Rahimzadeh    (2022-11-18 12:45:58)
Grade C</t>
        </r>
      </text>
    </comment>
    <comment ref="AN39" authorId="0" shapeId="0" xr:uid="{00000000-0006-0000-0100-00009A020000}">
      <text>
        <r>
          <rPr>
            <sz val="11"/>
            <color theme="1"/>
            <rFont val="Calibri"/>
            <family val="2"/>
            <scheme val="minor"/>
          </rPr>
          <t>======
ID#AAAAWk1pUOs
Iman Rahimzadeh    (2022-03-29 09:33:53)
Cao et al. (2022)
An estimate used in numerical simulations reproducing field injectivity data
Grade C</t>
        </r>
      </text>
    </comment>
    <comment ref="AO39" authorId="0" shapeId="0" xr:uid="{00000000-0006-0000-0100-00009B020000}">
      <text>
        <r>
          <rPr>
            <sz val="11"/>
            <color theme="1"/>
            <rFont val="Calibri"/>
            <family val="2"/>
            <scheme val="minor"/>
          </rPr>
          <t>======
ID#AAAAWk1pUO4
Iman Rahimzadeh    (2022-03-29 09:35:08)
Cao et al. (2022)
An estimate used in numerical simulations reproducing field injectivity data
Grade C</t>
        </r>
      </text>
    </comment>
    <comment ref="AP39" authorId="0" shapeId="0" xr:uid="{00000000-0006-0000-0100-00009C020000}">
      <text>
        <r>
          <rPr>
            <sz val="11"/>
            <color theme="1"/>
            <rFont val="Calibri"/>
            <family val="2"/>
            <scheme val="minor"/>
          </rPr>
          <t>======
ID#AAAAkLx_w1w
Iman Rahimzadeh    (2022-11-18 12:46:51)
Grade C</t>
        </r>
      </text>
    </comment>
    <comment ref="BN39" authorId="0" shapeId="0" xr:uid="{00000000-0006-0000-0100-00009D020000}">
      <text>
        <r>
          <rPr>
            <sz val="11"/>
            <color theme="1"/>
            <rFont val="Calibri"/>
            <family val="2"/>
            <scheme val="minor"/>
          </rPr>
          <t>======
ID#AAAAKDRRIeM
Iman Rahimzadeh    (2020-08-03 14:43:43)
Flóvenz et al. (2015)</t>
        </r>
      </text>
    </comment>
    <comment ref="CX39" authorId="0" shapeId="0" xr:uid="{00000000-0006-0000-0100-00009E020000}">
      <text>
        <r>
          <rPr>
            <sz val="11"/>
            <color theme="1"/>
            <rFont val="Calibri"/>
            <family val="2"/>
            <scheme val="minor"/>
          </rPr>
          <t>======
ID#AAAAZ-DhFYs
Iman Rahimzadeh    (2022-05-30 08:07:03)
not exact date (in 2006)</t>
        </r>
      </text>
    </comment>
    <comment ref="DX39" authorId="0" shapeId="0" xr:uid="{00000000-0006-0000-0100-00009F020000}">
      <text>
        <r>
          <rPr>
            <sz val="11"/>
            <color theme="1"/>
            <rFont val="Calibri"/>
            <family val="2"/>
            <scheme val="minor"/>
          </rPr>
          <t>======
ID#AAAAZ_MSvJs
Iman Rahimzadeh    (2022-05-30 08:56:50)
not exact date (in 2006)</t>
        </r>
      </text>
    </comment>
    <comment ref="B40" authorId="0" shapeId="0" xr:uid="{00000000-0006-0000-0100-0000A0020000}">
      <text>
        <r>
          <rPr>
            <sz val="11"/>
            <color theme="1"/>
            <rFont val="Calibri"/>
            <family val="2"/>
            <scheme val="minor"/>
          </rPr>
          <t>======
ID#AAAAJvNQBd4
Iman Rahimzadeh    (2020-06-30 22:35:07)
World´s hootest producing geothermal well
------
ID#AAAAJvNujMQ
Iman Rahimzadeh    (2020-06-30 23:05:55)
2 reservoirs,
Upper: 1000-1300 m (dense basalt)
Lower: &gt;2000 m (porous lava and basalt dyke)</t>
        </r>
      </text>
    </comment>
    <comment ref="H40" authorId="0" shapeId="0" xr:uid="{00000000-0006-0000-0100-0000A1020000}">
      <text>
        <r>
          <rPr>
            <sz val="11"/>
            <color theme="1"/>
            <rFont val="Calibri"/>
            <family val="2"/>
            <scheme val="minor"/>
          </rPr>
          <t>======
ID#AAAAJvNujMY
Iman Rahimzadeh    (2020-06-30 23:08:11)
Three basalt types:
Dense basalt: 0.11&lt;phi&lt;0.27
basalt dyke: 0.31&lt;phi&lt;0.36
Porous lava: 0.34&lt;phi&lt;0.6</t>
        </r>
      </text>
    </comment>
    <comment ref="M40" authorId="0" shapeId="0" xr:uid="{00000000-0006-0000-0100-0000A2020000}">
      <text>
        <r>
          <rPr>
            <sz val="11"/>
            <color theme="1"/>
            <rFont val="Calibri"/>
            <family val="2"/>
            <scheme val="minor"/>
          </rPr>
          <t>======
ID#AAAAJvNQBdc
Iman Rahimzadeh    (2020-06-30 22:28:42)
Eggertsson (2020)
Grade A
------
ID#AAAAJvNQBd0
Iman Rahimzadeh    (2020-06-30 22:33:46)
Reducing 5-10% when Pc increases to 20 MPa</t>
        </r>
      </text>
    </comment>
    <comment ref="N40" authorId="0" shapeId="0" xr:uid="{00000000-0006-0000-0100-0000A3020000}">
      <text>
        <r>
          <rPr>
            <sz val="11"/>
            <color theme="1"/>
            <rFont val="Calibri"/>
            <family val="2"/>
            <scheme val="minor"/>
          </rPr>
          <t>======
ID#AAAAJvNQBdg
Iman Rahimzadeh    (2020-06-30 22:28:56)
Eggertsson (2020)
Grade A</t>
        </r>
      </text>
    </comment>
    <comment ref="P40" authorId="0" shapeId="0" xr:uid="{00000000-0006-0000-0100-0000A4020000}">
      <text>
        <r>
          <rPr>
            <sz val="11"/>
            <color theme="1"/>
            <rFont val="Calibri"/>
            <family val="2"/>
            <scheme val="minor"/>
          </rPr>
          <t>======
ID#AAAAJvNQBdk
Iman Rahimzadeh    (2020-06-30 22:29:00)
Eggertsson (2020)
Grade A</t>
        </r>
      </text>
    </comment>
    <comment ref="Q40" authorId="0" shapeId="0" xr:uid="{00000000-0006-0000-0100-0000A5020000}">
      <text>
        <r>
          <rPr>
            <sz val="11"/>
            <color theme="1"/>
            <rFont val="Calibri"/>
            <family val="2"/>
            <scheme val="minor"/>
          </rPr>
          <t>======
ID#AAAAJvNQBdo
Iman Rahimzadeh    (2020-06-30 22:29:06)
Eggertsson (2020)
Grade A</t>
        </r>
      </text>
    </comment>
    <comment ref="S40" authorId="0" shapeId="0" xr:uid="{00000000-0006-0000-0100-0000A6020000}">
      <text>
        <r>
          <rPr>
            <sz val="11"/>
            <color theme="1"/>
            <rFont val="Calibri"/>
            <family val="2"/>
            <scheme val="minor"/>
          </rPr>
          <t>======
ID#AAAAGrpX-68
Iman Rahimzadeh    (2020-06-30 21:51:24)
Heap et al. (2020)
Grade A</t>
        </r>
      </text>
    </comment>
    <comment ref="T40" authorId="0" shapeId="0" xr:uid="{00000000-0006-0000-0100-0000A7020000}">
      <text>
        <r>
          <rPr>
            <sz val="11"/>
            <color theme="1"/>
            <rFont val="Calibri"/>
            <family val="2"/>
            <scheme val="minor"/>
          </rPr>
          <t>======
ID#AAAAGrpX-7M
Iman Rahimzadeh    (2020-06-30 21:52:47)
Eggertsson 2019
According to Heap et al. (2020): Max: 10 GPa
Grade A</t>
        </r>
      </text>
    </comment>
    <comment ref="V40" authorId="0" shapeId="0" xr:uid="{00000000-0006-0000-0100-0000A8020000}">
      <text>
        <r>
          <rPr>
            <sz val="11"/>
            <color theme="1"/>
            <rFont val="Calibri"/>
            <family val="2"/>
            <scheme val="minor"/>
          </rPr>
          <t>======
ID#AAAAkLxopyU
Iman Rahimzadeh    (2022-11-18 12:19:07)
Heap et al. (2020)
Grade A</t>
        </r>
      </text>
    </comment>
    <comment ref="W40" authorId="0" shapeId="0" xr:uid="{00000000-0006-0000-0100-0000A9020000}">
      <text>
        <r>
          <rPr>
            <sz val="11"/>
            <color theme="1"/>
            <rFont val="Calibri"/>
            <family val="2"/>
            <scheme val="minor"/>
          </rPr>
          <t>======
ID#AAAAJvNujHM
Iman Rahimzadeh    (2020-06-30 22:54:25)
Eggertsson (2019)
Grade A</t>
        </r>
      </text>
    </comment>
    <comment ref="AI40" authorId="0" shapeId="0" xr:uid="{00000000-0006-0000-0100-0000AA020000}">
      <text>
        <r>
          <rPr>
            <sz val="11"/>
            <color theme="1"/>
            <rFont val="Calibri"/>
            <family val="2"/>
            <scheme val="minor"/>
          </rPr>
          <t>======
ID#AAAAkLx_w0A
Iman Rahimzadeh    (2022-11-18 12:41:14)
Grade A</t>
        </r>
      </text>
    </comment>
    <comment ref="AJ40" authorId="0" shapeId="0" xr:uid="{00000000-0006-0000-0100-0000AB020000}">
      <text>
        <r>
          <rPr>
            <sz val="11"/>
            <color theme="1"/>
            <rFont val="Calibri"/>
            <family val="2"/>
            <scheme val="minor"/>
          </rPr>
          <t>======
ID#AAAAJvNujLs
Iman Rahimzadeh    (2020-06-30 22:58:33)
Eggertsson (2019)
Grade A</t>
        </r>
      </text>
    </comment>
    <comment ref="AK40" authorId="0" shapeId="0" xr:uid="{00000000-0006-0000-0100-0000AC020000}">
      <text>
        <r>
          <rPr>
            <sz val="11"/>
            <color theme="1"/>
            <rFont val="Calibri"/>
            <family val="2"/>
            <scheme val="minor"/>
          </rPr>
          <t>======
ID#AAAAkLx_w0E
Iman Rahimzadeh    (2022-11-18 12:41:28)
Grade A</t>
        </r>
      </text>
    </comment>
    <comment ref="AL40" authorId="0" shapeId="0" xr:uid="{00000000-0006-0000-0100-0000AD020000}">
      <text>
        <r>
          <rPr>
            <sz val="11"/>
            <color theme="1"/>
            <rFont val="Calibri"/>
            <family val="2"/>
            <scheme val="minor"/>
          </rPr>
          <t>======
ID#AAAAJvNujHQ
Iman Rahimzadeh    (2020-06-30 22:55:18)
Eggertsson (2019)
Grade A</t>
        </r>
      </text>
    </comment>
    <comment ref="AO40" authorId="0" shapeId="0" xr:uid="{00000000-0006-0000-0100-0000AE020000}">
      <text>
        <r>
          <rPr>
            <sz val="11"/>
            <color theme="1"/>
            <rFont val="Calibri"/>
            <family val="2"/>
            <scheme val="minor"/>
          </rPr>
          <t>======
ID#AAAAJvNujL0
Iman Rahimzadeh    (2020-06-30 22:59:05)
Eggertsson (2019)</t>
        </r>
      </text>
    </comment>
    <comment ref="AS40" authorId="0" shapeId="0" xr:uid="{00000000-0006-0000-0100-0000AF020000}">
      <text>
        <r>
          <rPr>
            <sz val="11"/>
            <color theme="1"/>
            <rFont val="Calibri"/>
            <family val="2"/>
            <scheme val="minor"/>
          </rPr>
          <t>======
ID#AAAAJvNQBdQ
Iman Rahimzadeh    (2020-06-30 22:27:07)
Evans (2012)</t>
        </r>
      </text>
    </comment>
    <comment ref="AV40" authorId="0" shapeId="0" xr:uid="{00000000-0006-0000-0100-0000B0020000}">
      <text>
        <r>
          <rPr>
            <sz val="11"/>
            <color theme="1"/>
            <rFont val="Calibri"/>
            <family val="2"/>
            <scheme val="minor"/>
          </rPr>
          <t>======
ID#AAAAJvNQBdE
Iman Rahimzadeh    (2020-06-30 22:26:43)
Eggertsson 2020 (general estimate from density of different components)</t>
        </r>
      </text>
    </comment>
    <comment ref="BJ40" authorId="0" shapeId="0" xr:uid="{00000000-0006-0000-0100-0000B1020000}">
      <text>
        <r>
          <rPr>
            <sz val="11"/>
            <color theme="1"/>
            <rFont val="Calibri"/>
            <family val="2"/>
            <scheme val="minor"/>
          </rPr>
          <t>======
ID#AAAAJvNQBc0
Iman Rahimzadeh    (2020-06-30 22:25:58)
Eggertsson 2020 (general estimate from volatile concentrations)</t>
        </r>
      </text>
    </comment>
    <comment ref="BK40" authorId="0" shapeId="0" xr:uid="{00000000-0006-0000-0100-0000B2020000}">
      <text>
        <r>
          <rPr>
            <sz val="11"/>
            <color theme="1"/>
            <rFont val="Calibri"/>
            <family val="2"/>
            <scheme val="minor"/>
          </rPr>
          <t>======
ID#AAAAJvNQBc8
Iman Rahimzadeh    (2020-06-30 22:26:11)
Eggertsson 2020 (general estimate from volatile concentrations)</t>
        </r>
      </text>
    </comment>
    <comment ref="BM40" authorId="0" shapeId="0" xr:uid="{00000000-0006-0000-0100-0000B3020000}">
      <text>
        <r>
          <rPr>
            <sz val="11"/>
            <color theme="1"/>
            <rFont val="Calibri"/>
            <family val="2"/>
            <scheme val="minor"/>
          </rPr>
          <t>======
ID#AAAAGrpOEqU
Iman Rahimzadeh    (2020-06-30 20:09:06)
Buijze 2019</t>
        </r>
      </text>
    </comment>
    <comment ref="CW40" authorId="0" shapeId="0" xr:uid="{00000000-0006-0000-0100-0000B4020000}">
      <text>
        <r>
          <rPr>
            <sz val="11"/>
            <color theme="1"/>
            <rFont val="Calibri"/>
            <family val="2"/>
            <scheme val="minor"/>
          </rPr>
          <t>======
ID#AAAAK2MU3CU
Iman Rahimzadeh    (2020-11-27 21:39:22)
Evans (2012)</t>
        </r>
      </text>
    </comment>
    <comment ref="CX40" authorId="0" shapeId="0" xr:uid="{00000000-0006-0000-0100-0000B5020000}">
      <text>
        <r>
          <rPr>
            <sz val="11"/>
            <color theme="1"/>
            <rFont val="Calibri"/>
            <family val="2"/>
            <scheme val="minor"/>
          </rPr>
          <t>======
ID#AAAAZ-DhFYY
Iman Rahimzadeh    (2022-05-30 08:06:19)
not exact date (in 2002)</t>
        </r>
      </text>
    </comment>
    <comment ref="DX40" authorId="0" shapeId="0" xr:uid="{00000000-0006-0000-0100-0000B6020000}">
      <text>
        <r>
          <rPr>
            <sz val="11"/>
            <color theme="1"/>
            <rFont val="Calibri"/>
            <family val="2"/>
            <scheme val="minor"/>
          </rPr>
          <t>======
ID#AAAAZ_NRCOA
Iman Rahimzadeh    (2022-05-30 09:09:06)
in Jul-Aug 2004</t>
        </r>
      </text>
    </comment>
    <comment ref="BM41" authorId="0" shapeId="0" xr:uid="{00000000-0006-0000-0100-0000B7020000}">
      <text>
        <r>
          <rPr>
            <sz val="11"/>
            <color theme="1"/>
            <rFont val="Calibri"/>
            <family val="2"/>
            <scheme val="minor"/>
          </rPr>
          <t>======
ID#AAAAKA07Nz4
Iman Rahimzadeh    (2020-07-24 15:12:04)
Flóvenz et al. (2015)</t>
        </r>
      </text>
    </comment>
    <comment ref="CV41" authorId="0" shapeId="0" xr:uid="{00000000-0006-0000-0100-0000B8020000}">
      <text>
        <r>
          <rPr>
            <sz val="11"/>
            <color theme="1"/>
            <rFont val="Calibri"/>
            <family val="2"/>
            <scheme val="minor"/>
          </rPr>
          <t>======
ID#AAAAKA07Nzk
Iman Rahimzadeh    (2020-07-24 15:10:36)
Flóvenz et al. (2015)</t>
        </r>
      </text>
    </comment>
    <comment ref="CX41" authorId="0" shapeId="0" xr:uid="{00000000-0006-0000-0100-0000B9020000}">
      <text>
        <r>
          <rPr>
            <sz val="11"/>
            <color theme="1"/>
            <rFont val="Calibri"/>
            <family val="2"/>
            <scheme val="minor"/>
          </rPr>
          <t>======
ID#AAAAZ-DhFZo
Iman Rahimzadeh    (2022-05-30 08:08:55)
not exact date (in 1997)</t>
        </r>
      </text>
    </comment>
    <comment ref="CZ41" authorId="0" shapeId="0" xr:uid="{00000000-0006-0000-0100-0000BA020000}">
      <text>
        <r>
          <rPr>
            <sz val="11"/>
            <color theme="1"/>
            <rFont val="Calibri"/>
            <family val="2"/>
            <scheme val="minor"/>
          </rPr>
          <t>======
ID#AAAAKAYLzrY
Iman Rahimzadeh    (2020-07-24 15:46:34)
Evans et al. (2012)</t>
        </r>
      </text>
    </comment>
    <comment ref="DA41" authorId="0" shapeId="0" xr:uid="{00000000-0006-0000-0100-0000BB020000}">
      <text>
        <r>
          <rPr>
            <sz val="11"/>
            <color theme="1"/>
            <rFont val="Calibri"/>
            <family val="2"/>
            <scheme val="minor"/>
          </rPr>
          <t>======
ID#AAAAZ_NRCO4
Iman Rahimzadeh    (2022-05-30 09:52:06)
Assuming a density of 1000 kg/m3 for conversion from mass flow rate</t>
        </r>
      </text>
    </comment>
    <comment ref="DZ41" authorId="0" shapeId="0" xr:uid="{00000000-0006-0000-0100-0000BC020000}">
      <text>
        <r>
          <rPr>
            <sz val="11"/>
            <color theme="1"/>
            <rFont val="Calibri"/>
            <family val="2"/>
            <scheme val="minor"/>
          </rPr>
          <t>======
ID#AAAAKA07NyY
Iman Rahimzadeh    (2020-07-24 14:58:45)
Flóvenz et al. (2015)</t>
        </r>
      </text>
    </comment>
    <comment ref="B42" authorId="0" shapeId="0" xr:uid="{00000000-0006-0000-0100-0000BD020000}">
      <text>
        <r>
          <rPr>
            <sz val="11"/>
            <color theme="1"/>
            <rFont val="Calibri"/>
            <family val="2"/>
            <scheme val="minor"/>
          </rPr>
          <t>======
ID#AAAAKA07N1E
Iman Rahimzadeh    (2020-07-24 15:16:41)
production from Kaldárholt and injection into the other 10 Km apart (Laugaland)
------
ID#AAAAKAqIs2A
Iman Rahimzadeh    (2020-07-24 16:21:59)
Seismically active zone
------
ID#AAAAKAqIs2U
Iman Rahimzadeh    (2020-07-24 16:25:20)
Not proven to be induced, but it seems to me it is</t>
        </r>
      </text>
    </comment>
    <comment ref="K42" authorId="0" shapeId="0" xr:uid="{00000000-0006-0000-0100-0000BE020000}">
      <text>
        <r>
          <rPr>
            <sz val="11"/>
            <color theme="1"/>
            <rFont val="Calibri"/>
            <family val="2"/>
            <scheme val="minor"/>
          </rPr>
          <t>======
ID#AAAAKBLKrYY
Iman Rahimzadeh    (2020-07-24 19:50:45)
Lashin (2005)</t>
        </r>
      </text>
    </comment>
    <comment ref="M42" authorId="0" shapeId="0" xr:uid="{00000000-0006-0000-0100-0000BF020000}">
      <text>
        <r>
          <rPr>
            <sz val="11"/>
            <color theme="1"/>
            <rFont val="Calibri"/>
            <family val="2"/>
            <scheme val="minor"/>
          </rPr>
          <t>======
ID#AAAAKBLKrYQ
Iman Rahimzadeh    (2020-07-24 19:50:23)
Lashin (2005)
Grade A</t>
        </r>
      </text>
    </comment>
    <comment ref="N42" authorId="0" shapeId="0" xr:uid="{00000000-0006-0000-0100-0000C0020000}">
      <text>
        <r>
          <rPr>
            <sz val="11"/>
            <color theme="1"/>
            <rFont val="Calibri"/>
            <family val="2"/>
            <scheme val="minor"/>
          </rPr>
          <t>======
ID#AAAAkLvBx_8
Iman Rahimzadeh    (2022-11-18 12:01:33)
Grade A</t>
        </r>
      </text>
    </comment>
    <comment ref="BF42" authorId="0" shapeId="0" xr:uid="{00000000-0006-0000-0100-0000C1020000}">
      <text>
        <r>
          <rPr>
            <sz val="11"/>
            <color theme="1"/>
            <rFont val="Calibri"/>
            <family val="2"/>
            <scheme val="minor"/>
          </rPr>
          <t>======
ID#AAAAKBJscXc
Iman Rahimzadeh    (2020-07-24 21:25:45)
Estimated from figures of Rajabi et al. (2017)</t>
        </r>
      </text>
    </comment>
    <comment ref="BL42" authorId="0" shapeId="0" xr:uid="{00000000-0006-0000-0100-0000C2020000}">
      <text>
        <r>
          <rPr>
            <sz val="11"/>
            <color theme="1"/>
            <rFont val="Calibri"/>
            <family val="2"/>
            <scheme val="minor"/>
          </rPr>
          <t>======
ID#AAAAKAqIs2w
Iman Rahimzadeh    (2020-07-24 16:37:58)
Axelsson et al. (2005)</t>
        </r>
      </text>
    </comment>
    <comment ref="BP42" authorId="0" shapeId="0" xr:uid="{00000000-0006-0000-0100-0000C3020000}">
      <text>
        <r>
          <rPr>
            <sz val="11"/>
            <color theme="1"/>
            <rFont val="Calibri"/>
            <family val="2"/>
            <scheme val="minor"/>
          </rPr>
          <t>======
ID#AAAAKBLKrYM
Iman Rahimzadeh    (2020-07-24 19:49:19)
Lashin (2005) for Kaldarholt</t>
        </r>
      </text>
    </comment>
    <comment ref="BQ42" authorId="0" shapeId="0" xr:uid="{00000000-0006-0000-0100-0000C4020000}">
      <text>
        <r>
          <rPr>
            <sz val="11"/>
            <color theme="1"/>
            <rFont val="Calibri"/>
            <family val="2"/>
            <scheme val="minor"/>
          </rPr>
          <t>======
ID#AAAAKAXnar0
Iman Rahimzadeh    (2020-07-21 21:44:31)
Flovenz et al. (2015)</t>
        </r>
      </text>
    </comment>
    <comment ref="CH42" authorId="0" shapeId="0" xr:uid="{00000000-0006-0000-0100-0000C5020000}">
      <text>
        <r>
          <rPr>
            <sz val="11"/>
            <color theme="1"/>
            <rFont val="Calibri"/>
            <family val="2"/>
            <scheme val="minor"/>
          </rPr>
          <t>======
ID#AAAAKAqIs3k
Iman Rahimzadeh    (2020-07-24 16:45:20)
Zhang (2003)</t>
        </r>
      </text>
    </comment>
    <comment ref="CX42" authorId="0" shapeId="0" xr:uid="{00000000-0006-0000-0100-0000C6020000}">
      <text>
        <r>
          <rPr>
            <sz val="11"/>
            <color theme="1"/>
            <rFont val="Calibri"/>
            <family val="2"/>
            <scheme val="minor"/>
          </rPr>
          <t>======
ID#AAAAGZT6tuY
Iman    (2020-04-09 09:02:11)
(production), 2000 (January) production in Kaldárholt, injection from Kaldárholt to Laugaland)
------
ID#AAAAKAYLzrM
Iman Rahimzadeh    (2020-07-24 15:45:32)
Production from 1982
------
ID#AAAAZ-DhFa4
Iman Rahimzadeh    (2022-05-30 08:12:37)
in Jan, 2000</t>
        </r>
      </text>
    </comment>
    <comment ref="CZ42" authorId="0" shapeId="0" xr:uid="{00000000-0006-0000-0100-0000C7020000}">
      <text>
        <r>
          <rPr>
            <sz val="11"/>
            <color theme="1"/>
            <rFont val="Calibri"/>
            <family val="2"/>
            <scheme val="minor"/>
          </rPr>
          <t>======
ID#AAAAKAYLzrc
Iman Rahimzadeh    (2020-07-24 15:46:53)
Flóvenz et al. (2015)</t>
        </r>
      </text>
    </comment>
    <comment ref="DA42" authorId="0" shapeId="0" xr:uid="{00000000-0006-0000-0100-0000C8020000}">
      <text>
        <r>
          <rPr>
            <sz val="11"/>
            <color theme="1"/>
            <rFont val="Calibri"/>
            <family val="2"/>
            <scheme val="minor"/>
          </rPr>
          <t>======
ID#AAAAKAqIs3Q
Iman Rahimzadeh    (2020-07-24 16:42:08)
Zhang (2003)</t>
        </r>
      </text>
    </comment>
    <comment ref="DW42" authorId="0" shapeId="0" xr:uid="{00000000-0006-0000-0100-0000C9020000}">
      <text>
        <r>
          <rPr>
            <sz val="11"/>
            <color theme="1"/>
            <rFont val="Calibri"/>
            <family val="2"/>
            <scheme val="minor"/>
          </rPr>
          <t>======
ID#AAAAKAXnatk
Iman Rahimzadeh    (2020-07-21 22:01:53)
Flovenz et al. (2015)</t>
        </r>
      </text>
    </comment>
    <comment ref="B43" authorId="0" shapeId="0" xr:uid="{00000000-0006-0000-0100-0000CA020000}">
      <text>
        <r>
          <rPr>
            <sz val="11"/>
            <color theme="1"/>
            <rFont val="Calibri"/>
            <family val="2"/>
            <scheme val="minor"/>
          </rPr>
          <t>======
ID#AAAAKDQwgks
Iman Rahimzadeh    (2020-08-03 13:26:27)
North Hengill
------
ID#AAAAGyAhbog
Iman Rahimzadeh    (2020-08-03 21:09:39)
close to Hellisheidi (northern part)</t>
        </r>
      </text>
    </comment>
    <comment ref="BM43" authorId="0" shapeId="0" xr:uid="{00000000-0006-0000-0100-0000CB020000}">
      <text>
        <r>
          <rPr>
            <sz val="11"/>
            <color theme="1"/>
            <rFont val="Calibri"/>
            <family val="2"/>
            <scheme val="minor"/>
          </rPr>
          <t>======
ID#AAAAGx_nH1g
Iman Rahimzadeh    (2020-08-03 20:42:20)
Buijze 2019</t>
        </r>
      </text>
    </comment>
    <comment ref="CX43" authorId="0" shapeId="0" xr:uid="{00000000-0006-0000-0100-0000CC020000}">
      <text>
        <r>
          <rPr>
            <sz val="11"/>
            <color theme="1"/>
            <rFont val="Calibri"/>
            <family val="2"/>
            <scheme val="minor"/>
          </rPr>
          <t>======
ID#AAAAZ-DhFYw
Iman Rahimzadeh    (2022-05-30 08:07:09)
not exact date (in 2004)</t>
        </r>
      </text>
    </comment>
    <comment ref="B44" authorId="0" shapeId="0" xr:uid="{00000000-0006-0000-0100-0000CD020000}">
      <text>
        <r>
          <rPr>
            <sz val="11"/>
            <color theme="1"/>
            <rFont val="Calibri"/>
            <family val="2"/>
            <scheme val="minor"/>
          </rPr>
          <t>======
ID#AAAAKCVq568
Iman Rahimzadeh    (2020-07-31 15:58:42)
Majority of the geothermal fields are located within the Reykjanes Peninsula which is a highly stressed zone and of high potential for seismicity</t>
        </r>
      </text>
    </comment>
    <comment ref="K44" authorId="0" shapeId="0" xr:uid="{00000000-0006-0000-0100-0000CE020000}">
      <text>
        <r>
          <rPr>
            <sz val="11"/>
            <color theme="1"/>
            <rFont val="Calibri"/>
            <family val="2"/>
            <scheme val="minor"/>
          </rPr>
          <t>======
ID#AAAAGyAhbrE
Iman Rahimzadeh    (2020-08-03 22:00:11)
Haimson (1977)</t>
        </r>
      </text>
    </comment>
    <comment ref="S44" authorId="0" shapeId="0" xr:uid="{00000000-0006-0000-0100-0000CF020000}">
      <text>
        <r>
          <rPr>
            <sz val="11"/>
            <color theme="1"/>
            <rFont val="Calibri"/>
            <family val="2"/>
            <scheme val="minor"/>
          </rPr>
          <t>======
ID#AAAAkLxopxs
Iman Rahimzadeh    (2022-11-18 12:15:11)
Grade A</t>
        </r>
      </text>
    </comment>
    <comment ref="T44" authorId="0" shapeId="0" xr:uid="{00000000-0006-0000-0100-0000D0020000}">
      <text>
        <r>
          <rPr>
            <sz val="11"/>
            <color theme="1"/>
            <rFont val="Calibri"/>
            <family val="2"/>
            <scheme val="minor"/>
          </rPr>
          <t>======
ID#AAAAGyAhbrM
Iman Rahimzadeh    (2020-08-03 22:00:47)
Haimson (1977)
Grade A</t>
        </r>
      </text>
    </comment>
    <comment ref="AJ44" authorId="0" shapeId="0" xr:uid="{00000000-0006-0000-0100-0000D1020000}">
      <text>
        <r>
          <rPr>
            <sz val="11"/>
            <color theme="1"/>
            <rFont val="Calibri"/>
            <family val="2"/>
            <scheme val="minor"/>
          </rPr>
          <t>======
ID#AAAAGyAhbrY
Iman Rahimzadeh    (2020-08-03 22:01:45)
Haimson (1977)
Grade A</t>
        </r>
      </text>
    </comment>
    <comment ref="AK44" authorId="0" shapeId="0" xr:uid="{00000000-0006-0000-0100-0000D2020000}">
      <text>
        <r>
          <rPr>
            <sz val="11"/>
            <color theme="1"/>
            <rFont val="Calibri"/>
            <family val="2"/>
            <scheme val="minor"/>
          </rPr>
          <t>======
ID#AAAAkLx_w10
Iman Rahimzadeh    (2022-11-18 12:47:12)
Grade A</t>
        </r>
      </text>
    </comment>
    <comment ref="AL44" authorId="0" shapeId="0" xr:uid="{00000000-0006-0000-0100-0000D3020000}">
      <text>
        <r>
          <rPr>
            <sz val="11"/>
            <color theme="1"/>
            <rFont val="Calibri"/>
            <family val="2"/>
            <scheme val="minor"/>
          </rPr>
          <t>======
ID#AAAAGyAhbrU
Iman Rahimzadeh    (2020-08-03 22:01:21)
Haimson (1977)
Grade A</t>
        </r>
      </text>
    </comment>
    <comment ref="AT44" authorId="0" shapeId="0" xr:uid="{00000000-0006-0000-0100-0000D4020000}">
      <text>
        <r>
          <rPr>
            <sz val="11"/>
            <color theme="1"/>
            <rFont val="Calibri"/>
            <family val="2"/>
            <scheme val="minor"/>
          </rPr>
          <t>======
ID#AAAAGyAhbqo
Iman Rahimzadeh    (2020-08-03 21:49:09)
Haimson (1977)</t>
        </r>
      </text>
    </comment>
    <comment ref="AX44" authorId="0" shapeId="0" xr:uid="{00000000-0006-0000-0100-0000D5020000}">
      <text>
        <r>
          <rPr>
            <sz val="11"/>
            <color theme="1"/>
            <rFont val="Calibri"/>
            <family val="2"/>
            <scheme val="minor"/>
          </rPr>
          <t>======
ID#AAAAGyAhbqs
Iman Rahimzadeh    (2020-08-03 21:49:12)
Haimson (1977)</t>
        </r>
      </text>
    </comment>
    <comment ref="BB44" authorId="0" shapeId="0" xr:uid="{00000000-0006-0000-0100-0000D6020000}">
      <text>
        <r>
          <rPr>
            <sz val="11"/>
            <color theme="1"/>
            <rFont val="Calibri"/>
            <family val="2"/>
            <scheme val="minor"/>
          </rPr>
          <t>======
ID#AAAAGyAhbqw
Iman Rahimzadeh    (2020-08-03 21:49:16)
Haimson (1977)</t>
        </r>
      </text>
    </comment>
    <comment ref="BF44" authorId="0" shapeId="0" xr:uid="{00000000-0006-0000-0100-0000D7020000}">
      <text>
        <r>
          <rPr>
            <sz val="11"/>
            <color theme="1"/>
            <rFont val="Calibri"/>
            <family val="2"/>
            <scheme val="minor"/>
          </rPr>
          <t>======
ID#AAAAGyAhbq0
Iman Rahimzadeh    (2020-08-03 21:50:44)
Haimson (1977)</t>
        </r>
      </text>
    </comment>
    <comment ref="BH44" authorId="0" shapeId="0" xr:uid="{00000000-0006-0000-0100-0000D8020000}">
      <text>
        <r>
          <rPr>
            <sz val="11"/>
            <color theme="1"/>
            <rFont val="Calibri"/>
            <family val="2"/>
            <scheme val="minor"/>
          </rPr>
          <t>======
ID#AAAAGyAhbqg
Iman Rahimzadeh    (2020-08-03 21:43:42)
Reservoir pressure in 1977
Haimson (1977)</t>
        </r>
      </text>
    </comment>
    <comment ref="BL44" authorId="0" shapeId="0" xr:uid="{00000000-0006-0000-0100-0000D9020000}">
      <text>
        <r>
          <rPr>
            <sz val="11"/>
            <color theme="1"/>
            <rFont val="Calibri"/>
            <family val="2"/>
            <scheme val="minor"/>
          </rPr>
          <t>======
ID#AAAAGyAhbrg
Iman Rahimzadeh    (2020-08-03 22:03:19)
Arnorsson (1995)</t>
        </r>
      </text>
    </comment>
    <comment ref="BM44" authorId="0" shapeId="0" xr:uid="{00000000-0006-0000-0100-0000DA020000}">
      <text>
        <r>
          <rPr>
            <sz val="11"/>
            <color theme="1"/>
            <rFont val="Calibri"/>
            <family val="2"/>
            <scheme val="minor"/>
          </rPr>
          <t>======
ID#AAAAGyAhbpY
Iman Rahimzadeh    (2020-08-03 21:24:54)
Buijze 2019</t>
        </r>
      </text>
    </comment>
    <comment ref="CX44" authorId="0" shapeId="0" xr:uid="{00000000-0006-0000-0100-0000DB020000}">
      <text>
        <r>
          <rPr>
            <sz val="11"/>
            <color theme="1"/>
            <rFont val="Calibri"/>
            <family val="2"/>
            <scheme val="minor"/>
          </rPr>
          <t>======
ID#AAAAGZT6txA
Iman    (2020-04-09 09:02:11)
2006 (May) (extraction), 2009 (reinjection)
------
ID#AAAAZ-DhFY0
Iman Rahimzadeh    (2022-05-30 08:07:16)
not exact date (in 2009)</t>
        </r>
      </text>
    </comment>
    <comment ref="DA44" authorId="0" shapeId="0" xr:uid="{00000000-0006-0000-0100-0000DC020000}">
      <text>
        <r>
          <rPr>
            <sz val="11"/>
            <color theme="1"/>
            <rFont val="Calibri"/>
            <family val="2"/>
            <scheme val="minor"/>
          </rPr>
          <t>======
ID#AAAAGZT6tls
Iman    (2020-04-09 09:02:11)
45-79
------
ID#AAAAZ_NRCO0
Iman Rahimzadeh    (2022-05-30 09:51:49)
Assuming a density of 1000 kg/m3 for conversion from mass flow rate</t>
        </r>
      </text>
    </comment>
    <comment ref="AS45" authorId="0" shapeId="0" xr:uid="{00000000-0006-0000-0100-0000DD020000}">
      <text>
        <r>
          <rPr>
            <sz val="11"/>
            <color theme="1"/>
            <rFont val="Calibri"/>
            <family val="2"/>
            <scheme val="minor"/>
          </rPr>
          <t>======
ID#AAAAKCVq5Zs
Iman Rahimzadeh    (2020-07-31 15:38:17)
Buijze 2019</t>
        </r>
      </text>
    </comment>
    <comment ref="BL45" authorId="0" shapeId="0" xr:uid="{00000000-0006-0000-0100-0000DE020000}">
      <text>
        <r>
          <rPr>
            <sz val="11"/>
            <color theme="1"/>
            <rFont val="Calibri"/>
            <family val="2"/>
            <scheme val="minor"/>
          </rPr>
          <t>======
ID#AAAAKCZ7r6U
Iman Rahimzadeh    (2020-07-31 13:49:43)
Flovenz 2015</t>
        </r>
      </text>
    </comment>
    <comment ref="BM45" authorId="0" shapeId="0" xr:uid="{00000000-0006-0000-0100-0000DF020000}">
      <text>
        <r>
          <rPr>
            <sz val="11"/>
            <color theme="1"/>
            <rFont val="Calibri"/>
            <family val="2"/>
            <scheme val="minor"/>
          </rPr>
          <t>======
ID#AAAAKCVq5Z4
Iman Rahimzadeh    (2020-07-31 15:39:01)
Buijze 2019</t>
        </r>
      </text>
    </comment>
    <comment ref="CX45" authorId="0" shapeId="0" xr:uid="{00000000-0006-0000-0100-0000E0020000}">
      <text>
        <r>
          <rPr>
            <sz val="11"/>
            <color theme="1"/>
            <rFont val="Calibri"/>
            <family val="2"/>
            <scheme val="minor"/>
          </rPr>
          <t>======
ID#AAAAKCZ7r9M
Iman Rahimzadeh    (2020-07-31 14:06:49)
1984 till 1999
Flovenz 2015
------
ID#AAAAZ-DhFYg
Iman Rahimzadeh    (2022-05-30 08:06:42)
not exact date (in 1984)</t>
        </r>
      </text>
    </comment>
    <comment ref="CZ45" authorId="0" shapeId="0" xr:uid="{00000000-0006-0000-0100-0000E1020000}">
      <text>
        <r>
          <rPr>
            <sz val="11"/>
            <color theme="1"/>
            <rFont val="Calibri"/>
            <family val="2"/>
            <scheme val="minor"/>
          </rPr>
          <t>======
ID#AAAAKCZ7r7I
Iman Rahimzadeh    (2020-07-31 13:58:12)
Evans 2012
70 to 80 C</t>
        </r>
      </text>
    </comment>
    <comment ref="DA45" authorId="0" shapeId="0" xr:uid="{00000000-0006-0000-0100-0000E2020000}">
      <text>
        <r>
          <rPr>
            <sz val="11"/>
            <color theme="1"/>
            <rFont val="Calibri"/>
            <family val="2"/>
            <scheme val="minor"/>
          </rPr>
          <t>======
ID#AAAAZ_NRCOs
Iman Rahimzadeh    (2022-05-30 09:51:09)
Assuming a density of 1000 kg/m3 for conversion from mass flow rate</t>
        </r>
      </text>
    </comment>
    <comment ref="DB45" authorId="0" shapeId="0" xr:uid="{00000000-0006-0000-0100-0000E3020000}">
      <text>
        <r>
          <rPr>
            <sz val="11"/>
            <color theme="1"/>
            <rFont val="Calibri"/>
            <family val="2"/>
            <scheme val="minor"/>
          </rPr>
          <t>======
ID#AAAAKCZ7r9Y
Iman Rahimzadeh    (2020-07-31 14:08:37)
Evans 2012</t>
        </r>
      </text>
    </comment>
    <comment ref="DF45" authorId="0" shapeId="0" xr:uid="{00000000-0006-0000-0100-0000E4020000}">
      <text>
        <r>
          <rPr>
            <sz val="11"/>
            <color theme="1"/>
            <rFont val="Calibri"/>
            <family val="2"/>
            <scheme val="minor"/>
          </rPr>
          <t>======
ID#AAAAKCZ7r9U
Iman Rahimzadeh    (2020-07-31 14:08:08)
Evans 2012</t>
        </r>
      </text>
    </comment>
    <comment ref="B46" authorId="0" shapeId="0" xr:uid="{00000000-0006-0000-0100-0000E5020000}">
      <text>
        <r>
          <rPr>
            <sz val="11"/>
            <color theme="1"/>
            <rFont val="Calibri"/>
            <family val="2"/>
            <scheme val="minor"/>
          </rPr>
          <t>======
ID#AAAAKCZ7r9o
Iman Rahimzadeh    (2020-07-31 14:14:12)
3-4 apart from the previous injection site at the central part</t>
        </r>
      </text>
    </comment>
    <comment ref="CX46" authorId="0" shapeId="0" xr:uid="{00000000-0006-0000-0100-0000E6020000}">
      <text>
        <r>
          <rPr>
            <sz val="11"/>
            <color theme="1"/>
            <rFont val="Calibri"/>
            <family val="2"/>
            <scheme val="minor"/>
          </rPr>
          <t>======
ID#AAAAZ-DhFYk
Iman Rahimzadeh    (2022-05-30 08:06:49)
not exact date (in 2001)</t>
        </r>
      </text>
    </comment>
    <comment ref="DA46" authorId="0" shapeId="0" xr:uid="{00000000-0006-0000-0100-0000E7020000}">
      <text>
        <r>
          <rPr>
            <sz val="11"/>
            <color theme="1"/>
            <rFont val="Calibri"/>
            <family val="2"/>
            <scheme val="minor"/>
          </rPr>
          <t>======
ID#AAAAZ_NRCOw
Iman Rahimzadeh    (2022-05-30 09:51:38)
Assuming a density of 1000 kg/m3 for conversion from mass flow rate</t>
        </r>
      </text>
    </comment>
    <comment ref="DH46" authorId="0" shapeId="0" xr:uid="{00000000-0006-0000-0100-0000E8020000}">
      <text>
        <r>
          <rPr>
            <sz val="11"/>
            <color theme="1"/>
            <rFont val="Calibri"/>
            <family val="2"/>
            <scheme val="minor"/>
          </rPr>
          <t>======
ID#AAAAZ_KGabo
Iman Rahimzadeh    (2022-05-30 08:46:44)
in Dec. 2008</t>
        </r>
      </text>
    </comment>
    <comment ref="DX46" authorId="0" shapeId="0" xr:uid="{00000000-0006-0000-0100-0000E9020000}">
      <text>
        <r>
          <rPr>
            <sz val="11"/>
            <color theme="1"/>
            <rFont val="Calibri"/>
            <family val="2"/>
            <scheme val="minor"/>
          </rPr>
          <t>======
ID#AAAAZ_MSvJo
Iman Rahimzadeh    (2022-05-30 08:56:43)
not exact date (in 2009)</t>
        </r>
      </text>
    </comment>
    <comment ref="AS47" authorId="0" shapeId="0" xr:uid="{00000000-0006-0000-0100-0000EA020000}">
      <text>
        <r>
          <rPr>
            <sz val="11"/>
            <color theme="1"/>
            <rFont val="Calibri"/>
            <family val="2"/>
            <scheme val="minor"/>
          </rPr>
          <t>======
ID#AAAANJ5XtJE
Auregan Bt    (2021-07-29 08:05:44)
Evans et al. (2012)</t>
        </r>
      </text>
    </comment>
    <comment ref="BL47" authorId="0" shapeId="0" xr:uid="{00000000-0006-0000-0100-0000EB020000}">
      <text>
        <r>
          <rPr>
            <sz val="11"/>
            <color theme="1"/>
            <rFont val="Calibri"/>
            <family val="2"/>
            <scheme val="minor"/>
          </rPr>
          <t>======
ID#AAAANJ5XtJw
Auregan Bt    (2021-07-29 08:13:59)
Evans et al. (2012)</t>
        </r>
      </text>
    </comment>
    <comment ref="CX47" authorId="0" shapeId="0" xr:uid="{00000000-0006-0000-0100-0000EC020000}">
      <text>
        <r>
          <rPr>
            <sz val="11"/>
            <color theme="1"/>
            <rFont val="Calibri"/>
            <family val="2"/>
            <scheme val="minor"/>
          </rPr>
          <t>======
ID#AAAAZ-DhFa0
Iman Rahimzadeh    (2022-05-30 08:12:26)
in Mar. 1980</t>
        </r>
      </text>
    </comment>
    <comment ref="DA47" authorId="0" shapeId="0" xr:uid="{00000000-0006-0000-0100-0000ED020000}">
      <text>
        <r>
          <rPr>
            <sz val="11"/>
            <color theme="1"/>
            <rFont val="Calibri"/>
            <family val="2"/>
            <scheme val="minor"/>
          </rPr>
          <t>======
ID#AAAAZ_NRCPE
Iman Rahimzadeh    (2022-05-30 09:54:05)
Evans et al (2012)</t>
        </r>
      </text>
    </comment>
    <comment ref="DB47" authorId="0" shapeId="0" xr:uid="{00000000-0006-0000-0100-0000EE020000}">
      <text>
        <r>
          <rPr>
            <sz val="11"/>
            <color theme="1"/>
            <rFont val="Calibri"/>
            <family val="2"/>
            <scheme val="minor"/>
          </rPr>
          <t>======
ID#AAAAMWRzZ2Q
Auregan Bt    (2021-05-13 09:08:51)
Evans et al (2012)</t>
        </r>
      </text>
    </comment>
    <comment ref="DF47" authorId="0" shapeId="0" xr:uid="{00000000-0006-0000-0100-0000EF020000}">
      <text>
        <r>
          <rPr>
            <sz val="11"/>
            <color theme="1"/>
            <rFont val="Calibri"/>
            <family val="2"/>
            <scheme val="minor"/>
          </rPr>
          <t>======
ID#AAAAMWRzZ3E
Auregan Bt    (2021-05-13 09:12:22)
Evans et al (2012)</t>
        </r>
      </text>
    </comment>
    <comment ref="DU47" authorId="0" shapeId="0" xr:uid="{00000000-0006-0000-0100-0000F0020000}">
      <text>
        <r>
          <rPr>
            <sz val="11"/>
            <color theme="1"/>
            <rFont val="Calibri"/>
            <family val="2"/>
            <scheme val="minor"/>
          </rPr>
          <t>======
ID#AAAANJ5XtJY
Auregan Bt    (2021-07-29 08:11:09)
Evans et al. (2012)</t>
        </r>
      </text>
    </comment>
    <comment ref="DW47" authorId="0" shapeId="0" xr:uid="{00000000-0006-0000-0100-0000F1020000}">
      <text>
        <r>
          <rPr>
            <sz val="11"/>
            <color theme="1"/>
            <rFont val="Calibri"/>
            <family val="2"/>
            <scheme val="minor"/>
          </rPr>
          <t>======
ID#AAAANJ5XtJU
Auregan Bt    (2021-07-29 08:10:09)
Evans et al. (2012)</t>
        </r>
      </text>
    </comment>
    <comment ref="K48" authorId="0" shapeId="0" xr:uid="{00000000-0006-0000-0100-0000F2020000}">
      <text>
        <r>
          <rPr>
            <sz val="11"/>
            <color theme="1"/>
            <rFont val="Calibri"/>
            <family val="2"/>
            <scheme val="minor"/>
          </rPr>
          <t>======
ID#AAAAHYm8kwA
Iman Rahimzadeh    (2020-12-04 13:47:11)
Tenma et al. (2008)
------
ID#AAAAioR4cUE
Auregan Bt    (2022-10-24 12:10:20)
Grade A</t>
        </r>
      </text>
    </comment>
    <comment ref="M48" authorId="0" shapeId="0" xr:uid="{00000000-0006-0000-0100-0000F3020000}">
      <text>
        <r>
          <rPr>
            <sz val="11"/>
            <color theme="1"/>
            <rFont val="Calibri"/>
            <family val="2"/>
            <scheme val="minor"/>
          </rPr>
          <t>======
ID#AAAAHYm8kv4
Iman Rahimzadeh    (2020-12-04 13:47:04)
Tenma et al. (2008)
------
ID#AAAAioR4cUI
Auregan Bt    (2022-10-24 12:10:29)
Grade A</t>
        </r>
      </text>
    </comment>
    <comment ref="P48" authorId="0" shapeId="0" xr:uid="{00000000-0006-0000-0100-0000F4020000}">
      <text>
        <r>
          <rPr>
            <sz val="11"/>
            <color theme="1"/>
            <rFont val="Calibri"/>
            <family val="2"/>
            <scheme val="minor"/>
          </rPr>
          <t>======
ID#AAAAHYm8kvw
Iman Rahimzadeh    (2020-12-04 13:46:30)
Tenma et al. (2008)
------
ID#AAAAioR4cUQ
Auregan Bt    (2022-10-24 12:10:50)
Grade A</t>
        </r>
      </text>
    </comment>
    <comment ref="S48" authorId="0" shapeId="0" xr:uid="{00000000-0006-0000-0100-0000F5020000}">
      <text>
        <r>
          <rPr>
            <sz val="11"/>
            <color theme="1"/>
            <rFont val="Calibri"/>
            <family val="2"/>
            <scheme val="minor"/>
          </rPr>
          <t>======
ID#AAAAHYm8kzY
Iman Rahimzadeh    (2020-12-04 14:04:31)
Jing et al. (2000)
------
ID#AAAAioR4cUM
Auregan Bt    (2022-10-24 12:10:39)
Grade C</t>
        </r>
      </text>
    </comment>
    <comment ref="V48" authorId="0" shapeId="0" xr:uid="{00000000-0006-0000-0100-0000F6020000}">
      <text>
        <r>
          <rPr>
            <sz val="11"/>
            <color theme="1"/>
            <rFont val="Calibri"/>
            <family val="2"/>
            <scheme val="minor"/>
          </rPr>
          <t>======
ID#AAAAHYm8kzg
Iman Rahimzadeh    (2020-12-04 14:04:43)
Jing et al. (2000)
------
ID#AAAAioR4cUU
Auregan Bt    (2022-10-24 12:11:00)
Grade C</t>
        </r>
      </text>
    </comment>
    <comment ref="AN48" authorId="0" shapeId="0" xr:uid="{00000000-0006-0000-0100-0000F7020000}">
      <text>
        <r>
          <rPr>
            <sz val="11"/>
            <color theme="1"/>
            <rFont val="Calibri"/>
            <family val="2"/>
            <scheme val="minor"/>
          </rPr>
          <t>======
ID#AAAAHYm8kwI
Iman Rahimzadeh    (2020-12-04 13:47:55)
Tenma et al. (2008)
------
ID#AAAAioR4cUY
Auregan Bt    (2022-10-24 12:11:39)
Grade A</t>
        </r>
      </text>
    </comment>
    <comment ref="AT48" authorId="0" shapeId="0" xr:uid="{00000000-0006-0000-0100-0000F8020000}">
      <text>
        <r>
          <rPr>
            <sz val="11"/>
            <color theme="1"/>
            <rFont val="Calibri"/>
            <family val="2"/>
            <scheme val="minor"/>
          </rPr>
          <t>======
ID#AAAAHYm8ksA
Iman Rahimzadeh    (2020-12-04 13:24:24)
Jing et al. (2000)</t>
        </r>
      </text>
    </comment>
    <comment ref="AX48" authorId="0" shapeId="0" xr:uid="{00000000-0006-0000-0100-0000F9020000}">
      <text>
        <r>
          <rPr>
            <sz val="11"/>
            <color theme="1"/>
            <rFont val="Calibri"/>
            <family val="2"/>
            <scheme val="minor"/>
          </rPr>
          <t>======
ID#AAAAHYm8ksI
Iman Rahimzadeh    (2020-12-04 13:24:29)
Jing et al. (2000)</t>
        </r>
      </text>
    </comment>
    <comment ref="BB48" authorId="0" shapeId="0" xr:uid="{00000000-0006-0000-0100-0000FA020000}">
      <text>
        <r>
          <rPr>
            <sz val="11"/>
            <color theme="1"/>
            <rFont val="Calibri"/>
            <family val="2"/>
            <scheme val="minor"/>
          </rPr>
          <t>======
ID#AAAAHYm8ksQ
Iman Rahimzadeh    (2020-12-04 13:24:34)
Jing et al. (2000)</t>
        </r>
      </text>
    </comment>
    <comment ref="BF48" authorId="0" shapeId="0" xr:uid="{00000000-0006-0000-0100-0000FB020000}">
      <text>
        <r>
          <rPr>
            <sz val="11"/>
            <color theme="1"/>
            <rFont val="Calibri"/>
            <family val="2"/>
            <scheme val="minor"/>
          </rPr>
          <t>======
ID#AAAAHYm8krw
Iman Rahimzadeh    (2020-12-04 13:24:00)
Rough estimates from core observations
Oikawa and Yamaguchi (2000)</t>
        </r>
      </text>
    </comment>
    <comment ref="BG48" authorId="0" shapeId="0" xr:uid="{00000000-0006-0000-0100-0000FC020000}">
      <text>
        <r>
          <rPr>
            <sz val="11"/>
            <color theme="1"/>
            <rFont val="Calibri"/>
            <family val="2"/>
            <scheme val="minor"/>
          </rPr>
          <t>======
ID#AAAAHYm8kr4
Iman Rahimzadeh    (2020-12-04 13:24:06)
Rough estimates from core observations
Oikawa and Yamaguchi (2000)</t>
        </r>
      </text>
    </comment>
    <comment ref="BH48" authorId="0" shapeId="0" xr:uid="{00000000-0006-0000-0100-0000FD020000}">
      <text>
        <r>
          <rPr>
            <sz val="11"/>
            <color theme="1"/>
            <rFont val="Calibri"/>
            <family val="2"/>
            <scheme val="minor"/>
          </rPr>
          <t>======
ID#AAAAHYm8ksY
Iman Rahimzadeh    (2020-12-04 13:25:04)
Tenma et al. (2008)</t>
        </r>
      </text>
    </comment>
    <comment ref="BL48" authorId="0" shapeId="0" xr:uid="{00000000-0006-0000-0100-0000FE020000}">
      <text>
        <r>
          <rPr>
            <sz val="11"/>
            <color theme="1"/>
            <rFont val="Calibri"/>
            <family val="2"/>
            <scheme val="minor"/>
          </rPr>
          <t>======
ID#AAAAHYm8kqU
Iman Rahimzadeh    (2020-12-04 13:13:13)
Kaieda et al. (2010)</t>
        </r>
      </text>
    </comment>
    <comment ref="CZ48" authorId="0" shapeId="0" xr:uid="{00000000-0006-0000-0100-0000FF020000}">
      <text>
        <r>
          <rPr>
            <sz val="11"/>
            <color theme="1"/>
            <rFont val="Calibri"/>
            <family val="2"/>
            <scheme val="minor"/>
          </rPr>
          <t>======
ID#AAAAHYm8kx8
Iman Rahimzadeh    (2020-12-04 13:57:46)
Jing et al. (2000)</t>
        </r>
      </text>
    </comment>
    <comment ref="DB48" authorId="0" shapeId="0" xr:uid="{00000000-0006-0000-0100-000000030000}">
      <text>
        <r>
          <rPr>
            <sz val="11"/>
            <color theme="1"/>
            <rFont val="Calibri"/>
            <family val="2"/>
            <scheme val="minor"/>
          </rPr>
          <t>======
ID#AAAAGZT6tl4
Iman    (2020-04-09 09:02:11)
44500 (injected), 13000 (produced)</t>
        </r>
      </text>
    </comment>
    <comment ref="K49" authorId="0" shapeId="0" xr:uid="{00000000-0006-0000-0100-000001030000}">
      <text>
        <r>
          <rPr>
            <sz val="11"/>
            <color theme="1"/>
            <rFont val="Calibri"/>
            <family val="2"/>
            <scheme val="minor"/>
          </rPr>
          <t>======
ID#AAAAHYm8kv8
Iman Rahimzadeh    (2020-12-04 13:47:08)
Tenma et al. (2008)
------
ID#AAAAioR4cT4
Auregan Bt    (2022-10-24 12:09:34)
Grade A</t>
        </r>
      </text>
    </comment>
    <comment ref="M49" authorId="0" shapeId="0" xr:uid="{00000000-0006-0000-0100-000002030000}">
      <text>
        <r>
          <rPr>
            <sz val="11"/>
            <color theme="1"/>
            <rFont val="Calibri"/>
            <family val="2"/>
            <scheme val="minor"/>
          </rPr>
          <t>======
ID#AAAAHYm8kv0
Iman Rahimzadeh    (2020-12-04 13:47:00)
Tenma et al. (2008)
------
ID#AAAAioR4cTM
Auregan Bt    (2022-10-24 12:07:26)
Grade A</t>
        </r>
      </text>
    </comment>
    <comment ref="P49" authorId="0" shapeId="0" xr:uid="{00000000-0006-0000-0100-000003030000}">
      <text>
        <r>
          <rPr>
            <sz val="11"/>
            <color theme="1"/>
            <rFont val="Calibri"/>
            <family val="2"/>
            <scheme val="minor"/>
          </rPr>
          <t>======
ID#AAAAHYm8kvs
Iman Rahimzadeh    (2020-12-04 13:46:26)
Tenma et al. (2008)
------
ID#AAAAioR4cTQ
Auregan Bt    (2022-10-24 12:07:30)
Grade A</t>
        </r>
      </text>
    </comment>
    <comment ref="S49" authorId="0" shapeId="0" xr:uid="{00000000-0006-0000-0100-000004030000}">
      <text>
        <r>
          <rPr>
            <sz val="11"/>
            <color theme="1"/>
            <rFont val="Calibri"/>
            <family val="2"/>
            <scheme val="minor"/>
          </rPr>
          <t>======
ID#AAAAHYm8kzQ
Iman Rahimzadeh    (2020-12-04 14:04:27)
Typical value
Jing et al. (2000)
------
ID#AAAAioR4cTU
Auregan Bt    (2022-10-24 12:07:42)
Grade C</t>
        </r>
      </text>
    </comment>
    <comment ref="V49" authorId="0" shapeId="0" xr:uid="{00000000-0006-0000-0100-000005030000}">
      <text>
        <r>
          <rPr>
            <sz val="11"/>
            <color theme="1"/>
            <rFont val="Calibri"/>
            <family val="2"/>
            <scheme val="minor"/>
          </rPr>
          <t>======
ID#AAAAHYm8kzc
Iman Rahimzadeh    (2020-12-04 14:04:41)
Typical value
Jing et al. (2000)
------
ID#AAAAioR4cTY
Auregan Bt    (2022-10-24 12:08:02)
Grade C</t>
        </r>
      </text>
    </comment>
    <comment ref="AN49" authorId="0" shapeId="0" xr:uid="{00000000-0006-0000-0100-000006030000}">
      <text>
        <r>
          <rPr>
            <sz val="11"/>
            <color theme="1"/>
            <rFont val="Calibri"/>
            <family val="2"/>
            <scheme val="minor"/>
          </rPr>
          <t>======
ID#AAAAHYm8kwE
Iman Rahimzadeh    (2020-12-04 13:47:52)
Tenma et al. (2008)
------
ID#AAAAioR4cTc
Auregan Bt    (2022-10-24 12:08:15)
Grade A</t>
        </r>
      </text>
    </comment>
    <comment ref="AT49" authorId="0" shapeId="0" xr:uid="{00000000-0006-0000-0100-000007030000}">
      <text>
        <r>
          <rPr>
            <sz val="11"/>
            <color theme="1"/>
            <rFont val="Calibri"/>
            <family val="2"/>
            <scheme val="minor"/>
          </rPr>
          <t>======
ID#AAAAHYm8kr8
Iman Rahimzadeh    (2020-12-04 13:24:20)
Jing et al. (2000)</t>
        </r>
      </text>
    </comment>
    <comment ref="AX49" authorId="0" shapeId="0" xr:uid="{00000000-0006-0000-0100-000008030000}">
      <text>
        <r>
          <rPr>
            <sz val="11"/>
            <color theme="1"/>
            <rFont val="Calibri"/>
            <family val="2"/>
            <scheme val="minor"/>
          </rPr>
          <t>======
ID#AAAAHYm8ksE
Iman Rahimzadeh    (2020-12-04 13:24:26)
Jing et al. (2000)</t>
        </r>
      </text>
    </comment>
    <comment ref="BB49" authorId="0" shapeId="0" xr:uid="{00000000-0006-0000-0100-000009030000}">
      <text>
        <r>
          <rPr>
            <sz val="11"/>
            <color theme="1"/>
            <rFont val="Calibri"/>
            <family val="2"/>
            <scheme val="minor"/>
          </rPr>
          <t>======
ID#AAAAHYm8ksM
Iman Rahimzadeh    (2020-12-04 13:24:32)
Jing et al. (2000))</t>
        </r>
      </text>
    </comment>
    <comment ref="BF49" authorId="0" shapeId="0" xr:uid="{00000000-0006-0000-0100-00000A030000}">
      <text>
        <r>
          <rPr>
            <sz val="11"/>
            <color theme="1"/>
            <rFont val="Calibri"/>
            <family val="2"/>
            <scheme val="minor"/>
          </rPr>
          <t>======
ID#AAAAHYm8krs
Iman Rahimzadeh    (2020-12-04 13:23:56)
Rough estimates from core observations
Oikawa and Yamaguchi (2000)</t>
        </r>
      </text>
    </comment>
    <comment ref="BG49" authorId="0" shapeId="0" xr:uid="{00000000-0006-0000-0100-00000B030000}">
      <text>
        <r>
          <rPr>
            <sz val="11"/>
            <color theme="1"/>
            <rFont val="Calibri"/>
            <family val="2"/>
            <scheme val="minor"/>
          </rPr>
          <t>======
ID#AAAAHYm8kr0
Iman Rahimzadeh    (2020-12-04 13:24:03)
Rough estimates from core observations
Oikawa and Yamaguchi (2000)</t>
        </r>
      </text>
    </comment>
    <comment ref="BH49" authorId="0" shapeId="0" xr:uid="{00000000-0006-0000-0100-00000C030000}">
      <text>
        <r>
          <rPr>
            <sz val="11"/>
            <color theme="1"/>
            <rFont val="Calibri"/>
            <family val="2"/>
            <scheme val="minor"/>
          </rPr>
          <t>======
ID#AAAAHYm8ksU
Iman Rahimzadeh    (2020-12-04 13:24:57)
Tenma et al. (2008)</t>
        </r>
      </text>
    </comment>
    <comment ref="BL49" authorId="0" shapeId="0" xr:uid="{00000000-0006-0000-0100-00000D030000}">
      <text>
        <r>
          <rPr>
            <sz val="11"/>
            <color theme="1"/>
            <rFont val="Calibri"/>
            <family val="2"/>
            <scheme val="minor"/>
          </rPr>
          <t>======
ID#AAAAHYm8kqQ
Iman Rahimzadeh    (2020-12-04 13:13:11)
Kaieda et al. (2010)</t>
        </r>
      </text>
    </comment>
    <comment ref="CZ49" authorId="0" shapeId="0" xr:uid="{00000000-0006-0000-0100-00000E030000}">
      <text>
        <r>
          <rPr>
            <sz val="11"/>
            <color theme="1"/>
            <rFont val="Calibri"/>
            <family val="2"/>
            <scheme val="minor"/>
          </rPr>
          <t>======
ID#AAAAHYm8kx4
Iman Rahimzadeh    (2020-12-04 13:57:43)
Jing et al. (2000)</t>
        </r>
      </text>
    </comment>
    <comment ref="DS49" authorId="0" shapeId="0" xr:uid="{00000000-0006-0000-0100-00000F030000}">
      <text>
        <r>
          <rPr>
            <sz val="11"/>
            <color theme="1"/>
            <rFont val="Calibri"/>
            <family val="2"/>
            <scheme val="minor"/>
          </rPr>
          <t>======
ID#AAAAHYm8kq8
Iman Rahimzadeh    (2020-12-04 13:17:54)
Values as high as Mw 0.3 has been also reported for this case (Xie et al. 2015)</t>
        </r>
      </text>
    </comment>
    <comment ref="DX49" authorId="0" shapeId="0" xr:uid="{00000000-0006-0000-0100-000010030000}">
      <text>
        <r>
          <rPr>
            <sz val="11"/>
            <color theme="1"/>
            <rFont val="Calibri"/>
            <family val="2"/>
            <scheme val="minor"/>
          </rPr>
          <t>======
ID#AAAAZ_MSvKQ
Iman Rahimzadeh    (2022-05-30 09:00:33)
not exact date (in 1988)</t>
        </r>
      </text>
    </comment>
    <comment ref="M50" authorId="0" shapeId="0" xr:uid="{00000000-0006-0000-0100-000011030000}">
      <text>
        <r>
          <rPr>
            <sz val="11"/>
            <color theme="1"/>
            <rFont val="Calibri"/>
            <family val="2"/>
            <scheme val="minor"/>
          </rPr>
          <t>======
ID#AAAAK32gjo8
Iman Rahimzadeh    (2020-12-03 11:28:49)
Audigane (2002)
Grade A</t>
        </r>
      </text>
    </comment>
    <comment ref="N50" authorId="0" shapeId="0" xr:uid="{00000000-0006-0000-0100-000012030000}">
      <text>
        <r>
          <rPr>
            <sz val="11"/>
            <color theme="1"/>
            <rFont val="Calibri"/>
            <family val="2"/>
            <scheme val="minor"/>
          </rPr>
          <t>======
ID#AAAAK32gjpA
Iman Rahimzadeh    (2020-12-03 11:28:52)
Audigane (2002)
Grade A</t>
        </r>
      </text>
    </comment>
    <comment ref="P50" authorId="0" shapeId="0" xr:uid="{00000000-0006-0000-0100-000013030000}">
      <text>
        <r>
          <rPr>
            <sz val="11"/>
            <color theme="1"/>
            <rFont val="Calibri"/>
            <family val="2"/>
            <scheme val="minor"/>
          </rPr>
          <t>======
ID#AAAAHVp8dIw
Iman Rahimzadeh    (2020-12-03 09:29:04)
Audigane (2002)
Grade A</t>
        </r>
      </text>
    </comment>
    <comment ref="Q50" authorId="0" shapeId="0" xr:uid="{00000000-0006-0000-0100-000014030000}">
      <text>
        <r>
          <rPr>
            <sz val="11"/>
            <color theme="1"/>
            <rFont val="Calibri"/>
            <family val="2"/>
            <scheme val="minor"/>
          </rPr>
          <t>======
ID#AAAAK32gjpE
Iman Rahimzadeh    (2020-12-03 11:29:17)
Audigane (2002)
Grade A</t>
        </r>
      </text>
    </comment>
    <comment ref="T50" authorId="0" shapeId="0" xr:uid="{00000000-0006-0000-0100-000015030000}">
      <text>
        <r>
          <rPr>
            <sz val="11"/>
            <color theme="1"/>
            <rFont val="Calibri"/>
            <family val="2"/>
            <scheme val="minor"/>
          </rPr>
          <t>======
ID#AAAAK32gjpI
Iman Rahimzadeh    (2020-12-03 11:29:26)
Audigane (2002)
Dynamic Young´s modulus
Vp=5000 m/s
Vs=2889 m/s
RHOB= 2600 kg/m3
Grade A</t>
        </r>
      </text>
    </comment>
    <comment ref="W50" authorId="0" shapeId="0" xr:uid="{00000000-0006-0000-0100-000016030000}">
      <text>
        <r>
          <rPr>
            <sz val="11"/>
            <color theme="1"/>
            <rFont val="Calibri"/>
            <family val="2"/>
            <scheme val="minor"/>
          </rPr>
          <t>======
ID#AAAAK32gjpM
Iman Rahimzadeh    (2020-12-03 11:29:29)
Audigane (2002)
Grade A</t>
        </r>
      </text>
    </comment>
    <comment ref="Z50" authorId="0" shapeId="0" xr:uid="{00000000-0006-0000-0100-000017030000}">
      <text>
        <r>
          <rPr>
            <sz val="11"/>
            <color theme="1"/>
            <rFont val="Calibri"/>
            <family val="2"/>
            <scheme val="minor"/>
          </rPr>
          <t>======
ID#AAAAkLxopyw
Iman Rahimzadeh    (2022-11-18 12:22:31)
Grade A</t>
        </r>
      </text>
    </comment>
    <comment ref="AB50" authorId="0" shapeId="0" xr:uid="{00000000-0006-0000-0100-000018030000}">
      <text>
        <r>
          <rPr>
            <sz val="11"/>
            <color theme="1"/>
            <rFont val="Calibri"/>
            <family val="2"/>
            <scheme val="minor"/>
          </rPr>
          <t>======
ID#AAAAkLxopzU
Iman Rahimzadeh    (2022-11-18 12:23:04)
Grade A</t>
        </r>
      </text>
    </comment>
    <comment ref="AV50" authorId="0" shapeId="0" xr:uid="{00000000-0006-0000-0100-000019030000}">
      <text>
        <r>
          <rPr>
            <sz val="11"/>
            <color theme="1"/>
            <rFont val="Calibri"/>
            <family val="2"/>
            <scheme val="minor"/>
          </rPr>
          <t>======
ID#AAAAHVp8dJ4
Iman Rahimzadeh    (2020-12-03 09:35:19)
Shin et al. (2000)
Rough estimates</t>
        </r>
      </text>
    </comment>
    <comment ref="AW50" authorId="0" shapeId="0" xr:uid="{00000000-0006-0000-0100-00001A030000}">
      <text>
        <r>
          <rPr>
            <sz val="11"/>
            <color theme="1"/>
            <rFont val="Calibri"/>
            <family val="2"/>
            <scheme val="minor"/>
          </rPr>
          <t>======
ID#AAAAHVp8dJ8
Iman Rahimzadeh    (2020-12-03 09:35:36)
Shin et al. (2000)
Rough estimates</t>
        </r>
      </text>
    </comment>
    <comment ref="AZ50" authorId="0" shapeId="0" xr:uid="{00000000-0006-0000-0100-00001B030000}">
      <text>
        <r>
          <rPr>
            <sz val="11"/>
            <color theme="1"/>
            <rFont val="Calibri"/>
            <family val="2"/>
            <scheme val="minor"/>
          </rPr>
          <t>======
ID#AAAAHVp8dKA
Iman Rahimzadeh    (2020-12-03 09:35:40)
Shin et al. (2000)
Rough estimates</t>
        </r>
      </text>
    </comment>
    <comment ref="BA50" authorId="0" shapeId="0" xr:uid="{00000000-0006-0000-0100-00001C030000}">
      <text>
        <r>
          <rPr>
            <sz val="11"/>
            <color theme="1"/>
            <rFont val="Calibri"/>
            <family val="2"/>
            <scheme val="minor"/>
          </rPr>
          <t>======
ID#AAAAHVp8dKI
Iman Rahimzadeh    (2020-12-03 09:35:52)
Shin et al. (2000)
Rough estimates</t>
        </r>
      </text>
    </comment>
    <comment ref="BD50" authorId="0" shapeId="0" xr:uid="{00000000-0006-0000-0100-00001D030000}">
      <text>
        <r>
          <rPr>
            <sz val="11"/>
            <color theme="1"/>
            <rFont val="Calibri"/>
            <family val="2"/>
            <scheme val="minor"/>
          </rPr>
          <t>======
ID#AAAAHVp8dKE
Iman Rahimzadeh    (2020-12-03 09:35:43)
Shin et al. (2000)
Rough estimates</t>
        </r>
      </text>
    </comment>
    <comment ref="BE50" authorId="0" shapeId="0" xr:uid="{00000000-0006-0000-0100-00001E030000}">
      <text>
        <r>
          <rPr>
            <sz val="11"/>
            <color theme="1"/>
            <rFont val="Calibri"/>
            <family val="2"/>
            <scheme val="minor"/>
          </rPr>
          <t>======
ID#AAAAHVp8dKM
Iman Rahimzadeh    (2020-12-03 09:35:55)
Shin et al. (2000)
Rough estimates</t>
        </r>
      </text>
    </comment>
    <comment ref="BF50" authorId="0" shapeId="0" xr:uid="{00000000-0006-0000-0100-00001F030000}">
      <text>
        <r>
          <rPr>
            <sz val="11"/>
            <color theme="1"/>
            <rFont val="Calibri"/>
            <family val="2"/>
            <scheme val="minor"/>
          </rPr>
          <t>======
ID#AAAAHVp8dJQ
Iman Rahimzadeh    (2020-12-03 09:31:17)
Shin et al. (2000)
Rough estimates from core disking observations</t>
        </r>
      </text>
    </comment>
    <comment ref="CX50" authorId="0" shapeId="0" xr:uid="{00000000-0006-0000-0100-000020030000}">
      <text>
        <r>
          <rPr>
            <sz val="11"/>
            <color theme="1"/>
            <rFont val="Calibri"/>
            <family val="2"/>
            <scheme val="minor"/>
          </rPr>
          <t>======
ID#AAAAZ-DhFZg
Iman Rahimzadeh    (2022-05-30 08:08:31)
not exact date (in 1991)</t>
        </r>
      </text>
    </comment>
    <comment ref="DB50" authorId="0" shapeId="0" xr:uid="{00000000-0006-0000-0100-000021030000}">
      <text>
        <r>
          <rPr>
            <sz val="11"/>
            <color theme="1"/>
            <rFont val="Calibri"/>
            <family val="2"/>
            <scheme val="minor"/>
          </rPr>
          <t>======
ID#AAAAHVp8dLg
Iman Rahimzadeh    (2020-12-03 09:52:45)
McClure and Horne (2014)
An approximation for the injected mass (10140 t)</t>
        </r>
      </text>
    </comment>
    <comment ref="DR50" authorId="0" shapeId="0" xr:uid="{00000000-0006-0000-0100-000022030000}">
      <text>
        <r>
          <rPr>
            <sz val="11"/>
            <color theme="1"/>
            <rFont val="Calibri"/>
            <family val="2"/>
            <scheme val="minor"/>
          </rPr>
          <t>======
ID#AAAAHVp8dSI
Iman Rahimzadeh    (2020-12-03 10:07:14)
McClure and Horne (2014)</t>
        </r>
      </text>
    </comment>
    <comment ref="G51" authorId="0" shapeId="0" xr:uid="{00000000-0006-0000-0100-000023030000}">
      <text>
        <r>
          <rPr>
            <sz val="11"/>
            <color theme="1"/>
            <rFont val="Calibri"/>
            <family val="2"/>
            <scheme val="minor"/>
          </rPr>
          <t>======
ID#AAAARLji4ek
Auregan Bt    (2021-11-26 11:13:30)
Evans et al. (2012)</t>
        </r>
      </text>
    </comment>
    <comment ref="M51" authorId="0" shapeId="0" xr:uid="{00000000-0006-0000-0100-000024030000}">
      <text>
        <r>
          <rPr>
            <sz val="11"/>
            <color theme="1"/>
            <rFont val="Calibri"/>
            <family val="2"/>
            <scheme val="minor"/>
          </rPr>
          <t>======
ID#AAAARLji4eo
Auregan Bt    (2021-11-26 11:14:17)
Evans et al. (2012)
Grade A</t>
        </r>
      </text>
    </comment>
    <comment ref="P51" authorId="0" shapeId="0" xr:uid="{00000000-0006-0000-0100-000025030000}">
      <text>
        <r>
          <rPr>
            <sz val="11"/>
            <color theme="1"/>
            <rFont val="Calibri"/>
            <family val="2"/>
            <scheme val="minor"/>
          </rPr>
          <t>======
ID#AAAARLji4es
Auregan Bt    (2021-11-26 11:15:26)
Evans et al. (2012)
Grade A</t>
        </r>
      </text>
    </comment>
    <comment ref="AQ51" authorId="0" shapeId="0" xr:uid="{00000000-0006-0000-0100-000026030000}">
      <text>
        <r>
          <rPr>
            <sz val="11"/>
            <color theme="1"/>
            <rFont val="Calibri"/>
            <family val="2"/>
            <scheme val="minor"/>
          </rPr>
          <t>======
ID#AAAARLji4ew
Auregan Bt    (2021-11-26 11:15:53)
Evans et al. (2012)</t>
        </r>
      </text>
    </comment>
    <comment ref="BL51" authorId="0" shapeId="0" xr:uid="{00000000-0006-0000-0100-000027030000}">
      <text>
        <r>
          <rPr>
            <sz val="11"/>
            <color theme="1"/>
            <rFont val="Calibri"/>
            <family val="2"/>
            <scheme val="minor"/>
          </rPr>
          <t>======
ID#AAAARLji4e0
Auregan Bt    (2021-11-26 11:16:14)
Evans et al. (2012)</t>
        </r>
      </text>
    </comment>
    <comment ref="CU51" authorId="0" shapeId="0" xr:uid="{00000000-0006-0000-0100-000028030000}">
      <text>
        <r>
          <rPr>
            <sz val="11"/>
            <color theme="1"/>
            <rFont val="Calibri"/>
            <family val="2"/>
            <scheme val="minor"/>
          </rPr>
          <t>======
ID#AAAARLji4e4
Auregan Bt    (2021-11-26 11:16:43)
Evans et al. (2012)</t>
        </r>
      </text>
    </comment>
    <comment ref="CX51" authorId="0" shapeId="0" xr:uid="{00000000-0006-0000-0100-000029030000}">
      <text>
        <r>
          <rPr>
            <sz val="11"/>
            <color theme="1"/>
            <rFont val="Calibri"/>
            <family val="2"/>
            <scheme val="minor"/>
          </rPr>
          <t>======
ID#AAAAZ-DhFZs
Iman Rahimzadeh    (2022-05-30 08:09:03)
not exact date (in 1996)</t>
        </r>
      </text>
    </comment>
    <comment ref="DA51" authorId="0" shapeId="0" xr:uid="{00000000-0006-0000-0100-00002A030000}">
      <text>
        <r>
          <rPr>
            <sz val="11"/>
            <color theme="1"/>
            <rFont val="Calibri"/>
            <family val="2"/>
            <scheme val="minor"/>
          </rPr>
          <t>======
ID#AAAAZ_NRCO8
Iman Rahimzadeh    (2022-05-30 09:52:32)
Evans et al. (2012)</t>
        </r>
      </text>
    </comment>
    <comment ref="B52" authorId="0" shapeId="0" xr:uid="{00000000-0006-0000-0100-00002B030000}">
      <text>
        <r>
          <rPr>
            <sz val="11"/>
            <color theme="1"/>
            <rFont val="Calibri"/>
            <family val="2"/>
            <scheme val="minor"/>
          </rPr>
          <t>======
ID#AAAAKAaIx_w
Iman Rahimzadeh    (2020-07-21 16:29:08)
General info. well described by Glowacka, Sanchez and Trugman</t>
        </r>
      </text>
    </comment>
    <comment ref="M52" authorId="0" shapeId="0" xr:uid="{00000000-0006-0000-0100-00002C030000}">
      <text>
        <r>
          <rPr>
            <sz val="11"/>
            <color theme="1"/>
            <rFont val="Calibri"/>
            <family val="2"/>
            <scheme val="minor"/>
          </rPr>
          <t>======
ID#AAAAkLvBx_Q
Iman Rahimzadeh    (2022-11-18 11:58:17)
Martinez (1980)
Grade A</t>
        </r>
      </text>
    </comment>
    <comment ref="N52" authorId="0" shapeId="0" xr:uid="{00000000-0006-0000-0100-00002D030000}">
      <text>
        <r>
          <rPr>
            <sz val="11"/>
            <color theme="1"/>
            <rFont val="Calibri"/>
            <family val="2"/>
            <scheme val="minor"/>
          </rPr>
          <t>======
ID#AAAAKAaIx_Q
Iman Rahimzadeh    (2020-07-21 16:19:58)
Martinez (1980)
Grade A</t>
        </r>
      </text>
    </comment>
    <comment ref="P52" authorId="0" shapeId="0" xr:uid="{00000000-0006-0000-0100-00002E030000}">
      <text>
        <r>
          <rPr>
            <sz val="11"/>
            <color theme="1"/>
            <rFont val="Calibri"/>
            <family val="2"/>
            <scheme val="minor"/>
          </rPr>
          <t>======
ID#AAAAkLxopwo
Iman Rahimzadeh    (2022-11-18 12:06:01)
Grade A</t>
        </r>
      </text>
    </comment>
    <comment ref="Q52" authorId="0" shapeId="0" xr:uid="{00000000-0006-0000-0100-00002F030000}">
      <text>
        <r>
          <rPr>
            <sz val="11"/>
            <color theme="1"/>
            <rFont val="Calibri"/>
            <family val="2"/>
            <scheme val="minor"/>
          </rPr>
          <t>======
ID#AAAAKAaIx9M
Iman Rahimzadeh    (2020-07-21 16:08:02)
Scibek (2020‎)
Grade A</t>
        </r>
      </text>
    </comment>
    <comment ref="W52" authorId="0" shapeId="0" xr:uid="{00000000-0006-0000-0100-000030030000}">
      <text>
        <r>
          <rPr>
            <sz val="11"/>
            <color theme="1"/>
            <rFont val="Calibri"/>
            <family val="2"/>
            <scheme val="minor"/>
          </rPr>
          <t>======
ID#AAAAKAaIx_s
Iman Rahimzadeh    (2020-07-21 16:27:38)
Somerton (1980)
Grade A</t>
        </r>
      </text>
    </comment>
    <comment ref="AM52" authorId="0" shapeId="0" xr:uid="{00000000-0006-0000-0100-000031030000}">
      <text>
        <r>
          <rPr>
            <sz val="11"/>
            <color theme="1"/>
            <rFont val="Calibri"/>
            <family val="2"/>
            <scheme val="minor"/>
          </rPr>
          <t>======
ID#AAAAKAaIx_g
Iman Rahimzadeh    (2020-07-21 16:23:53)
Martinez (1980)
0.47 under dry conditions
Grade A</t>
        </r>
      </text>
    </comment>
    <comment ref="AN52" authorId="0" shapeId="0" xr:uid="{00000000-0006-0000-0100-000032030000}">
      <text>
        <r>
          <rPr>
            <sz val="11"/>
            <color theme="1"/>
            <rFont val="Calibri"/>
            <family val="2"/>
            <scheme val="minor"/>
          </rPr>
          <t>======
ID#AAAAKAaIx_c
Iman Rahimzadeh    (2020-07-21 16:21:53)
Martinez (1980)
Grade A</t>
        </r>
      </text>
    </comment>
    <comment ref="BL52" authorId="0" shapeId="0" xr:uid="{00000000-0006-0000-0100-000033030000}">
      <text>
        <r>
          <rPr>
            <sz val="11"/>
            <color theme="1"/>
            <rFont val="Calibri"/>
            <family val="2"/>
            <scheme val="minor"/>
          </rPr>
          <t>======
ID#AAAAGvEiXxk
Iman Rahimzadeh    (2020-07-21 14:43:06)
Maria et al. 2016</t>
        </r>
      </text>
    </comment>
    <comment ref="BP52" authorId="0" shapeId="0" xr:uid="{00000000-0006-0000-0100-000034030000}">
      <text>
        <r>
          <rPr>
            <sz val="11"/>
            <color theme="1"/>
            <rFont val="Calibri"/>
            <family val="2"/>
            <scheme val="minor"/>
          </rPr>
          <t>======
ID#AAAAKAaIx4Q
Iman Rahimzadeh    (2020-07-21 15:58:54)
Iperial, Fault review excel</t>
        </r>
      </text>
    </comment>
    <comment ref="BT52" authorId="0" shapeId="0" xr:uid="{00000000-0006-0000-0100-000035030000}">
      <text>
        <r>
          <rPr>
            <sz val="11"/>
            <color theme="1"/>
            <rFont val="Calibri"/>
            <family val="2"/>
            <scheme val="minor"/>
          </rPr>
          <t>======
ID#AAAAKAaIxxY
Iman Rahimzadeh    (2020-07-21 15:33:08)
Glowacka 2005, 2010</t>
        </r>
      </text>
    </comment>
    <comment ref="BU52" authorId="0" shapeId="0" xr:uid="{00000000-0006-0000-0100-000036030000}">
      <text>
        <r>
          <rPr>
            <sz val="11"/>
            <color theme="1"/>
            <rFont val="Calibri"/>
            <family val="2"/>
            <scheme val="minor"/>
          </rPr>
          <t>======
ID#AAAAKAaIx4k
Iman Rahimzadeh    (2020-07-21 16:00:57)
Review file of faults
according to Glowacka, both imperial and Cerro Prieto are strike-slip</t>
        </r>
      </text>
    </comment>
    <comment ref="CX52" authorId="0" shapeId="0" xr:uid="{00000000-0006-0000-0100-000037030000}">
      <text>
        <r>
          <rPr>
            <sz val="11"/>
            <color theme="1"/>
            <rFont val="Calibri"/>
            <family val="2"/>
            <scheme val="minor"/>
          </rPr>
          <t>======
ID#AAAAGZT6tnI
Iman    (2020-04-09 09:02:11)
(production increase)
------
ID#AAAAZ-DhFYc
Iman Rahimzadeh    (2022-05-30 08:06:31)
not exact date (in 1979)</t>
        </r>
      </text>
    </comment>
    <comment ref="DD52" authorId="0" shapeId="0" xr:uid="{00000000-0006-0000-0100-000038030000}">
      <text>
        <r>
          <rPr>
            <sz val="11"/>
            <color theme="1"/>
            <rFont val="Calibri"/>
            <family val="2"/>
            <scheme val="minor"/>
          </rPr>
          <t>======
ID#AAAAKAbw-Gs
Iman Rahimzadeh    (2020-07-21 20:56:32)
High fluid volume has been extracted</t>
        </r>
      </text>
    </comment>
    <comment ref="H53" authorId="0" shapeId="0" xr:uid="{00000000-0006-0000-0100-000039030000}">
      <text>
        <r>
          <rPr>
            <sz val="11"/>
            <color theme="1"/>
            <rFont val="Calibri"/>
            <family val="2"/>
            <scheme val="minor"/>
          </rPr>
          <t>======
ID#AAAAG4FYW_k
Iman Rahimzadeh    (2020-08-28 14:40:28)
Urban (2013)</t>
        </r>
      </text>
    </comment>
    <comment ref="K53" authorId="0" shapeId="0" xr:uid="{00000000-0006-0000-0100-00003A030000}">
      <text>
        <r>
          <rPr>
            <sz val="11"/>
            <color theme="1"/>
            <rFont val="Calibri"/>
            <family val="2"/>
            <scheme val="minor"/>
          </rPr>
          <t>======
ID#AAAAG3F-aIU
Iman Rahimzadeh    (2020-08-28 15:38:26)
Kruszewski (2019)
Typical value for Andesite</t>
        </r>
      </text>
    </comment>
    <comment ref="S53" authorId="0" shapeId="0" xr:uid="{00000000-0006-0000-0100-00003B030000}">
      <text>
        <r>
          <rPr>
            <sz val="11"/>
            <color theme="1"/>
            <rFont val="Calibri"/>
            <family val="2"/>
            <scheme val="minor"/>
          </rPr>
          <t>======
ID#AAAAG3F-aIY
Iman Rahimzadeh    (2020-08-28 15:38:56)
Kruszewski (2019)
Typical value for Andesite
Grade C</t>
        </r>
      </text>
    </comment>
    <comment ref="V53" authorId="0" shapeId="0" xr:uid="{00000000-0006-0000-0100-00003C030000}">
      <text>
        <r>
          <rPr>
            <sz val="11"/>
            <color theme="1"/>
            <rFont val="Calibri"/>
            <family val="2"/>
            <scheme val="minor"/>
          </rPr>
          <t>======
ID#AAAAG3F-aIc
Iman Rahimzadeh    (2020-08-28 15:39:00)
Kruszewski (2019)
Typical value for Andesite
Grade C</t>
        </r>
      </text>
    </comment>
    <comment ref="AO53" authorId="0" shapeId="0" xr:uid="{00000000-0006-0000-0100-00003D030000}">
      <text>
        <r>
          <rPr>
            <sz val="11"/>
            <color theme="1"/>
            <rFont val="Calibri"/>
            <family val="2"/>
            <scheme val="minor"/>
          </rPr>
          <t>======
ID#AAAAG3F-aI4
Iman Rahimzadeh    (2020-08-28 15:43:48)
Kruszewski (2019)
Typical value for Andesite
Grade C</t>
        </r>
      </text>
    </comment>
    <comment ref="AS53" authorId="0" shapeId="0" xr:uid="{00000000-0006-0000-0100-00003E030000}">
      <text>
        <r>
          <rPr>
            <sz val="11"/>
            <color theme="1"/>
            <rFont val="Calibri"/>
            <family val="2"/>
            <scheme val="minor"/>
          </rPr>
          <t>======
ID#AAAAG4FYXBA
Iman Rahimzadeh    (2020-08-28 14:48:47)
Norini</t>
        </r>
      </text>
    </comment>
    <comment ref="BF53" authorId="0" shapeId="0" xr:uid="{00000000-0006-0000-0100-00003F030000}">
      <text>
        <r>
          <rPr>
            <sz val="11"/>
            <color theme="1"/>
            <rFont val="Calibri"/>
            <family val="2"/>
            <scheme val="minor"/>
          </rPr>
          <t>======
ID#AAAAG4FYXBI
Iman Rahimzadeh    (2020-08-28 14:49:14)
+-20
Norini</t>
        </r>
      </text>
    </comment>
    <comment ref="CX53" authorId="0" shapeId="0" xr:uid="{00000000-0006-0000-0100-000040030000}">
      <text>
        <r>
          <rPr>
            <sz val="11"/>
            <color theme="1"/>
            <rFont val="Calibri"/>
            <family val="2"/>
            <scheme val="minor"/>
          </rPr>
          <t>======
ID#AAAAZ-DhFZA
Iman Rahimzadeh    (2022-05-30 08:07:35)
not exact date (in 1990)</t>
        </r>
      </text>
    </comment>
    <comment ref="DA53" authorId="0" shapeId="0" xr:uid="{00000000-0006-0000-0100-000041030000}">
      <text>
        <r>
          <rPr>
            <sz val="11"/>
            <color theme="1"/>
            <rFont val="Calibri"/>
            <family val="2"/>
            <scheme val="minor"/>
          </rPr>
          <t>======
ID#AAAAGZT6tqU
Iman    (2020-04-09 09:02:11)
25.8 (production), 36.7 (injection)</t>
        </r>
      </text>
    </comment>
    <comment ref="B54" authorId="0" shapeId="0" xr:uid="{00000000-0006-0000-0100-000042030000}">
      <text>
        <r>
          <rPr>
            <sz val="11"/>
            <color theme="1"/>
            <rFont val="Calibri"/>
            <family val="2"/>
            <scheme val="minor"/>
          </rPr>
          <t>======
ID#AAAAKL2vO7Q
Iman Rahimzadeh    (2020-09-02 14:00:06)
located in Taupo Volcanic Zone</t>
        </r>
      </text>
    </comment>
    <comment ref="BL54" authorId="0" shapeId="0" xr:uid="{00000000-0006-0000-0100-000043030000}">
      <text>
        <r>
          <rPr>
            <sz val="11"/>
            <color theme="1"/>
            <rFont val="Calibri"/>
            <family val="2"/>
            <scheme val="minor"/>
          </rPr>
          <t>======
ID#AAAAKL2vPEU
Iman Rahimzadeh    (2020-09-02 14:22:02)
Buijze (2019)</t>
        </r>
      </text>
    </comment>
    <comment ref="CX54" authorId="0" shapeId="0" xr:uid="{00000000-0006-0000-0100-000044030000}">
      <text>
        <r>
          <rPr>
            <sz val="11"/>
            <color theme="1"/>
            <rFont val="Calibri"/>
            <family val="2"/>
            <scheme val="minor"/>
          </rPr>
          <t>======
ID#AAAAZ-DhFZI
Iman Rahimzadeh    (2022-05-30 08:07:50)
not exact date (in 2000)</t>
        </r>
      </text>
    </comment>
    <comment ref="CZ54" authorId="0" shapeId="0" xr:uid="{00000000-0006-0000-0100-000045030000}">
      <text>
        <r>
          <rPr>
            <sz val="11"/>
            <color theme="1"/>
            <rFont val="Calibri"/>
            <family val="2"/>
            <scheme val="minor"/>
          </rPr>
          <t>======
ID#AAAAKL2vPGg
Iman Rahimzadeh    (2020-09-02 14:30:52)
Buijze (2019)</t>
        </r>
      </text>
    </comment>
    <comment ref="B55" authorId="0" shapeId="0" xr:uid="{00000000-0006-0000-0100-000046030000}">
      <text>
        <r>
          <rPr>
            <sz val="11"/>
            <color theme="1"/>
            <rFont val="Calibri"/>
            <family val="2"/>
            <scheme val="minor"/>
          </rPr>
          <t>======
ID#AAAAKL2vO7I
Iman Rahimzadeh    (2020-09-02 14:00:02)
located in Taupo Volcanic Zone</t>
        </r>
      </text>
    </comment>
    <comment ref="H55" authorId="0" shapeId="0" xr:uid="{00000000-0006-0000-0100-000047030000}">
      <text>
        <r>
          <rPr>
            <sz val="11"/>
            <color theme="1"/>
            <rFont val="Calibri"/>
            <family val="2"/>
            <scheme val="minor"/>
          </rPr>
          <t>======
ID#AAAAKMcP9vQ
Iman Rahimzadeh    (2020-09-02 20:48:35)
Complex geological units including volcaniclastic tuffs and intrusive complex (Villeneuve, 2018)
Good description can be found in this reference
------
ID#AAAAKMcP91o
Iman Rahimzadeh    (2020-09-02 21:03:07)
The shallow formations
contain sediments, tuffs and tuffaceous breccias, siltstones, ignimbrites,
and brecciated/tuffaceous rhyolite lava. Deeper formations contain the
Tahorakuri Formation, which is divided into two sections: a mix of sedimentary
layers, and tuff or pyroclastic volcaniclastics with andesitic
lava or breccia on top of the basement rock. Ngatamariki also contains
an intrusive material in the northern end of the field</t>
        </r>
      </text>
    </comment>
    <comment ref="K55" authorId="0" shapeId="0" xr:uid="{00000000-0006-0000-0100-000048030000}">
      <text>
        <r>
          <rPr>
            <sz val="11"/>
            <color theme="1"/>
            <rFont val="Calibri"/>
            <family val="2"/>
            <scheme val="minor"/>
          </rPr>
          <t>======
ID#AAAAKMcP9zw
Iman Rahimzadeh    (2020-09-02 20:58:30)
With an average of 2382
Villeneuve (2018)</t>
        </r>
      </text>
    </comment>
    <comment ref="M55" authorId="0" shapeId="0" xr:uid="{00000000-0006-0000-0100-000049030000}">
      <text>
        <r>
          <rPr>
            <sz val="11"/>
            <color theme="1"/>
            <rFont val="Calibri"/>
            <family val="2"/>
            <scheme val="minor"/>
          </rPr>
          <t>======
ID#AAAAKMcP9x0
Iman Rahimzadeh    (2020-09-02 20:54:10)
with an average of 0.103
Villeneuve (2018)
Grade A</t>
        </r>
      </text>
    </comment>
    <comment ref="N55" authorId="0" shapeId="0" xr:uid="{00000000-0006-0000-0100-00004A030000}">
      <text>
        <r>
          <rPr>
            <sz val="11"/>
            <color theme="1"/>
            <rFont val="Calibri"/>
            <family val="2"/>
            <scheme val="minor"/>
          </rPr>
          <t>======
ID#AAAAkLvBx_Y
Iman Rahimzadeh    (2022-11-18 11:59:33)
Grade A</t>
        </r>
      </text>
    </comment>
    <comment ref="P55" authorId="0" shapeId="0" xr:uid="{00000000-0006-0000-0100-00004B030000}">
      <text>
        <r>
          <rPr>
            <sz val="11"/>
            <color theme="1"/>
            <rFont val="Calibri"/>
            <family val="2"/>
            <scheme val="minor"/>
          </rPr>
          <t>======
ID#AAAAkLxopw0
Iman Rahimzadeh    (2022-11-18 12:08:40)
Grade A</t>
        </r>
      </text>
    </comment>
    <comment ref="Q55" authorId="0" shapeId="0" xr:uid="{00000000-0006-0000-0100-00004C030000}">
      <text>
        <r>
          <rPr>
            <sz val="11"/>
            <color theme="1"/>
            <rFont val="Calibri"/>
            <family val="2"/>
            <scheme val="minor"/>
          </rPr>
          <t>======
ID#AAAAkLxopw4
Iman Rahimzadeh    (2022-11-18 12:08:43)
Grade A</t>
        </r>
      </text>
    </comment>
    <comment ref="S55" authorId="0" shapeId="0" xr:uid="{00000000-0006-0000-0100-00004D030000}">
      <text>
        <r>
          <rPr>
            <sz val="11"/>
            <color theme="1"/>
            <rFont val="Calibri"/>
            <family val="2"/>
            <scheme val="minor"/>
          </rPr>
          <t>======
ID#AAAAKMcP94s
Iman Rahimzadeh    (2020-09-02 21:17:17)
Villeneuve (2014)
Elastic moduli for different layers are included in this paper
Grade A</t>
        </r>
      </text>
    </comment>
    <comment ref="T55" authorId="0" shapeId="0" xr:uid="{00000000-0006-0000-0100-00004E030000}">
      <text>
        <r>
          <rPr>
            <sz val="11"/>
            <color theme="1"/>
            <rFont val="Calibri"/>
            <family val="2"/>
            <scheme val="minor"/>
          </rPr>
          <t>======
ID#AAAAkLxopxw
Iman Rahimzadeh    (2022-11-18 12:16:02)
Grade A</t>
        </r>
      </text>
    </comment>
    <comment ref="V55" authorId="0" shapeId="0" xr:uid="{00000000-0006-0000-0100-00004F030000}">
      <text>
        <r>
          <rPr>
            <sz val="11"/>
            <color theme="1"/>
            <rFont val="Calibri"/>
            <family val="2"/>
            <scheme val="minor"/>
          </rPr>
          <t>======
ID#AAAAKMcP940
Iman Rahimzadeh    (2020-09-02 21:17:49)
Villeneuve (2014)
Elastic moduli for different layers are included in this paper
Grade C</t>
        </r>
      </text>
    </comment>
    <comment ref="W55" authorId="0" shapeId="0" xr:uid="{00000000-0006-0000-0100-000050030000}">
      <text>
        <r>
          <rPr>
            <sz val="11"/>
            <color theme="1"/>
            <rFont val="Calibri"/>
            <family val="2"/>
            <scheme val="minor"/>
          </rPr>
          <t>======
ID#AAAAkLxopyk
Iman Rahimzadeh    (2022-11-18 12:20:58)
Grade A</t>
        </r>
      </text>
    </comment>
    <comment ref="AI55" authorId="0" shapeId="0" xr:uid="{00000000-0006-0000-0100-000051030000}">
      <text>
        <r>
          <rPr>
            <sz val="11"/>
            <color theme="1"/>
            <rFont val="Calibri"/>
            <family val="2"/>
            <scheme val="minor"/>
          </rPr>
          <t>======
ID#AAAAKMcP96A
Iman Rahimzadeh    (2020-09-02 21:20:03)
Villeneuve (2014)
Elastic moduli for different layers are included in this paper
Grade A</t>
        </r>
      </text>
    </comment>
    <comment ref="AJ55" authorId="0" shapeId="0" xr:uid="{00000000-0006-0000-0100-000052030000}">
      <text>
        <r>
          <rPr>
            <sz val="11"/>
            <color theme="1"/>
            <rFont val="Calibri"/>
            <family val="2"/>
            <scheme val="minor"/>
          </rPr>
          <t>======
ID#AAAAkLx_w2E
Iman Rahimzadeh    (2022-11-18 12:48:29)
Grade A</t>
        </r>
      </text>
    </comment>
    <comment ref="BL55" authorId="0" shapeId="0" xr:uid="{00000000-0006-0000-0100-000053030000}">
      <text>
        <r>
          <rPr>
            <sz val="11"/>
            <color theme="1"/>
            <rFont val="Calibri"/>
            <family val="2"/>
            <scheme val="minor"/>
          </rPr>
          <t>======
ID#AAAAKL2vPEY
Iman Rahimzadeh    (2020-09-02 14:22:07)
Buijze (2019)</t>
        </r>
      </text>
    </comment>
    <comment ref="CX55" authorId="0" shapeId="0" xr:uid="{00000000-0006-0000-0100-000054030000}">
      <text>
        <r>
          <rPr>
            <sz val="11"/>
            <color theme="1"/>
            <rFont val="Calibri"/>
            <family val="2"/>
            <scheme val="minor"/>
          </rPr>
          <t>======
ID#AAAAZ-DhFbU
Iman Rahimzadeh    (2022-05-30 08:13:37)
in Apr. 2007</t>
        </r>
      </text>
    </comment>
    <comment ref="A56" authorId="0" shapeId="0" xr:uid="{00000000-0006-0000-0100-000055030000}">
      <text>
        <r>
          <rPr>
            <sz val="11"/>
            <color theme="1"/>
            <rFont val="Calibri"/>
            <family val="2"/>
            <scheme val="minor"/>
          </rPr>
          <t>======
ID#AAAAKL2vPL0
Iman Rahimzadeh    (2020-09-02 14:43:55)
Good introduction of geothermal resources in Siratovich (2015) and Buijze (2020)</t>
        </r>
      </text>
    </comment>
    <comment ref="B56" authorId="0" shapeId="0" xr:uid="{00000000-0006-0000-0100-000056030000}">
      <text>
        <r>
          <rPr>
            <sz val="11"/>
            <color theme="1"/>
            <rFont val="Calibri"/>
            <family val="2"/>
            <scheme val="minor"/>
          </rPr>
          <t>======
ID#AAAAKL2vO7A
Iman Rahimzadeh    (2020-09-02 13:59:58)
located in Taupo Volcanic Zone</t>
        </r>
      </text>
    </comment>
    <comment ref="K56" authorId="0" shapeId="0" xr:uid="{00000000-0006-0000-0100-000057030000}">
      <text>
        <r>
          <rPr>
            <sz val="11"/>
            <color theme="1"/>
            <rFont val="Calibri"/>
            <family val="2"/>
            <scheme val="minor"/>
          </rPr>
          <t>======
ID#AAAAKMRGXDg
Iman Rahimzadeh    (2020-09-02 15:18:33)
Siratovich (2012)</t>
        </r>
      </text>
    </comment>
    <comment ref="M56" authorId="0" shapeId="0" xr:uid="{00000000-0006-0000-0100-000058030000}">
      <text>
        <r>
          <rPr>
            <sz val="11"/>
            <color theme="1"/>
            <rFont val="Calibri"/>
            <family val="2"/>
            <scheme val="minor"/>
          </rPr>
          <t>======
ID#AAAAKMRGW-4
Iman Rahimzadeh    (2020-09-02 15:11:13)
with an average of 0.084
Siratovich (2015)
Grade A</t>
        </r>
      </text>
    </comment>
    <comment ref="N56" authorId="0" shapeId="0" xr:uid="{00000000-0006-0000-0100-000059030000}">
      <text>
        <r>
          <rPr>
            <sz val="11"/>
            <color theme="1"/>
            <rFont val="Calibri"/>
            <family val="2"/>
            <scheme val="minor"/>
          </rPr>
          <t>======
ID#AAAAkLvBx_U
Iman Rahimzadeh    (2022-11-18 11:59:25)
Grade A</t>
        </r>
      </text>
    </comment>
    <comment ref="P56" authorId="0" shapeId="0" xr:uid="{00000000-0006-0000-0100-00005A030000}">
      <text>
        <r>
          <rPr>
            <sz val="11"/>
            <color theme="1"/>
            <rFont val="Calibri"/>
            <family val="2"/>
            <scheme val="minor"/>
          </rPr>
          <t>======
ID#AAAAHWqJiBU
Iman Rahimzadeh    (2020-11-30 20:02:39)
Siratovich et al. (2014)
Grade A</t>
        </r>
      </text>
    </comment>
    <comment ref="Q56" authorId="0" shapeId="0" xr:uid="{00000000-0006-0000-0100-00005B030000}">
      <text>
        <r>
          <rPr>
            <sz val="11"/>
            <color theme="1"/>
            <rFont val="Calibri"/>
            <family val="2"/>
            <scheme val="minor"/>
          </rPr>
          <t>======
ID#AAAAkLxopww
Iman Rahimzadeh    (2022-11-18 12:08:37)
Grade A</t>
        </r>
      </text>
    </comment>
    <comment ref="S56" authorId="0" shapeId="0" xr:uid="{00000000-0006-0000-0100-00005C030000}">
      <text>
        <r>
          <rPr>
            <sz val="11"/>
            <color theme="1"/>
            <rFont val="Calibri"/>
            <family val="2"/>
            <scheme val="minor"/>
          </rPr>
          <t>======
ID#AAAAKMRGW-o
Iman Rahimzadeh    (2020-09-02 15:09:53)
with an average of 30.6 GPa 
Siratovich (2015)
Grade A</t>
        </r>
      </text>
    </comment>
    <comment ref="T56" authorId="0" shapeId="0" xr:uid="{00000000-0006-0000-0100-00005D030000}">
      <text>
        <r>
          <rPr>
            <sz val="11"/>
            <color theme="1"/>
            <rFont val="Calibri"/>
            <family val="2"/>
            <scheme val="minor"/>
          </rPr>
          <t>======
ID#AAAAKMRGW-s
Iman Rahimzadeh    (2020-09-02 15:09:56)
Siratovich (2015)
Grade A</t>
        </r>
      </text>
    </comment>
    <comment ref="U56" authorId="0" shapeId="0" xr:uid="{00000000-0006-0000-0100-00005E030000}">
      <text>
        <r>
          <rPr>
            <sz val="11"/>
            <color theme="1"/>
            <rFont val="Calibri"/>
            <family val="2"/>
            <scheme val="minor"/>
          </rPr>
          <t>======
ID#AAAAekkEvL4
Iman Rahimzadeh    (2022-08-17 10:05:44)
Siratovich (2015)</t>
        </r>
      </text>
    </comment>
    <comment ref="V56" authorId="0" shapeId="0" xr:uid="{00000000-0006-0000-0100-00005F030000}">
      <text>
        <r>
          <rPr>
            <sz val="11"/>
            <color theme="1"/>
            <rFont val="Calibri"/>
            <family val="2"/>
            <scheme val="minor"/>
          </rPr>
          <t>======
ID#AAAAKMRGW-c
Iman Rahimzadeh    (2020-09-02 15:09:00)
with an average of 0.2
Siratovich (2015)
Grade A</t>
        </r>
      </text>
    </comment>
    <comment ref="W56" authorId="0" shapeId="0" xr:uid="{00000000-0006-0000-0100-000060030000}">
      <text>
        <r>
          <rPr>
            <sz val="11"/>
            <color theme="1"/>
            <rFont val="Calibri"/>
            <family val="2"/>
            <scheme val="minor"/>
          </rPr>
          <t>======
ID#AAAAKMRGW-g
Iman Rahimzadeh    (2020-09-02 15:09:05)
Siratovich (2015)
Grade A</t>
        </r>
      </text>
    </comment>
    <comment ref="X56" authorId="0" shapeId="0" xr:uid="{00000000-0006-0000-0100-000061030000}">
      <text>
        <r>
          <rPr>
            <sz val="11"/>
            <color theme="1"/>
            <rFont val="Calibri"/>
            <family val="2"/>
            <scheme val="minor"/>
          </rPr>
          <t>======
ID#AAAAekkEvL8
Iman Rahimzadeh    (2022-08-17 10:06:00)
Siratovich (2015)</t>
        </r>
      </text>
    </comment>
    <comment ref="AI56" authorId="0" shapeId="0" xr:uid="{00000000-0006-0000-0100-000062030000}">
      <text>
        <r>
          <rPr>
            <sz val="11"/>
            <color theme="1"/>
            <rFont val="Calibri"/>
            <family val="2"/>
            <scheme val="minor"/>
          </rPr>
          <t>======
ID#AAAAKMRGXF0
Iman Rahimzadeh    (2020-09-02 15:21:55)
With an average of 128 MPa 
Siratovich (2012)
Grade A</t>
        </r>
      </text>
    </comment>
    <comment ref="AJ56" authorId="0" shapeId="0" xr:uid="{00000000-0006-0000-0100-000063030000}">
      <text>
        <r>
          <rPr>
            <sz val="11"/>
            <color theme="1"/>
            <rFont val="Calibri"/>
            <family val="2"/>
            <scheme val="minor"/>
          </rPr>
          <t>======
ID#AAAAkLx_w18
Iman Rahimzadeh    (2022-11-18 12:48:16)
Grade A</t>
        </r>
      </text>
    </comment>
    <comment ref="AK56" authorId="0" shapeId="0" xr:uid="{00000000-0006-0000-0100-000064030000}">
      <text>
        <r>
          <rPr>
            <sz val="11"/>
            <color theme="1"/>
            <rFont val="Calibri"/>
            <family val="2"/>
            <scheme val="minor"/>
          </rPr>
          <t>======
ID#AAAAKMRGW-Q
Iman Rahimzadeh    (2020-09-02 15:06:31)
With an average of 15.4 MPa
Siratovich (2015)
Grade A</t>
        </r>
      </text>
    </comment>
    <comment ref="AL56" authorId="0" shapeId="0" xr:uid="{00000000-0006-0000-0100-000065030000}">
      <text>
        <r>
          <rPr>
            <sz val="11"/>
            <color theme="1"/>
            <rFont val="Calibri"/>
            <family val="2"/>
            <scheme val="minor"/>
          </rPr>
          <t>======
ID#AAAAkLx_w2A
Iman Rahimzadeh    (2022-11-18 12:48:20)
Grade A</t>
        </r>
      </text>
    </comment>
    <comment ref="AO56" authorId="0" shapeId="0" xr:uid="{00000000-0006-0000-0100-000066030000}">
      <text>
        <r>
          <rPr>
            <sz val="11"/>
            <color theme="1"/>
            <rFont val="Calibri"/>
            <family val="2"/>
            <scheme val="minor"/>
          </rPr>
          <t>======
ID#AAAAKMRGW_M
Iman Rahimzadeh    (2020-09-02 15:13:14)
with an average of 9.06e-6
Siratovich (2015)
Grade A
------
ID#AAAAKMRGW_g
Iman Rahimzadeh    (2020-09-02 15:15:08)
Evaluated values at T=300 C (Siratovich, 2015). An increasing trend with T is observed</t>
        </r>
      </text>
    </comment>
    <comment ref="AP56" authorId="0" shapeId="0" xr:uid="{00000000-0006-0000-0100-000067030000}">
      <text>
        <r>
          <rPr>
            <sz val="11"/>
            <color theme="1"/>
            <rFont val="Calibri"/>
            <family val="2"/>
            <scheme val="minor"/>
          </rPr>
          <t>======
ID#AAAAkLx_w14
Iman Rahimzadeh    (2022-11-18 12:48:01)
Grade A</t>
        </r>
      </text>
    </comment>
    <comment ref="AS56" authorId="0" shapeId="0" xr:uid="{00000000-0006-0000-0100-000068030000}">
      <text>
        <r>
          <rPr>
            <sz val="11"/>
            <color theme="1"/>
            <rFont val="Calibri"/>
            <family val="2"/>
            <scheme val="minor"/>
          </rPr>
          <t>======
ID#AAAAKL5AJCQ
Iman Rahimzadeh    (2020-09-02 16:59:44)
McNamara (2014)</t>
        </r>
      </text>
    </comment>
    <comment ref="AT56" authorId="0" shapeId="0" xr:uid="{00000000-0006-0000-0100-000069030000}">
      <text>
        <r>
          <rPr>
            <sz val="11"/>
            <color theme="1"/>
            <rFont val="Calibri"/>
            <family val="2"/>
            <scheme val="minor"/>
          </rPr>
          <t>======
ID#AAAAKL5AJBE
Iman Rahimzadeh    (2020-09-02 16:52:45)
McNamara (2014)</t>
        </r>
      </text>
    </comment>
    <comment ref="BB56" authorId="0" shapeId="0" xr:uid="{00000000-0006-0000-0100-00006A030000}">
      <text>
        <r>
          <rPr>
            <sz val="11"/>
            <color theme="1"/>
            <rFont val="Calibri"/>
            <family val="2"/>
            <scheme val="minor"/>
          </rPr>
          <t>======
ID#AAAAKL5AJBI
Iman Rahimzadeh    (2020-09-02 16:52:49)
McNamara (2014)</t>
        </r>
      </text>
    </comment>
    <comment ref="BF56" authorId="0" shapeId="0" xr:uid="{00000000-0006-0000-0100-00006B030000}">
      <text>
        <r>
          <rPr>
            <sz val="11"/>
            <color theme="1"/>
            <rFont val="Calibri"/>
            <family val="2"/>
            <scheme val="minor"/>
          </rPr>
          <t>======
ID#AAAAKL5AJA0
Iman Rahimzadeh    (2020-09-02 16:51:20)
McNamara (2014)</t>
        </r>
      </text>
    </comment>
    <comment ref="BH56" authorId="0" shapeId="0" xr:uid="{00000000-0006-0000-0100-00006C030000}">
      <text>
        <r>
          <rPr>
            <sz val="11"/>
            <color theme="1"/>
            <rFont val="Calibri"/>
            <family val="2"/>
            <scheme val="minor"/>
          </rPr>
          <t>======
ID#AAAAKL5AJA4
Iman Rahimzadeh    (2020-09-02 16:51:24)
McNamara (2014)</t>
        </r>
      </text>
    </comment>
    <comment ref="BL56" authorId="0" shapeId="0" xr:uid="{00000000-0006-0000-0100-00006D030000}">
      <text>
        <r>
          <rPr>
            <sz val="11"/>
            <color theme="1"/>
            <rFont val="Calibri"/>
            <family val="2"/>
            <scheme val="minor"/>
          </rPr>
          <t>======
ID#AAAAKL2vPEM
Iman Rahimzadeh    (2020-09-02 14:21:22)
Siratovich (2015)</t>
        </r>
      </text>
    </comment>
    <comment ref="BM56" authorId="0" shapeId="0" xr:uid="{00000000-0006-0000-0100-00006E030000}">
      <text>
        <r>
          <rPr>
            <sz val="11"/>
            <color theme="1"/>
            <rFont val="Calibri"/>
            <family val="2"/>
            <scheme val="minor"/>
          </rPr>
          <t>======
ID#AAAAKL2vPMA
Iman Rahimzadeh    (2020-09-02 14:45:24)
Siratovich (2015)
Buijze (2019)</t>
        </r>
      </text>
    </comment>
    <comment ref="CX56" authorId="0" shapeId="0" xr:uid="{00000000-0006-0000-0100-00006F030000}">
      <text>
        <r>
          <rPr>
            <sz val="11"/>
            <color theme="1"/>
            <rFont val="Calibri"/>
            <family val="2"/>
            <scheme val="minor"/>
          </rPr>
          <t>======
ID#AAAAGZT6tl0
Iman    (2020-04-09 09:02:11)
2005 (deep injection begun), 2008 (deep injection zone changed)
------
ID#AAAAZ-DhFZE
Iman Rahimzadeh    (2022-05-30 08:07:42)
not exact date (in 2008)</t>
        </r>
      </text>
    </comment>
    <comment ref="CZ56" authorId="0" shapeId="0" xr:uid="{00000000-0006-0000-0100-000070030000}">
      <text>
        <r>
          <rPr>
            <sz val="11"/>
            <color theme="1"/>
            <rFont val="Calibri"/>
            <family val="2"/>
            <scheme val="minor"/>
          </rPr>
          <t>======
ID#AAAAKL2vPFw
Iman Rahimzadeh    (2020-09-02 14:30:38)
Buijze (2019)</t>
        </r>
      </text>
    </comment>
    <comment ref="DA56" authorId="0" shapeId="0" xr:uid="{00000000-0006-0000-0100-000071030000}">
      <text>
        <r>
          <rPr>
            <sz val="11"/>
            <color theme="1"/>
            <rFont val="Calibri"/>
            <family val="2"/>
            <scheme val="minor"/>
          </rPr>
          <t>======
ID#AAAAGZT6tq0
Iman    (2020-04-09 09:02:11)
550 (production and injection)</t>
        </r>
      </text>
    </comment>
    <comment ref="DD56" authorId="0" shapeId="0" xr:uid="{00000000-0006-0000-0100-000072030000}">
      <text>
        <r>
          <rPr>
            <sz val="11"/>
            <color theme="1"/>
            <rFont val="Calibri"/>
            <family val="2"/>
            <scheme val="minor"/>
          </rPr>
          <t>======
ID#AAAAHVYirDU
Iman Rahimzadeh    (2020-11-30 15:42:29)
Maybe negative according to Sherbun et al. (2015) that say 0.8 of the produced fluid is reinjected into the reservoir as the remaining 0.2 is lost during cooling
Rate/day of injection is available in Sherbun et al. (2015)</t>
        </r>
      </text>
    </comment>
    <comment ref="DH56" authorId="0" shapeId="0" xr:uid="{00000000-0006-0000-0100-000073030000}">
      <text>
        <r>
          <rPr>
            <sz val="11"/>
            <color theme="1"/>
            <rFont val="Calibri"/>
            <family val="2"/>
            <scheme val="minor"/>
          </rPr>
          <t>======
ID#AAAAZ_KGaaY
Iman Rahimzadeh    (2022-05-30 08:42:09)
not exact date (in 2005)</t>
        </r>
      </text>
    </comment>
    <comment ref="DX56" authorId="0" shapeId="0" xr:uid="{00000000-0006-0000-0100-000074030000}">
      <text>
        <r>
          <rPr>
            <sz val="11"/>
            <color theme="1"/>
            <rFont val="Calibri"/>
            <family val="2"/>
            <scheme val="minor"/>
          </rPr>
          <t>======
ID#AAAAZ_NRCOE
Iman Rahimzadeh    (2022-05-30 09:09:32)
in Feb. 2012</t>
        </r>
      </text>
    </comment>
    <comment ref="E58" authorId="0" shapeId="0" xr:uid="{00000000-0006-0000-0100-000075030000}">
      <text>
        <r>
          <rPr>
            <sz val="11"/>
            <color theme="1"/>
            <rFont val="Calibri"/>
            <family val="2"/>
            <scheme val="minor"/>
          </rPr>
          <t>======
ID#AAAAGZT6tos
Iman    (2020-04-09 09:02:11)
2 wells, vertical PX2 and deviated PX1.</t>
        </r>
      </text>
    </comment>
    <comment ref="L58" authorId="0" shapeId="0" xr:uid="{00000000-0006-0000-0100-000076030000}">
      <text>
        <r>
          <rPr>
            <sz val="11"/>
            <color theme="1"/>
            <rFont val="Calibri"/>
            <family val="2"/>
            <scheme val="minor"/>
          </rPr>
          <t>======
ID#AAAAGZT6trg
Iman    (2020-04-09 09:02:11)
Kwon et al. (2019)
------
ID#AAAAkLvBx8k
Iman Rahimzadeh    (2022-11-18 11:52:04)
Grade A</t>
        </r>
      </text>
    </comment>
    <comment ref="N58" authorId="0" shapeId="0" xr:uid="{00000000-0006-0000-0100-000077030000}">
      <text>
        <r>
          <rPr>
            <sz val="11"/>
            <color theme="1"/>
            <rFont val="Calibri"/>
            <family val="2"/>
            <scheme val="minor"/>
          </rPr>
          <t>======
ID#AAAAGZT6ts4
Iman    (2020-04-09 09:02:11)
Kwon et al. (2019)
------
ID#AAAAkLvBx8o
Iman Rahimzadeh    (2022-11-18 11:52:17)
Grade A</t>
        </r>
      </text>
    </comment>
    <comment ref="P58" authorId="0" shapeId="0" xr:uid="{00000000-0006-0000-0100-000078030000}">
      <text>
        <r>
          <rPr>
            <sz val="11"/>
            <color theme="1"/>
            <rFont val="Calibri"/>
            <family val="2"/>
            <scheme val="minor"/>
          </rPr>
          <t>======
ID#AAAAGZT6tng
Iman    (2020-04-09 09:02:11)
In PX-2, from pressure tests (Park et al., 2017)
------
ID#AAAAkLvByAA
Iman Rahimzadeh    (2022-11-18 12:03:31)
Grade A</t>
        </r>
      </text>
    </comment>
    <comment ref="Q58" authorId="0" shapeId="0" xr:uid="{00000000-0006-0000-0100-000079030000}">
      <text>
        <r>
          <rPr>
            <sz val="11"/>
            <color theme="1"/>
            <rFont val="Calibri"/>
            <family val="2"/>
            <scheme val="minor"/>
          </rPr>
          <t>======
ID#AAAAGZT6txk
Iman    (2020-04-09 09:02:11)
From well tests (Hofmann et al., 2019)
------
ID#AAAAkLvByAE
Iman Rahimzadeh    (2022-11-18 12:03:34)
Grade A</t>
        </r>
      </text>
    </comment>
    <comment ref="T58" authorId="0" shapeId="0" xr:uid="{00000000-0006-0000-0100-00007A030000}">
      <text>
        <r>
          <rPr>
            <sz val="11"/>
            <color theme="1"/>
            <rFont val="Calibri"/>
            <family val="2"/>
            <scheme val="minor"/>
          </rPr>
          <t>======
ID#AAAAGZT6tv4
Iman    (2020-04-09 09:02:11)
Kwon et al. (2019)
------
ID#AAAAkLvByAI
Iman Rahimzadeh    (2022-11-18 12:03:37)
Grade A</t>
        </r>
      </text>
    </comment>
    <comment ref="W58" authorId="0" shapeId="0" xr:uid="{00000000-0006-0000-0100-00007B030000}">
      <text>
        <r>
          <rPr>
            <sz val="11"/>
            <color theme="1"/>
            <rFont val="Calibri"/>
            <family val="2"/>
            <scheme val="minor"/>
          </rPr>
          <t>======
ID#AAAAGZT6tt4
Iman    (2020-04-09 09:02:11)
Kwon et al. (2019)
------
ID#AAAAkLvByAM
Iman Rahimzadeh    (2022-11-18 12:03:44)
Grade A</t>
        </r>
      </text>
    </comment>
    <comment ref="AF58" authorId="0" shapeId="0" xr:uid="{00000000-0006-0000-0100-00007C030000}">
      <text>
        <r>
          <rPr>
            <sz val="11"/>
            <color theme="1"/>
            <rFont val="Calibri"/>
            <family val="2"/>
            <scheme val="minor"/>
          </rPr>
          <t>======
ID#AAAAGZT6twQ
Iman    (2020-04-09 09:02:11)
Kwon et al. (2019)
------
ID#AAAAkLxopzg
Iman Rahimzadeh    (2022-11-18 12:38:31)
Grade A</t>
        </r>
      </text>
    </comment>
    <comment ref="AH58" authorId="0" shapeId="0" xr:uid="{00000000-0006-0000-0100-00007D030000}">
      <text>
        <r>
          <rPr>
            <sz val="11"/>
            <color theme="1"/>
            <rFont val="Calibri"/>
            <family val="2"/>
            <scheme val="minor"/>
          </rPr>
          <t>======
ID#AAAAGZT6tp4
Iman    (2020-04-09 09:02:11)
Kwon et al. (2019)
------
ID#AAAAkLxopzk
Iman Rahimzadeh    (2022-11-18 12:38:36)
Grade A</t>
        </r>
      </text>
    </comment>
    <comment ref="AJ58" authorId="0" shapeId="0" xr:uid="{00000000-0006-0000-0100-00007E030000}">
      <text>
        <r>
          <rPr>
            <sz val="11"/>
            <color theme="1"/>
            <rFont val="Calibri"/>
            <family val="2"/>
            <scheme val="minor"/>
          </rPr>
          <t>======
ID#AAAAGZT6tjg
Iman    (2020-04-09 09:02:11)
Kwon et al. (2019)
------
ID#AAAAkLxopzo
Iman Rahimzadeh    (2022-11-18 12:38:40)
Grade A</t>
        </r>
      </text>
    </comment>
    <comment ref="AL58" authorId="0" shapeId="0" xr:uid="{00000000-0006-0000-0100-00007F030000}">
      <text>
        <r>
          <rPr>
            <sz val="11"/>
            <color theme="1"/>
            <rFont val="Calibri"/>
            <family val="2"/>
            <scheme val="minor"/>
          </rPr>
          <t>======
ID#AAAAGZT6tmU
Iman    (2020-04-09 09:02:11)
Kwon et al. (2019)
------
ID#AAAAkLxopzs
Iman Rahimzadeh    (2022-11-18 12:38:43)
Grade A</t>
        </r>
      </text>
    </comment>
    <comment ref="AN58" authorId="0" shapeId="0" xr:uid="{00000000-0006-0000-0100-000080030000}">
      <text>
        <r>
          <rPr>
            <sz val="11"/>
            <color theme="1"/>
            <rFont val="Calibri"/>
            <family val="2"/>
            <scheme val="minor"/>
          </rPr>
          <t>======
ID#AAAAGZT6tqI
Iman    (2020-04-09 09:02:11)
Kwon et al. (2019)
------
ID#AAAAkLxopzw
Iman Rahimzadeh    (2022-11-18 12:38:57)
Grade A</t>
        </r>
      </text>
    </comment>
    <comment ref="AP58" authorId="0" shapeId="0" xr:uid="{00000000-0006-0000-0100-000081030000}">
      <text>
        <r>
          <rPr>
            <sz val="11"/>
            <color theme="1"/>
            <rFont val="Calibri"/>
            <family val="2"/>
            <scheme val="minor"/>
          </rPr>
          <t>======
ID#AAAAGZT6tzk
Iman    (2020-04-09 09:02:11)
Kwon et al. (2019)
------
ID#AAAAkLxopz0
Iman Rahimzadeh    (2022-11-18 12:39:15)
Grade A</t>
        </r>
      </text>
    </comment>
    <comment ref="AS58" authorId="0" shapeId="0" xr:uid="{00000000-0006-0000-0100-000082030000}">
      <text>
        <r>
          <rPr>
            <sz val="11"/>
            <color theme="1"/>
            <rFont val="Calibri"/>
            <family val="2"/>
            <scheme val="minor"/>
          </rPr>
          <t>======
ID#AAAAGZT6tjM
Iman    (2020-04-09 09:02:11)
Strike-slip (Kim et al., 2017)</t>
        </r>
      </text>
    </comment>
    <comment ref="AV58" authorId="0" shapeId="0" xr:uid="{00000000-0006-0000-0100-000083030000}">
      <text>
        <r>
          <rPr>
            <sz val="11"/>
            <color theme="1"/>
            <rFont val="Calibri"/>
            <family val="2"/>
            <scheme val="minor"/>
          </rPr>
          <t>======
ID#AAAAGZT6tpg
Iman    (2020-04-09 09:02:11)
Ellsworth et al. (2019)</t>
        </r>
      </text>
    </comment>
    <comment ref="AW58" authorId="0" shapeId="0" xr:uid="{00000000-0006-0000-0100-000084030000}">
      <text>
        <r>
          <rPr>
            <sz val="11"/>
            <color theme="1"/>
            <rFont val="Calibri"/>
            <family val="2"/>
            <scheme val="minor"/>
          </rPr>
          <t>======
ID#AAAAGZT6trQ
Iman    (2020-04-09 09:02:11)
Kim et al. (2017)</t>
        </r>
      </text>
    </comment>
    <comment ref="BD58" authorId="0" shapeId="0" xr:uid="{00000000-0006-0000-0100-000085030000}">
      <text>
        <r>
          <rPr>
            <sz val="11"/>
            <color theme="1"/>
            <rFont val="Calibri"/>
            <family val="2"/>
            <scheme val="minor"/>
          </rPr>
          <t>======
ID#AAAAGZT6ttU
Iman    (2020-04-09 09:02:11)
Stress ratios derived at depths around 1000 m (Kim et al., 2017)</t>
        </r>
      </text>
    </comment>
    <comment ref="BE58" authorId="0" shapeId="0" xr:uid="{00000000-0006-0000-0100-000086030000}">
      <text>
        <r>
          <rPr>
            <sz val="11"/>
            <color theme="1"/>
            <rFont val="Calibri"/>
            <family val="2"/>
            <scheme val="minor"/>
          </rPr>
          <t>======
ID#AAAAGZT6tnM
Iman    (2020-04-09 09:02:11)
Ellsworth et al. (2019)</t>
        </r>
      </text>
    </comment>
    <comment ref="BM58" authorId="0" shapeId="0" xr:uid="{00000000-0006-0000-0100-000087030000}">
      <text>
        <r>
          <rPr>
            <sz val="11"/>
            <color theme="1"/>
            <rFont val="Calibri"/>
            <family val="2"/>
            <scheme val="minor"/>
          </rPr>
          <t>======
ID#AAAAGZT6tyY
Iman    (2020-04-09 09:02:11)
Hofman et al. (2019)</t>
        </r>
      </text>
    </comment>
    <comment ref="BO58" authorId="0" shapeId="0" xr:uid="{00000000-0006-0000-0100-000088030000}">
      <text>
        <r>
          <rPr>
            <sz val="11"/>
            <color theme="1"/>
            <rFont val="Calibri"/>
            <family val="2"/>
            <scheme val="minor"/>
          </rPr>
          <t>======
ID#AAAAGZT6ts8
Iman    (2020-04-09 09:02:11)
Kim et al. (2018)
Detected urface of the induced seismicity events</t>
        </r>
      </text>
    </comment>
    <comment ref="BS58" authorId="0" shapeId="0" xr:uid="{00000000-0006-0000-0100-000089030000}">
      <text>
        <r>
          <rPr>
            <sz val="11"/>
            <color theme="1"/>
            <rFont val="Calibri"/>
            <family val="2"/>
            <scheme val="minor"/>
          </rPr>
          <t>======
ID#AAAAGZT6tno
Iman    (2020-04-09 09:02:11)
Kim et al. (2018)
Detected urface of the induced seismicity events</t>
        </r>
      </text>
    </comment>
    <comment ref="BU58" authorId="0" shapeId="0" xr:uid="{00000000-0006-0000-0100-00008A030000}">
      <text>
        <r>
          <rPr>
            <sz val="11"/>
            <color theme="1"/>
            <rFont val="Calibri"/>
            <family val="2"/>
            <scheme val="minor"/>
          </rPr>
          <t>======
ID#AAAAGZT6tk4
Iman    (2020-04-09 09:02:11)
The strike-slip (Kim et al. 2018) or reverse (Grigoli et al. 2018) subsidiary fault section with strike N19E and 60NW</t>
        </r>
      </text>
    </comment>
    <comment ref="CI58" authorId="0" shapeId="0" xr:uid="{00000000-0006-0000-0100-00008B030000}">
      <text>
        <r>
          <rPr>
            <sz val="11"/>
            <color theme="1"/>
            <rFont val="Calibri"/>
            <family val="2"/>
            <scheme val="minor"/>
          </rPr>
          <t>======
ID#AAAAGZT6tlY
Iman    (2020-04-09 09:02:11)
Kwon et al. 2019</t>
        </r>
      </text>
    </comment>
    <comment ref="CJ58" authorId="0" shapeId="0" xr:uid="{00000000-0006-0000-0100-00008C030000}">
      <text>
        <r>
          <rPr>
            <sz val="11"/>
            <color theme="1"/>
            <rFont val="Calibri"/>
            <family val="2"/>
            <scheme val="minor"/>
          </rPr>
          <t>======
ID#AAAAGZT6tww
Iman    (2020-04-09 09:02:11)
Kwon et al. 2019</t>
        </r>
      </text>
    </comment>
    <comment ref="CK58" authorId="0" shapeId="0" xr:uid="{00000000-0006-0000-0100-00008D030000}">
      <text>
        <r>
          <rPr>
            <sz val="11"/>
            <color theme="1"/>
            <rFont val="Calibri"/>
            <family val="2"/>
            <scheme val="minor"/>
          </rPr>
          <t>======
ID#AAAAGZT6tnA
Iman    (2020-04-09 09:02:11)
Kwon et al. 2019</t>
        </r>
      </text>
    </comment>
    <comment ref="CS58" authorId="0" shapeId="0" xr:uid="{00000000-0006-0000-0100-00008E030000}">
      <text>
        <r>
          <rPr>
            <sz val="11"/>
            <color theme="1"/>
            <rFont val="Calibri"/>
            <family val="2"/>
            <scheme val="minor"/>
          </rPr>
          <t>======
ID#AAAAGZT6twA
Iman    (2020-04-09 09:02:11)
Friction angle of fracture (Kwon et al., 2019)</t>
        </r>
      </text>
    </comment>
    <comment ref="DA58" authorId="0" shapeId="0" xr:uid="{00000000-0006-0000-0100-00008F030000}">
      <text>
        <r>
          <rPr>
            <sz val="11"/>
            <color theme="1"/>
            <rFont val="Calibri"/>
            <family val="2"/>
            <scheme val="minor"/>
          </rPr>
          <t>======
ID#AAAAGZT6tpo
Iman    (2020-04-09 09:02:11)
Park et al. (2017)</t>
        </r>
      </text>
    </comment>
    <comment ref="DD58" authorId="0" shapeId="0" xr:uid="{00000000-0006-0000-0100-000090030000}">
      <text>
        <r>
          <rPr>
            <sz val="11"/>
            <color theme="1"/>
            <rFont val="Calibri"/>
            <family val="2"/>
            <scheme val="minor"/>
          </rPr>
          <t>======
ID#AAAAGZT6ts0
Iman    (2020-04-09 09:02:11)
Kim et al. (2018), Ellsworth et al. (2019)</t>
        </r>
      </text>
    </comment>
    <comment ref="DE58" authorId="0" shapeId="0" xr:uid="{00000000-0006-0000-0100-000091030000}">
      <text>
        <r>
          <rPr>
            <sz val="11"/>
            <color theme="1"/>
            <rFont val="Calibri"/>
            <family val="2"/>
            <scheme val="minor"/>
          </rPr>
          <t>======
ID#AAAAGZT6trk
Iman    (2020-04-09 09:02:11)
By including the heavy lost during drilling (Woo et al., 2019)</t>
        </r>
      </text>
    </comment>
    <comment ref="DF58" authorId="0" shapeId="0" xr:uid="{00000000-0006-0000-0100-000092030000}">
      <text>
        <r>
          <rPr>
            <sz val="11"/>
            <color theme="1"/>
            <rFont val="Calibri"/>
            <family val="2"/>
            <scheme val="minor"/>
          </rPr>
          <t>======
ID#AAAAGZT6tyQ
Iman    (2020-04-09 09:02:11)
Max WHP in PX-2 (Park et al., 2017)</t>
        </r>
      </text>
    </comment>
    <comment ref="DG58" authorId="0" shapeId="0" xr:uid="{00000000-0006-0000-0100-000093030000}">
      <text>
        <r>
          <rPr>
            <sz val="11"/>
            <color theme="1"/>
            <rFont val="Calibri"/>
            <family val="2"/>
            <scheme val="minor"/>
          </rPr>
          <t>======
ID#AAAAGZT6ttQ
Iman    (2020-04-09 09:02:11)
Park et al. (2017)</t>
        </r>
      </text>
    </comment>
    <comment ref="DH58" authorId="0" shapeId="0" xr:uid="{00000000-0006-0000-0100-000094030000}">
      <text>
        <r>
          <rPr>
            <sz val="11"/>
            <color theme="1"/>
            <rFont val="Calibri"/>
            <family val="2"/>
            <scheme val="minor"/>
          </rPr>
          <t>======
ID#AAAAZ_KGaYQ
Iman Rahimzadeh    (2022-05-30 08:32:36)
After completion of the drilling</t>
        </r>
      </text>
    </comment>
    <comment ref="DJ58" authorId="0" shapeId="0" xr:uid="{00000000-0006-0000-0100-000095030000}">
      <text>
        <r>
          <rPr>
            <sz val="11"/>
            <color theme="1"/>
            <rFont val="Calibri"/>
            <family val="2"/>
            <scheme val="minor"/>
          </rPr>
          <t>======
ID#AAAAGZT6txQ
Iman    (2020-04-09 09:02:11)
Kim et al. (2018)</t>
        </r>
      </text>
    </comment>
    <comment ref="DO58" authorId="0" shapeId="0" xr:uid="{00000000-0006-0000-0100-000096030000}">
      <text>
        <r>
          <rPr>
            <sz val="11"/>
            <color theme="1"/>
            <rFont val="Calibri"/>
            <family val="2"/>
            <scheme val="minor"/>
          </rPr>
          <t>======
ID#AAAAGZT6trs
Iman    (2020-04-09 09:02:11)
Woo et al. (2019)</t>
        </r>
      </text>
    </comment>
    <comment ref="DP58" authorId="0" shapeId="0" xr:uid="{00000000-0006-0000-0100-000097030000}">
      <text>
        <r>
          <rPr>
            <sz val="11"/>
            <color theme="1"/>
            <rFont val="Calibri"/>
            <family val="2"/>
            <scheme val="minor"/>
          </rPr>
          <t>======
ID#AAAAGZT6txc
Iman    (2020-04-09 09:02:11)
0.66 +-0.08
(Woo et al., 2019)</t>
        </r>
      </text>
    </comment>
    <comment ref="G59" authorId="0" shapeId="0" xr:uid="{00000000-0006-0000-0100-000098030000}">
      <text>
        <r>
          <rPr>
            <sz val="11"/>
            <color theme="1"/>
            <rFont val="Calibri"/>
            <family val="2"/>
            <scheme val="minor"/>
          </rPr>
          <t>======
ID#AAAAHWQMqYo
Iman Rahimzadeh    (2020-11-30 12:20:46)
Wallroth et al. (1999)</t>
        </r>
      </text>
    </comment>
    <comment ref="K59" authorId="0" shapeId="0" xr:uid="{00000000-0006-0000-0100-000099030000}">
      <text>
        <r>
          <rPr>
            <sz val="11"/>
            <color theme="1"/>
            <rFont val="Calibri"/>
            <family val="2"/>
            <scheme val="minor"/>
          </rPr>
          <t>======
ID#AAAAHWQMqaM
Iman Rahimzadeh    (2020-11-30 12:25:05)
Eliasson et al. (1988)
------
ID#AAAAioR4cT8
Auregan Bt    (2022-10-24 12:09:38)
Grade A</t>
        </r>
      </text>
    </comment>
    <comment ref="M59" authorId="0" shapeId="0" xr:uid="{00000000-0006-0000-0100-00009A030000}">
      <text>
        <r>
          <rPr>
            <sz val="11"/>
            <color theme="1"/>
            <rFont val="Calibri"/>
            <family val="2"/>
            <scheme val="minor"/>
          </rPr>
          <t>======
ID#AAAAKsaF_DM
Iman Rahimzadeh    (2020-12-01 13:58:17)
Eliasson (1993)
for unaltered rock
it can be of up to 0.02 for weathered samples
------
ID#AAAAioR4cTI
Auregan Bt    (2022-10-24 12:06:47)
Grade A</t>
        </r>
      </text>
    </comment>
    <comment ref="P59" authorId="0" shapeId="0" xr:uid="{00000000-0006-0000-0100-00009B030000}">
      <text>
        <r>
          <rPr>
            <sz val="11"/>
            <color theme="1"/>
            <rFont val="Calibri"/>
            <family val="2"/>
            <scheme val="minor"/>
          </rPr>
          <t>======
ID#AAAAIx5tWNs
Iman Rahimzadeh    (2020-11-30 11:36:02)
Jupe et al. (1992)
------
ID#AAAAioR4cTE
Auregan Bt    (2022-10-24 12:06:25)
Grade A</t>
        </r>
      </text>
    </comment>
    <comment ref="S59" authorId="0" shapeId="0" xr:uid="{00000000-0006-0000-0100-00009C030000}">
      <text>
        <r>
          <rPr>
            <sz val="11"/>
            <color theme="1"/>
            <rFont val="Calibri"/>
            <family val="2"/>
            <scheme val="minor"/>
          </rPr>
          <t>======
ID#AAAAHWQMqYs
Iman Rahimzadeh    (2020-11-30 12:24:00)
Eliasson et al. (1988)
------
ID#AAAAioR4cS8
Auregan Bt    (2022-10-24 12:06:04)
Grade A</t>
        </r>
      </text>
    </comment>
    <comment ref="V59" authorId="0" shapeId="0" xr:uid="{00000000-0006-0000-0100-00009D030000}">
      <text>
        <r>
          <rPr>
            <sz val="11"/>
            <color theme="1"/>
            <rFont val="Calibri"/>
            <family val="2"/>
            <scheme val="minor"/>
          </rPr>
          <t>======
ID#AAAAHWQMqZ8
Iman Rahimzadeh    (2020-11-30 12:24:08)
Eliasson et al. (1988)
------
ID#AAAAioR4cTA
Auregan Bt    (2022-10-24 12:06:11)
Grade A</t>
        </r>
      </text>
    </comment>
    <comment ref="AI59" authorId="0" shapeId="0" xr:uid="{00000000-0006-0000-0100-00009E030000}">
      <text>
        <r>
          <rPr>
            <sz val="11"/>
            <color theme="1"/>
            <rFont val="Calibri"/>
            <family val="2"/>
            <scheme val="minor"/>
          </rPr>
          <t>======
ID#AAAAHWQMqaA
Iman Rahimzadeh    (2020-11-30 12:24:13)
Eliasson et al. (1988)
------
ID#AAAAioR4cS0
Auregan Bt    (2022-10-24 12:05:41)
Grade A</t>
        </r>
      </text>
    </comment>
    <comment ref="AK59" authorId="0" shapeId="0" xr:uid="{00000000-0006-0000-0100-00009F030000}">
      <text>
        <r>
          <rPr>
            <sz val="11"/>
            <color theme="1"/>
            <rFont val="Calibri"/>
            <family val="2"/>
            <scheme val="minor"/>
          </rPr>
          <t>======
ID#AAAAHWQMqaE
Iman Rahimzadeh    (2020-11-30 12:24:24)
Eliasson et al. (1988)
------
ID#AAAAioR4cS4
Auregan Bt    (2022-10-24 12:05:47)
Grade A</t>
        </r>
      </text>
    </comment>
    <comment ref="AT59" authorId="0" shapeId="0" xr:uid="{00000000-0006-0000-0100-0000A0030000}">
      <text>
        <r>
          <rPr>
            <sz val="11"/>
            <color theme="1"/>
            <rFont val="Calibri"/>
            <family val="2"/>
            <scheme val="minor"/>
          </rPr>
          <t>======
ID#AAAAIx5tWO0
Iman Rahimzadeh    (2020-11-30 11:55:07)
Jupe et al. (1992)</t>
        </r>
      </text>
    </comment>
    <comment ref="AX59" authorId="0" shapeId="0" xr:uid="{00000000-0006-0000-0100-0000A1030000}">
      <text>
        <r>
          <rPr>
            <sz val="11"/>
            <color theme="1"/>
            <rFont val="Calibri"/>
            <family val="2"/>
            <scheme val="minor"/>
          </rPr>
          <t>======
ID#AAAAIx5tWO4
Iman Rahimzadeh    (2020-11-30 11:55:12)
Jupe et al. (1992)</t>
        </r>
      </text>
    </comment>
    <comment ref="BB59" authorId="0" shapeId="0" xr:uid="{00000000-0006-0000-0100-0000A2030000}">
      <text>
        <r>
          <rPr>
            <sz val="11"/>
            <color theme="1"/>
            <rFont val="Calibri"/>
            <family val="2"/>
            <scheme val="minor"/>
          </rPr>
          <t>======
ID#AAAAIx5tWO8
Iman Rahimzadeh    (2020-11-30 11:55:20)
Jupe et al. (1992)</t>
        </r>
      </text>
    </comment>
    <comment ref="BF59" authorId="0" shapeId="0" xr:uid="{00000000-0006-0000-0100-0000A3030000}">
      <text>
        <r>
          <rPr>
            <sz val="11"/>
            <color theme="1"/>
            <rFont val="Calibri"/>
            <family val="2"/>
            <scheme val="minor"/>
          </rPr>
          <t>======
ID#AAAAIx5tWPA
Iman Rahimzadeh    (2020-11-30 11:55:29)
Jupe et al. (1992)</t>
        </r>
      </text>
    </comment>
    <comment ref="BN59" authorId="0" shapeId="0" xr:uid="{00000000-0006-0000-0100-0000A4030000}">
      <text>
        <r>
          <rPr>
            <sz val="11"/>
            <color theme="1"/>
            <rFont val="Calibri"/>
            <family val="2"/>
            <scheme val="minor"/>
          </rPr>
          <t>======
ID#AAAANFneitU
Auregan Bt    (2021-07-09 09:24:46)
Eliasson et al. (1998)</t>
        </r>
      </text>
    </comment>
    <comment ref="CX59" authorId="0" shapeId="0" xr:uid="{00000000-0006-0000-0100-0000A5030000}">
      <text>
        <r>
          <rPr>
            <sz val="11"/>
            <color theme="1"/>
            <rFont val="Calibri"/>
            <family val="2"/>
            <scheme val="minor"/>
          </rPr>
          <t>======
ID#AAAAZ-DhFaY
Iman Rahimzadeh    (2022-05-30 08:11:30)
in Nov. 1986</t>
        </r>
      </text>
    </comment>
    <comment ref="CY59" authorId="0" shapeId="0" xr:uid="{00000000-0006-0000-0100-0000A6030000}">
      <text>
        <r>
          <rPr>
            <sz val="11"/>
            <color theme="1"/>
            <rFont val="Calibri"/>
            <family val="2"/>
            <scheme val="minor"/>
          </rPr>
          <t>======
ID#AAAAHWQMqd0
Iman Rahimzadeh    (2020-11-30 12:40:31)
Jupe et al. (1992)
final stage of stimulation: gel with the mentioned viscosity, 225 m3 from 399</t>
        </r>
      </text>
    </comment>
    <comment ref="DB59" authorId="0" shapeId="0" xr:uid="{00000000-0006-0000-0100-0000A7030000}">
      <text>
        <r>
          <rPr>
            <sz val="11"/>
            <color theme="1"/>
            <rFont val="Calibri"/>
            <family val="2"/>
            <scheme val="minor"/>
          </rPr>
          <t>======
ID#AAAAHWQMqcQ
Iman Rahimzadeh    (2020-11-30 12:39:10)
Jupe et al. (1992)</t>
        </r>
      </text>
    </comment>
    <comment ref="DX59" authorId="0" shapeId="0" xr:uid="{00000000-0006-0000-0100-0000A8030000}">
      <text>
        <r>
          <rPr>
            <sz val="11"/>
            <color theme="1"/>
            <rFont val="Calibri"/>
            <family val="2"/>
            <scheme val="minor"/>
          </rPr>
          <t>======
ID#AAAAZ_MSvKM
Iman Rahimzadeh    (2022-05-30 09:00:27)
not exact date (in 1989)</t>
        </r>
      </text>
    </comment>
    <comment ref="G60" authorId="0" shapeId="0" xr:uid="{00000000-0006-0000-0100-0000A9030000}">
      <text>
        <r>
          <rPr>
            <sz val="11"/>
            <color theme="1"/>
            <rFont val="Calibri"/>
            <family val="2"/>
            <scheme val="minor"/>
          </rPr>
          <t>======
ID#AAAAGZT6tpI
Iman    (2020-04-09 09:02:11)
Haring (2008)
two-mica granite</t>
        </r>
      </text>
    </comment>
    <comment ref="I60" authorId="0" shapeId="0" xr:uid="{00000000-0006-0000-0100-0000AA030000}">
      <text>
        <r>
          <rPr>
            <sz val="11"/>
            <color theme="1"/>
            <rFont val="Calibri"/>
            <family val="2"/>
            <scheme val="minor"/>
          </rPr>
          <t>======
ID#AAAAGZT6tzg
Iman    (2020-04-09 09:02:11)
Haring (2008)
lower part of basement
open hole section</t>
        </r>
      </text>
    </comment>
    <comment ref="J60" authorId="0" shapeId="0" xr:uid="{00000000-0006-0000-0100-0000AB030000}">
      <text>
        <r>
          <rPr>
            <sz val="11"/>
            <color theme="1"/>
            <rFont val="Calibri"/>
            <family val="2"/>
            <scheme val="minor"/>
          </rPr>
          <t>======
ID#AAAAGZT6tw4
Iman    (2020-04-09 09:02:11)
Haring (2008)
upper part of basement</t>
        </r>
      </text>
    </comment>
    <comment ref="N60" authorId="0" shapeId="0" xr:uid="{00000000-0006-0000-0100-0000AC030000}">
      <text>
        <r>
          <rPr>
            <sz val="11"/>
            <color theme="1"/>
            <rFont val="Calibri"/>
            <family val="2"/>
            <scheme val="minor"/>
          </rPr>
          <t>======
ID#AAAAK1vOJl4
Iman Rahimzadeh    (2020-11-27 16:21:56)
Andres (2019)
Assumption for numerical simulations
Grade C</t>
        </r>
      </text>
    </comment>
    <comment ref="P60" authorId="0" shapeId="0" xr:uid="{00000000-0006-0000-0100-0000AD030000}">
      <text>
        <r>
          <rPr>
            <sz val="11"/>
            <color theme="1"/>
            <rFont val="Calibri"/>
            <family val="2"/>
            <scheme val="minor"/>
          </rPr>
          <t>======
ID#AAAAK1vOJpE
Iman Rahimzadeh    (2020-11-27 16:45:38)
Haring (2008)
------
ID#AAAAK1vOJpM
Iman Rahimzadeh    (2020-11-27 16:45:53)
From field test in the open hole section
Grade A</t>
        </r>
      </text>
    </comment>
    <comment ref="Q60" authorId="0" shapeId="0" xr:uid="{00000000-0006-0000-0100-0000AE030000}">
      <text>
        <r>
          <rPr>
            <sz val="11"/>
            <color theme="1"/>
            <rFont val="Calibri"/>
            <family val="2"/>
            <scheme val="minor"/>
          </rPr>
          <t>======
ID#AAAAK1vOJlw
Iman Rahimzadeh    (2020-11-27 16:21:46)
Andres (2019)
------
ID#AAAAK1vOJo4
Iman Rahimzadeh    (2020-11-27 16:45:16)
Data from numerical simulation
Grade A</t>
        </r>
      </text>
    </comment>
    <comment ref="S60" authorId="0" shapeId="0" xr:uid="{00000000-0006-0000-0100-0000AF030000}">
      <text>
        <r>
          <rPr>
            <sz val="11"/>
            <color theme="1"/>
            <rFont val="Calibri"/>
            <family val="2"/>
            <scheme val="minor"/>
          </rPr>
          <t>======
ID#AAAAGZT6tsc
Iman    (2020-04-09 09:02:11)
Valley (2019)
from direct static measurements on a plug (low for granite)
------
ID#AAAAkLxopxM
Iman Rahimzadeh    (2022-11-18 12:10:47)
Grade A</t>
        </r>
      </text>
    </comment>
    <comment ref="T60" authorId="0" shapeId="0" xr:uid="{00000000-0006-0000-0100-0000B0030000}">
      <text>
        <r>
          <rPr>
            <sz val="11"/>
            <color theme="1"/>
            <rFont val="Calibri"/>
            <family val="2"/>
            <scheme val="minor"/>
          </rPr>
          <t>======
ID#AAAAGZT6tuA
Iman    (2020-04-09 09:02:11)
Valley (2019)
0.85 of the dynamic modulus
------
ID#AAAAkLxopxQ
Iman Rahimzadeh    (2022-11-18 12:10:53)
Grade A</t>
        </r>
      </text>
    </comment>
    <comment ref="V60" authorId="0" shapeId="0" xr:uid="{00000000-0006-0000-0100-0000B1030000}">
      <text>
        <r>
          <rPr>
            <sz val="11"/>
            <color theme="1"/>
            <rFont val="Calibri"/>
            <family val="2"/>
            <scheme val="minor"/>
          </rPr>
          <t>======
ID#AAAAGZT6ttg
Iman    (2020-04-09 09:02:11)
Valley (2019)
------
ID#AAAAkLxopyA
Iman Rahimzadeh    (2022-11-18 12:18:02)
Grade A</t>
        </r>
      </text>
    </comment>
    <comment ref="AC60" authorId="0" shapeId="0" xr:uid="{00000000-0006-0000-0100-0000B2030000}">
      <text>
        <r>
          <rPr>
            <sz val="11"/>
            <color theme="1"/>
            <rFont val="Calibri"/>
            <family val="2"/>
            <scheme val="minor"/>
          </rPr>
          <t>======
ID#AAAAK1vOJr8
Iman Rahimzadeh    (2020-11-27 16:55:11)
Haaring (2008)
Main reference: experimental work on intact cores by Braun 2007- in Germany
Grade A</t>
        </r>
      </text>
    </comment>
    <comment ref="AD60" authorId="0" shapeId="0" xr:uid="{00000000-0006-0000-0100-0000B3030000}">
      <text>
        <r>
          <rPr>
            <sz val="11"/>
            <color theme="1"/>
            <rFont val="Calibri"/>
            <family val="2"/>
            <scheme val="minor"/>
          </rPr>
          <t>======
ID#AAAAK1vOJso
Iman Rahimzadeh    (2020-11-27 16:57:49)
Fracture zone</t>
        </r>
      </text>
    </comment>
    <comment ref="AE60" authorId="0" shapeId="0" xr:uid="{00000000-0006-0000-0100-0000B4030000}">
      <text>
        <r>
          <rPr>
            <sz val="11"/>
            <color theme="1"/>
            <rFont val="Calibri"/>
            <family val="2"/>
            <scheme val="minor"/>
          </rPr>
          <t>======
ID#AAAAGZT6tmI
Iman    (2020-04-09 09:02:11)
Valley (2019)
for high confinement (&gt;10 Mpa and &lt;70 MPa)
------
ID#AAAAkLx_wzk
Iman Rahimzadeh    (2022-11-18 12:40:15)
Grade A</t>
        </r>
      </text>
    </comment>
    <comment ref="AF60" authorId="0" shapeId="0" xr:uid="{00000000-0006-0000-0100-0000B5030000}">
      <text>
        <r>
          <rPr>
            <sz val="11"/>
            <color theme="1"/>
            <rFont val="Calibri"/>
            <family val="2"/>
            <scheme val="minor"/>
          </rPr>
          <t>======
ID#AAAAGZT6txU
Iman    (2020-04-09 09:02:11)
Valley (2019)
for low confinement (&lt;10 Mpa)
------
ID#AAAAkLx_wzo
Iman Rahimzadeh    (2022-11-18 12:40:18)
Grade A</t>
        </r>
      </text>
    </comment>
    <comment ref="AG60" authorId="0" shapeId="0" xr:uid="{00000000-0006-0000-0100-0000B6030000}">
      <text>
        <r>
          <rPr>
            <sz val="11"/>
            <color theme="1"/>
            <rFont val="Calibri"/>
            <family val="2"/>
            <scheme val="minor"/>
          </rPr>
          <t>======
ID#AAAAGZT6tm8
Iman    (2020-04-09 09:02:11)
Valley (2019)
for low confinement (&lt;10 Mpa)
------
ID#AAAAkLx_wzs
Iman Rahimzadeh    (2022-11-18 12:40:20)
Grade A</t>
        </r>
      </text>
    </comment>
    <comment ref="AH60" authorId="0" shapeId="0" xr:uid="{00000000-0006-0000-0100-0000B7030000}">
      <text>
        <r>
          <rPr>
            <sz val="11"/>
            <color theme="1"/>
            <rFont val="Calibri"/>
            <family val="2"/>
            <scheme val="minor"/>
          </rPr>
          <t>======
ID#AAAAGZT6tsY
Iman    (2020-04-09 09:02:11)
Valley (2019)
for high confinement (&gt;10 Mpa and &lt;70 MPa)
------
ID#AAAAkLx_wzw
Iman Rahimzadeh    (2022-11-18 12:40:25)
Grade A</t>
        </r>
      </text>
    </comment>
    <comment ref="AI60" authorId="0" shapeId="0" xr:uid="{00000000-0006-0000-0100-0000B8030000}">
      <text>
        <r>
          <rPr>
            <sz val="11"/>
            <color theme="1"/>
            <rFont val="Calibri"/>
            <family val="2"/>
            <scheme val="minor"/>
          </rPr>
          <t>======
ID#AAAAGZT6ttA
Iman    (2020-04-09 09:02:11)
Valley (2019)
for low confinement (&lt;10 Mpa)
------
ID#AAAAkLx_wz0
Iman Rahimzadeh    (2022-11-18 12:40:28)
Grade A</t>
        </r>
      </text>
    </comment>
    <comment ref="AJ60" authorId="0" shapeId="0" xr:uid="{00000000-0006-0000-0100-0000B9030000}">
      <text>
        <r>
          <rPr>
            <sz val="11"/>
            <color theme="1"/>
            <rFont val="Calibri"/>
            <family val="2"/>
            <scheme val="minor"/>
          </rPr>
          <t>======
ID#AAAAGZT6tx4
Iman    (2020-04-09 09:02:11)
Valley (2019)
for high confinement (&gt;10 Mpa and &lt;70 MPa)
------
ID#AAAAkLx_wz4
Iman Rahimzadeh    (2022-11-18 12:40:33)
Grade A</t>
        </r>
      </text>
    </comment>
    <comment ref="AP60" authorId="0" shapeId="0" xr:uid="{00000000-0006-0000-0100-0000BA030000}">
      <text>
        <r>
          <rPr>
            <sz val="11"/>
            <color theme="1"/>
            <rFont val="Calibri"/>
            <family val="2"/>
            <scheme val="minor"/>
          </rPr>
          <t>======
ID#AAAAGZT6tm4
Iman    (2020-04-09 09:02:11)
Valley (2019)
from averaging of mineral expansion properties
------
ID#AAAAkLx_wz8
Iman Rahimzadeh    (2022-11-18 12:40:36)
Grade A</t>
        </r>
      </text>
    </comment>
    <comment ref="AS60" authorId="0" shapeId="0" xr:uid="{00000000-0006-0000-0100-0000BB030000}">
      <text>
        <r>
          <rPr>
            <sz val="11"/>
            <color theme="1"/>
            <rFont val="Calibri"/>
            <family val="2"/>
            <scheme val="minor"/>
          </rPr>
          <t>======
ID#AAAAGZT6tw8
Iman    (2020-04-09 09:02:11)
Evans (2012)</t>
        </r>
      </text>
    </comment>
    <comment ref="AT60" authorId="0" shapeId="0" xr:uid="{00000000-0006-0000-0100-0000BC030000}">
      <text>
        <r>
          <rPr>
            <sz val="11"/>
            <color theme="1"/>
            <rFont val="Calibri"/>
            <family val="2"/>
            <scheme val="minor"/>
          </rPr>
          <t>======
ID#AAAAGZT6tlo
Iman    (2020-04-09 09:02:11)
Haring (2008)</t>
        </r>
      </text>
    </comment>
    <comment ref="AU60" authorId="0" shapeId="0" xr:uid="{00000000-0006-0000-0100-0000BD030000}">
      <text>
        <r>
          <rPr>
            <sz val="11"/>
            <color theme="1"/>
            <rFont val="Calibri"/>
            <family val="2"/>
            <scheme val="minor"/>
          </rPr>
          <t>======
ID#AAAAGZT6to8
Iman    (2020-04-09 09:02:11)
Haring (2008)</t>
        </r>
      </text>
    </comment>
    <comment ref="AX60" authorId="0" shapeId="0" xr:uid="{00000000-0006-0000-0100-0000BE030000}">
      <text>
        <r>
          <rPr>
            <sz val="11"/>
            <color theme="1"/>
            <rFont val="Calibri"/>
            <family val="2"/>
            <scheme val="minor"/>
          </rPr>
          <t>======
ID#AAAAGZT6tmw
Iman    (2020-04-09 09:02:11)
Valley (2019)
more reliable</t>
        </r>
      </text>
    </comment>
    <comment ref="AY60" authorId="0" shapeId="0" xr:uid="{00000000-0006-0000-0100-0000BF030000}">
      <text>
        <r>
          <rPr>
            <sz val="11"/>
            <color theme="1"/>
            <rFont val="Calibri"/>
            <family val="2"/>
            <scheme val="minor"/>
          </rPr>
          <t>======
ID#AAAAGZT6tr8
Iman    (2020-04-09 09:02:11)
Valley (2019)
more reliable</t>
        </r>
      </text>
    </comment>
    <comment ref="BB60" authorId="0" shapeId="0" xr:uid="{00000000-0006-0000-0100-0000C0030000}">
      <text>
        <r>
          <rPr>
            <sz val="11"/>
            <color theme="1"/>
            <rFont val="Calibri"/>
            <family val="2"/>
            <scheme val="minor"/>
          </rPr>
          <t>======
ID#AAAAGZT6twE
Iman    (2020-04-09 09:02:11)
Valley (2019)
More reliable</t>
        </r>
      </text>
    </comment>
    <comment ref="BC60" authorId="0" shapeId="0" xr:uid="{00000000-0006-0000-0100-0000C1030000}">
      <text>
        <r>
          <rPr>
            <sz val="11"/>
            <color theme="1"/>
            <rFont val="Calibri"/>
            <family val="2"/>
            <scheme val="minor"/>
          </rPr>
          <t>======
ID#AAAAGZT6tog
Iman    (2020-04-09 09:02:11)
Valley (2019)
More reliable</t>
        </r>
      </text>
    </comment>
    <comment ref="BF60" authorId="0" shapeId="0" xr:uid="{00000000-0006-0000-0100-0000C2030000}">
      <text>
        <r>
          <rPr>
            <sz val="11"/>
            <color theme="1"/>
            <rFont val="Calibri"/>
            <family val="2"/>
            <scheme val="minor"/>
          </rPr>
          <t>======
ID#AAAAGZT6tpA
Iman    (2020-04-09 09:02:11)
Valley 2009
Average= N144E</t>
        </r>
      </text>
    </comment>
    <comment ref="BH60" authorId="0" shapeId="0" xr:uid="{00000000-0006-0000-0100-0000C3030000}">
      <text>
        <r>
          <rPr>
            <sz val="11"/>
            <color theme="1"/>
            <rFont val="Calibri"/>
            <family val="2"/>
            <scheme val="minor"/>
          </rPr>
          <t>======
ID#AAAAGZT6too
Iman    (2020-04-09 09:02:11)
Valley (2019)
Normal pressure</t>
        </r>
      </text>
    </comment>
    <comment ref="BL60" authorId="0" shapeId="0" xr:uid="{00000000-0006-0000-0100-0000C4030000}">
      <text>
        <r>
          <rPr>
            <sz val="11"/>
            <color theme="1"/>
            <rFont val="Calibri"/>
            <family val="2"/>
            <scheme val="minor"/>
          </rPr>
          <t>======
ID#AAAAGZT6tyg
Iman    (2020-04-09 09:02:11)
Haring (2008)</t>
        </r>
      </text>
    </comment>
    <comment ref="CA60" authorId="0" shapeId="0" xr:uid="{00000000-0006-0000-0100-0000C5030000}">
      <text>
        <r>
          <rPr>
            <sz val="11"/>
            <color theme="1"/>
            <rFont val="Calibri"/>
            <family val="2"/>
            <scheme val="minor"/>
          </rPr>
          <t>======
ID#AAAAGZT6tmk
Iman    (2020-04-09 09:02:11)
Haring (2008)
intersecting Bas1
the other depth= 4835</t>
        </r>
      </text>
    </comment>
    <comment ref="CY60" authorId="0" shapeId="0" xr:uid="{00000000-0006-0000-0100-0000C6030000}">
      <text>
        <r>
          <rPr>
            <sz val="11"/>
            <color theme="1"/>
            <rFont val="Calibri"/>
            <family val="2"/>
            <scheme val="minor"/>
          </rPr>
          <t>======
ID#AAAAK1vOJug
Iman Rahimzadeh    (2020-11-27 17:07:57)
Haring (2008)</t>
        </r>
      </text>
    </comment>
    <comment ref="CZ60" authorId="0" shapeId="0" xr:uid="{00000000-0006-0000-0100-0000C7030000}">
      <text>
        <r>
          <rPr>
            <sz val="11"/>
            <color theme="1"/>
            <rFont val="Calibri"/>
            <family val="2"/>
            <scheme val="minor"/>
          </rPr>
          <t>======
ID#AAAAK1vOJoA
Iman Rahimzadeh    (2020-11-27 16:39:01)
Buijze (2019)</t>
        </r>
      </text>
    </comment>
    <comment ref="DA60" authorId="0" shapeId="0" xr:uid="{00000000-0006-0000-0100-0000C8030000}">
      <text>
        <r>
          <rPr>
            <sz val="11"/>
            <color theme="1"/>
            <rFont val="Calibri"/>
            <family val="2"/>
            <scheme val="minor"/>
          </rPr>
          <t>======
ID#AAAAGZT6tu0
Iman    (2020-04-09 09:02:11)
Evans (2012)</t>
        </r>
      </text>
    </comment>
    <comment ref="DB60" authorId="0" shapeId="0" xr:uid="{00000000-0006-0000-0100-0000C9030000}">
      <text>
        <r>
          <rPr>
            <sz val="11"/>
            <color theme="1"/>
            <rFont val="Calibri"/>
            <family val="2"/>
            <scheme val="minor"/>
          </rPr>
          <t>======
ID#AAAAVcvIV0w
Iman Rahimzadeh    (2022-02-24 10:10:47)
Bachmann et al. (2011)</t>
        </r>
      </text>
    </comment>
    <comment ref="DN60" authorId="0" shapeId="0" xr:uid="{00000000-0006-0000-0100-0000CA030000}">
      <text>
        <r>
          <rPr>
            <sz val="11"/>
            <color theme="1"/>
            <rFont val="Calibri"/>
            <family val="2"/>
            <scheme val="minor"/>
          </rPr>
          <t>======
ID#AAAAVcvIV1U
Iman Rahimzadeh    (2022-02-24 10:43:06)
background seismicity (Bachmann et al., 2011)</t>
        </r>
      </text>
    </comment>
    <comment ref="DO60" authorId="0" shapeId="0" xr:uid="{00000000-0006-0000-0100-0000CB030000}">
      <text>
        <r>
          <rPr>
            <sz val="11"/>
            <color theme="1"/>
            <rFont val="Calibri"/>
            <family val="2"/>
            <scheme val="minor"/>
          </rPr>
          <t>======
ID#AAAAVcvIV1A
Iman Rahimzadeh    (2022-02-24 10:32:33)
Bachmann et al. (2011)</t>
        </r>
      </text>
    </comment>
    <comment ref="DP60" authorId="0" shapeId="0" xr:uid="{00000000-0006-0000-0100-0000CC030000}">
      <text>
        <r>
          <rPr>
            <sz val="11"/>
            <color theme="1"/>
            <rFont val="Calibri"/>
            <family val="2"/>
            <scheme val="minor"/>
          </rPr>
          <t>======
ID#AAAAGZT6tpU
Iman    (2020-04-09 09:02:11)
Van der Elst (2016)
------
ID#AAAAVcvIV08
Iman Rahimzadeh    (2022-02-24 10:32:17)
Bachmann et al. (2011)</t>
        </r>
      </text>
    </comment>
    <comment ref="DQ60" authorId="0" shapeId="0" xr:uid="{00000000-0006-0000-0100-0000CD030000}">
      <text>
        <r>
          <rPr>
            <sz val="11"/>
            <color theme="1"/>
            <rFont val="Calibri"/>
            <family val="2"/>
            <scheme val="minor"/>
          </rPr>
          <t>======
ID#AAAAVcvIV1I
Iman Rahimzadeh    (2022-02-24 10:32:55)
Bachmann et al. (2011)</t>
        </r>
      </text>
    </comment>
    <comment ref="DR60" authorId="0" shapeId="0" xr:uid="{00000000-0006-0000-0100-0000CE030000}">
      <text>
        <r>
          <rPr>
            <sz val="11"/>
            <color theme="1"/>
            <rFont val="Calibri"/>
            <family val="2"/>
            <scheme val="minor"/>
          </rPr>
          <t>======
ID#AAAAVcvIV1E
Iman Rahimzadeh    (2022-02-24 10:32:45)
Bachmann et al. (2011)</t>
        </r>
      </text>
    </comment>
    <comment ref="DY60" authorId="0" shapeId="0" xr:uid="{00000000-0006-0000-0100-0000CF030000}">
      <text>
        <r>
          <rPr>
            <sz val="11"/>
            <color theme="1"/>
            <rFont val="Calibri"/>
            <family val="2"/>
            <scheme val="minor"/>
          </rPr>
          <t>======
ID#AAAAGZT6tnE
Iman    (2020-04-09 09:02:11)
Kraft (2014)</t>
        </r>
      </text>
    </comment>
    <comment ref="B61" authorId="0" shapeId="0" xr:uid="{00000000-0006-0000-0100-0000D0030000}">
      <text>
        <r>
          <rPr>
            <sz val="11"/>
            <color theme="1"/>
            <rFont val="Calibri"/>
            <family val="2"/>
            <scheme val="minor"/>
          </rPr>
          <t>======
ID#AAAAIx5tV7o
Iman Rahimzadeh    (2020-11-30 09:54:56)
Molasse basin</t>
        </r>
      </text>
    </comment>
    <comment ref="E61" authorId="0" shapeId="0" xr:uid="{00000000-0006-0000-0100-0000D1030000}">
      <text>
        <r>
          <rPr>
            <sz val="11"/>
            <color theme="1"/>
            <rFont val="Calibri"/>
            <family val="2"/>
            <scheme val="minor"/>
          </rPr>
          <t>======
ID#AAAAIx5tV70
Iman Rahimzadeh    (2020-11-30 09:56:38)
Hot sedimentary aquifer</t>
        </r>
      </text>
    </comment>
    <comment ref="G61" authorId="0" shapeId="0" xr:uid="{00000000-0006-0000-0100-0000D2030000}">
      <text>
        <r>
          <rPr>
            <sz val="11"/>
            <color theme="1"/>
            <rFont val="Calibri"/>
            <family val="2"/>
            <scheme val="minor"/>
          </rPr>
          <t>======
ID#AAAAIx5tV-4
Iman Rahimzadeh    (2020-11-30 10:16:13)
Micritic limestone 
Wolfgramm et al. (2015)</t>
        </r>
      </text>
    </comment>
    <comment ref="K61" authorId="0" shapeId="0" xr:uid="{00000000-0006-0000-0100-0000D3030000}">
      <text>
        <r>
          <rPr>
            <sz val="11"/>
            <color theme="1"/>
            <rFont val="Calibri"/>
            <family val="2"/>
            <scheme val="minor"/>
          </rPr>
          <t>======
ID#AAAANgNXNjM
Auregan Bt    (2021-07-20 13:32:38)
Zbinden et al. (2020)</t>
        </r>
      </text>
    </comment>
    <comment ref="M61" authorId="0" shapeId="0" xr:uid="{00000000-0006-0000-0100-0000D4030000}">
      <text>
        <r>
          <rPr>
            <sz val="11"/>
            <color theme="1"/>
            <rFont val="Calibri"/>
            <family val="2"/>
            <scheme val="minor"/>
          </rPr>
          <t>======
ID#AAAAkLvBx_k
Iman Rahimzadeh    (2022-11-18 12:00:08)
Grade A</t>
        </r>
      </text>
    </comment>
    <comment ref="N61" authorId="0" shapeId="0" xr:uid="{00000000-0006-0000-0100-0000D5030000}">
      <text>
        <r>
          <rPr>
            <sz val="11"/>
            <color theme="1"/>
            <rFont val="Calibri"/>
            <family val="2"/>
            <scheme val="minor"/>
          </rPr>
          <t>======
ID#AAAAIx5tV-k
Iman Rahimzadeh    (2020-11-30 10:12:30)
Wolfgramm et al. (2015)
Grade A</t>
        </r>
      </text>
    </comment>
    <comment ref="P61" authorId="0" shapeId="0" xr:uid="{00000000-0006-0000-0100-0000D6030000}">
      <text>
        <r>
          <rPr>
            <sz val="11"/>
            <color theme="1"/>
            <rFont val="Calibri"/>
            <family val="2"/>
            <scheme val="minor"/>
          </rPr>
          <t>======
ID#AAAAkLxopxA
Iman Rahimzadeh    (2022-11-18 12:09:15)
Grade A</t>
        </r>
      </text>
    </comment>
    <comment ref="Q61" authorId="0" shapeId="0" xr:uid="{00000000-0006-0000-0100-0000D7030000}">
      <text>
        <r>
          <rPr>
            <sz val="11"/>
            <color theme="1"/>
            <rFont val="Calibri"/>
            <family val="2"/>
            <scheme val="minor"/>
          </rPr>
          <t>======
ID#AAAAIx5tV_E
Iman Rahimzadeh    (2020-11-30 10:17:40)
Wolfgramm et al. (2015)
Grade A</t>
        </r>
      </text>
    </comment>
    <comment ref="S61" authorId="0" shapeId="0" xr:uid="{00000000-0006-0000-0100-0000D8030000}">
      <text>
        <r>
          <rPr>
            <sz val="11"/>
            <color theme="1"/>
            <rFont val="Calibri"/>
            <family val="2"/>
            <scheme val="minor"/>
          </rPr>
          <t>======
ID#AAAAkLxopx0
Iman Rahimzadeh    (2022-11-18 12:16:05)
Grade A</t>
        </r>
      </text>
    </comment>
    <comment ref="V61" authorId="0" shapeId="0" xr:uid="{00000000-0006-0000-0100-0000D9030000}">
      <text>
        <r>
          <rPr>
            <sz val="11"/>
            <color theme="1"/>
            <rFont val="Calibri"/>
            <family val="2"/>
            <scheme val="minor"/>
          </rPr>
          <t>======
ID#AAAAIx5tWAM
Iman Rahimzadeh    (2020-11-30 10:33:00)
Zbinden et al. (2020)
Grade A</t>
        </r>
      </text>
    </comment>
    <comment ref="Y61" authorId="0" shapeId="0" xr:uid="{00000000-0006-0000-0100-0000DA030000}">
      <text>
        <r>
          <rPr>
            <sz val="11"/>
            <color theme="1"/>
            <rFont val="Calibri"/>
            <family val="2"/>
            <scheme val="minor"/>
          </rPr>
          <t>======
ID#AAAAIx5tWAI
Iman Rahimzadeh    (2020-11-30 10:32:53)
Zbinden et al. (2020)
Grade A</t>
        </r>
      </text>
    </comment>
    <comment ref="AA61" authorId="0" shapeId="0" xr:uid="{00000000-0006-0000-0100-0000DB030000}">
      <text>
        <r>
          <rPr>
            <sz val="11"/>
            <color theme="1"/>
            <rFont val="Calibri"/>
            <family val="2"/>
            <scheme val="minor"/>
          </rPr>
          <t>======
ID#AAAAkLxopzE
Iman Rahimzadeh    (2022-11-18 12:22:52)
Grade A</t>
        </r>
      </text>
    </comment>
    <comment ref="AC61" authorId="0" shapeId="0" xr:uid="{00000000-0006-0000-0100-0000DC030000}">
      <text>
        <r>
          <rPr>
            <sz val="11"/>
            <color theme="1"/>
            <rFont val="Calibri"/>
            <family val="2"/>
            <scheme val="minor"/>
          </rPr>
          <t>======
ID#AAAAIx5tWFQ
Iman Rahimzadeh    (2020-11-30 10:56:38)
Zbinden et al. (2020b)
An assumption for numerical simulation
Grade C</t>
        </r>
      </text>
    </comment>
    <comment ref="AE61" authorId="0" shapeId="0" xr:uid="{00000000-0006-0000-0100-0000DD030000}">
      <text>
        <r>
          <rPr>
            <sz val="11"/>
            <color theme="1"/>
            <rFont val="Calibri"/>
            <family val="2"/>
            <scheme val="minor"/>
          </rPr>
          <t>======
ID#AAAAIx5tV-o
Iman Rahimzadeh    (2020-11-30 10:13:50)
Wolfgramm et al. (2015)
Grade A</t>
        </r>
      </text>
    </comment>
    <comment ref="AF61" authorId="0" shapeId="0" xr:uid="{00000000-0006-0000-0100-0000DE030000}">
      <text>
        <r>
          <rPr>
            <sz val="11"/>
            <color theme="1"/>
            <rFont val="Calibri"/>
            <family val="2"/>
            <scheme val="minor"/>
          </rPr>
          <t>======
ID#AAAAkLx_w2M
Iman Rahimzadeh    (2022-11-18 12:49:07)
Grade A</t>
        </r>
      </text>
    </comment>
    <comment ref="AG61" authorId="0" shapeId="0" xr:uid="{00000000-0006-0000-0100-0000DF030000}">
      <text>
        <r>
          <rPr>
            <sz val="11"/>
            <color theme="1"/>
            <rFont val="Calibri"/>
            <family val="2"/>
            <scheme val="minor"/>
          </rPr>
          <t>======
ID#AAAAIx5tV_U
Iman Rahimzadeh    (2020-11-30 10:21:44)
Three rock types (Wolfgramm et al. 2015):
compact limestone: 
miu: 0.6
cohesion: 90-97 MPa
layered limestone:
miu: 0.9
cohesion: 40-50 MPa
Marl:
miu:0.6-0.9
cohesion: 20-30 MPa
Grade A</t>
        </r>
      </text>
    </comment>
    <comment ref="AH61" authorId="0" shapeId="0" xr:uid="{00000000-0006-0000-0100-0000E0030000}">
      <text>
        <r>
          <rPr>
            <sz val="11"/>
            <color theme="1"/>
            <rFont val="Calibri"/>
            <family val="2"/>
            <scheme val="minor"/>
          </rPr>
          <t>======
ID#AAAAkLx_w2Q
Iman Rahimzadeh    (2022-11-18 12:49:20)
Grade A</t>
        </r>
      </text>
    </comment>
    <comment ref="AS61" authorId="0" shapeId="0" xr:uid="{00000000-0006-0000-0100-0000E1030000}">
      <text>
        <r>
          <rPr>
            <sz val="11"/>
            <color theme="1"/>
            <rFont val="Calibri"/>
            <family val="2"/>
            <scheme val="minor"/>
          </rPr>
          <t>======
ID#AAAAIx5tV78
Iman Rahimzadeh    (2020-11-30 09:59:13)
Moeck et al. (2015)</t>
        </r>
      </text>
    </comment>
    <comment ref="AT61" authorId="0" shapeId="0" xr:uid="{00000000-0006-0000-0100-0000E2030000}">
      <text>
        <r>
          <rPr>
            <sz val="11"/>
            <color theme="1"/>
            <rFont val="Calibri"/>
            <family val="2"/>
            <scheme val="minor"/>
          </rPr>
          <t>======
ID#AAAAIx5tWDc
Iman Rahimzadeh    (2020-11-30 10:44:56)
Moeck et al. (2015)</t>
        </r>
      </text>
    </comment>
    <comment ref="AX61" authorId="0" shapeId="0" xr:uid="{00000000-0006-0000-0100-0000E3030000}">
      <text>
        <r>
          <rPr>
            <sz val="11"/>
            <color theme="1"/>
            <rFont val="Calibri"/>
            <family val="2"/>
            <scheme val="minor"/>
          </rPr>
          <t>======
ID#AAAAIx5tWDg
Iman Rahimzadeh    (2020-11-30 10:45:08)
Zbinden et al. (2020)</t>
        </r>
      </text>
    </comment>
    <comment ref="BB61" authorId="0" shapeId="0" xr:uid="{00000000-0006-0000-0100-0000E4030000}">
      <text>
        <r>
          <rPr>
            <sz val="11"/>
            <color theme="1"/>
            <rFont val="Calibri"/>
            <family val="2"/>
            <scheme val="minor"/>
          </rPr>
          <t>======
ID#AAAAIx5tWDk
Iman Rahimzadeh    (2020-11-30 10:45:30)
Zbinden et al. (2020)</t>
        </r>
      </text>
    </comment>
    <comment ref="BF61" authorId="0" shapeId="0" xr:uid="{00000000-0006-0000-0100-0000E5030000}">
      <text>
        <r>
          <rPr>
            <sz val="11"/>
            <color theme="1"/>
            <rFont val="Calibri"/>
            <family val="2"/>
            <scheme val="minor"/>
          </rPr>
          <t xml:space="preserve">======
ID#AAAAIx5tWC8
Iman Rahimzadeh    (2020-11-30 10:41:02)
Moeck et al. (2015)
Average= N160E
</t>
        </r>
      </text>
    </comment>
    <comment ref="BH61" authorId="0" shapeId="0" xr:uid="{00000000-0006-0000-0100-0000E6030000}">
      <text>
        <r>
          <rPr>
            <sz val="11"/>
            <color theme="1"/>
            <rFont val="Calibri"/>
            <family val="2"/>
            <scheme val="minor"/>
          </rPr>
          <t>======
ID#AAAAIx5tWFo
Iman Rahimzadeh    (2020-11-30 10:58:54)
Zbinden et al. (2020)</t>
        </r>
      </text>
    </comment>
    <comment ref="CU61" authorId="0" shapeId="0" xr:uid="{00000000-0006-0000-0100-0000E7030000}">
      <text>
        <r>
          <rPr>
            <sz val="11"/>
            <color theme="1"/>
            <rFont val="Calibri"/>
            <family val="2"/>
            <scheme val="minor"/>
          </rPr>
          <t>======
ID#AAAAIx5tWGA
Iman Rahimzadeh    (2020-11-30 11:01:04)
Wolfgramm et al. (2015)</t>
        </r>
      </text>
    </comment>
    <comment ref="CV61" authorId="0" shapeId="0" xr:uid="{00000000-0006-0000-0100-0000E8030000}">
      <text>
        <r>
          <rPr>
            <sz val="11"/>
            <color theme="1"/>
            <rFont val="Calibri"/>
            <family val="2"/>
            <scheme val="minor"/>
          </rPr>
          <t>======
ID#AAAAIx5tWGg
Iman Rahimzadeh    (2020-11-30 11:05:24)
4253 is the mentioned depth by Foulgar et al. (2017)
openhole section: 3810 to 4253 (Malm)</t>
        </r>
      </text>
    </comment>
    <comment ref="DP61" authorId="0" shapeId="0" xr:uid="{00000000-0006-0000-0100-0000E9030000}">
      <text>
        <r>
          <rPr>
            <sz val="11"/>
            <color theme="1"/>
            <rFont val="Calibri"/>
            <family val="2"/>
            <scheme val="minor"/>
          </rPr>
          <t>======
ID#AAAAWEVgAYc
Iman Rahimzadeh    (2022-02-25 11:36:16)
Schultz et al. (2022)</t>
        </r>
      </text>
    </comment>
    <comment ref="DS61" authorId="0" shapeId="0" xr:uid="{00000000-0006-0000-0100-0000EA030000}">
      <text>
        <r>
          <rPr>
            <sz val="11"/>
            <color theme="1"/>
            <rFont val="Calibri"/>
            <family val="2"/>
            <scheme val="minor"/>
          </rPr>
          <t>======
ID#AAAAWrlDW1c
Iman Rahimzadeh    (2022-03-09 12:44:42)
Mw 3.3</t>
        </r>
      </text>
    </comment>
    <comment ref="B62" authorId="0" shapeId="0" xr:uid="{00000000-0006-0000-0100-0000EB030000}">
      <text>
        <r>
          <rPr>
            <sz val="11"/>
            <color theme="1"/>
            <rFont val="Calibri"/>
            <family val="2"/>
            <scheme val="minor"/>
          </rPr>
          <t>======
ID#AAAAKro5Guc
Iman Rahimzadeh    (2020-12-02 11:23:45)
Three wells: RH11 and RH12 (2000 m depth) and RH15 (2500 m depth)</t>
        </r>
      </text>
    </comment>
    <comment ref="M62" authorId="0" shapeId="0" xr:uid="{00000000-0006-0000-0100-0000EC030000}">
      <text>
        <r>
          <rPr>
            <sz val="11"/>
            <color theme="1"/>
            <rFont val="Calibri"/>
            <family val="2"/>
            <scheme val="minor"/>
          </rPr>
          <t>======
ID#AAAAKro5Gy4
Iman Rahimzadeh    (2020-12-02 11:49:14)
Savage et al. (1987)
Grade A</t>
        </r>
      </text>
    </comment>
    <comment ref="P62" authorId="0" shapeId="0" xr:uid="{00000000-0006-0000-0100-0000ED030000}">
      <text>
        <r>
          <rPr>
            <sz val="11"/>
            <color theme="1"/>
            <rFont val="Calibri"/>
            <family val="2"/>
            <scheme val="minor"/>
          </rPr>
          <t>======
ID#AAAAKro5Gy8
Iman Rahimzadeh    (2020-12-02 11:49:29)
Average of 5E-18
Savage et al. (1987)
Grade A</t>
        </r>
      </text>
    </comment>
    <comment ref="Q62" authorId="0" shapeId="0" xr:uid="{00000000-0006-0000-0100-0000EE030000}">
      <text>
        <r>
          <rPr>
            <sz val="11"/>
            <color theme="1"/>
            <rFont val="Calibri"/>
            <family val="2"/>
            <scheme val="minor"/>
          </rPr>
          <t>======
ID#AAAAkLxopxE
Iman Rahimzadeh    (2022-11-18 12:09:47)
Grade A</t>
        </r>
      </text>
    </comment>
    <comment ref="R62" authorId="0" shapeId="0" xr:uid="{00000000-0006-0000-0100-0000EF030000}">
      <text>
        <r>
          <rPr>
            <sz val="11"/>
            <color theme="1"/>
            <rFont val="Calibri"/>
            <family val="2"/>
            <scheme val="minor"/>
          </rPr>
          <t>======
ID#AAAAekkEvLc
Iman Rahimzadeh    (2022-08-17 09:51:54)
Savage et al. (1987)</t>
        </r>
      </text>
    </comment>
    <comment ref="S62" authorId="0" shapeId="0" xr:uid="{00000000-0006-0000-0100-0000F0030000}">
      <text>
        <r>
          <rPr>
            <sz val="11"/>
            <color theme="1"/>
            <rFont val="Calibri"/>
            <family val="2"/>
            <scheme val="minor"/>
          </rPr>
          <t>======
ID#AAAAKro5Gx8
Iman Rahimzadeh    (2020-12-02 11:40:40)
Pine and Batchelor (1984)
Grade A</t>
        </r>
      </text>
    </comment>
    <comment ref="T62" authorId="0" shapeId="0" xr:uid="{00000000-0006-0000-0100-0000F1030000}">
      <text>
        <r>
          <rPr>
            <sz val="11"/>
            <color theme="1"/>
            <rFont val="Calibri"/>
            <family val="2"/>
            <scheme val="minor"/>
          </rPr>
          <t>======
ID#AAAAKro5GyE
Iman Rahimzadeh    (2020-12-02 11:40:44)
Pine and Batchelor (1984)
Grade A</t>
        </r>
      </text>
    </comment>
    <comment ref="V62" authorId="0" shapeId="0" xr:uid="{00000000-0006-0000-0100-0000F2030000}">
      <text>
        <r>
          <rPr>
            <sz val="11"/>
            <color theme="1"/>
            <rFont val="Calibri"/>
            <family val="2"/>
            <scheme val="minor"/>
          </rPr>
          <t>======
ID#AAAAKro5Gx0
Iman Rahimzadeh    (2020-12-02 11:40:31)
Pine and Batchelor (1984)
Grade A</t>
        </r>
      </text>
    </comment>
    <comment ref="W62" authorId="0" shapeId="0" xr:uid="{00000000-0006-0000-0100-0000F3030000}">
      <text>
        <r>
          <rPr>
            <sz val="11"/>
            <color theme="1"/>
            <rFont val="Calibri"/>
            <family val="2"/>
            <scheme val="minor"/>
          </rPr>
          <t>======
ID#AAAAKro5Gx4
Iman Rahimzadeh    (2020-12-02 11:40:35)
Pine and Batchelor (1984)
Grade A</t>
        </r>
      </text>
    </comment>
    <comment ref="AI62" authorId="0" shapeId="0" xr:uid="{00000000-0006-0000-0100-0000F4030000}">
      <text>
        <r>
          <rPr>
            <sz val="11"/>
            <color theme="1"/>
            <rFont val="Calibri"/>
            <family val="2"/>
            <scheme val="minor"/>
          </rPr>
          <t>======
ID#AAAAKro5Gxc
Iman Rahimzadeh    (2020-12-02 11:40:15)
Pine and Batchelor (1984)
Grade A</t>
        </r>
      </text>
    </comment>
    <comment ref="AJ62" authorId="0" shapeId="0" xr:uid="{00000000-0006-0000-0100-0000F5030000}">
      <text>
        <r>
          <rPr>
            <sz val="11"/>
            <color theme="1"/>
            <rFont val="Calibri"/>
            <family val="2"/>
            <scheme val="minor"/>
          </rPr>
          <t>======
ID#AAAAKro5Gxg
Iman Rahimzadeh    (2020-12-02 11:40:19)
Pine and Batchelor (1984)
Grade A</t>
        </r>
      </text>
    </comment>
    <comment ref="AK62" authorId="0" shapeId="0" xr:uid="{00000000-0006-0000-0100-0000F6030000}">
      <text>
        <r>
          <rPr>
            <sz val="11"/>
            <color theme="1"/>
            <rFont val="Calibri"/>
            <family val="2"/>
            <scheme val="minor"/>
          </rPr>
          <t>======
ID#AAAAKro5Gxk
Iman Rahimzadeh    (2020-12-02 11:40:22)
Pine and Batchelor (1984)
Grade A</t>
        </r>
      </text>
    </comment>
    <comment ref="AL62" authorId="0" shapeId="0" xr:uid="{00000000-0006-0000-0100-0000F7030000}">
      <text>
        <r>
          <rPr>
            <sz val="11"/>
            <color theme="1"/>
            <rFont val="Calibri"/>
            <family val="2"/>
            <scheme val="minor"/>
          </rPr>
          <t>======
ID#AAAAKro5Gxw
Iman Rahimzadeh    (2020-12-02 11:40:27)
Pine and Batchelor (1984)
Grade A</t>
        </r>
      </text>
    </comment>
    <comment ref="AT62" authorId="0" shapeId="0" xr:uid="{00000000-0006-0000-0100-0000F8030000}">
      <text>
        <r>
          <rPr>
            <sz val="11"/>
            <color theme="1"/>
            <rFont val="Calibri"/>
            <family val="2"/>
            <scheme val="minor"/>
          </rPr>
          <t>======
ID#AAAAKro5GxI
Iman Rahimzadeh    (2020-12-02 11:39:54)
Pine and Batchelor (1984)</t>
        </r>
      </text>
    </comment>
    <comment ref="AX62" authorId="0" shapeId="0" xr:uid="{00000000-0006-0000-0100-0000F9030000}">
      <text>
        <r>
          <rPr>
            <sz val="11"/>
            <color theme="1"/>
            <rFont val="Calibri"/>
            <family val="2"/>
            <scheme val="minor"/>
          </rPr>
          <t>======
ID#AAAAKro5GxM
Iman Rahimzadeh    (2020-12-02 11:39:58)
Pine and Batchelor (1984)</t>
        </r>
      </text>
    </comment>
    <comment ref="BB62" authorId="0" shapeId="0" xr:uid="{00000000-0006-0000-0100-0000FA030000}">
      <text>
        <r>
          <rPr>
            <sz val="11"/>
            <color theme="1"/>
            <rFont val="Calibri"/>
            <family val="2"/>
            <scheme val="minor"/>
          </rPr>
          <t>======
ID#AAAAKro5GxQ
Iman Rahimzadeh    (2020-12-02 11:40:01)
Pine and Batchelor (1984)</t>
        </r>
      </text>
    </comment>
    <comment ref="BF62" authorId="0" shapeId="0" xr:uid="{00000000-0006-0000-0100-0000FB030000}">
      <text>
        <r>
          <rPr>
            <sz val="11"/>
            <color theme="1"/>
            <rFont val="Calibri"/>
            <family val="2"/>
            <scheme val="minor"/>
          </rPr>
          <t>======
ID#AAAAKro5GxY
Iman Rahimzadeh    (2020-12-02 11:40:09)
Pine and Batchelor (1984)</t>
        </r>
      </text>
    </comment>
    <comment ref="BH62" authorId="0" shapeId="0" xr:uid="{00000000-0006-0000-0100-0000FC030000}">
      <text>
        <r>
          <rPr>
            <sz val="11"/>
            <color theme="1"/>
            <rFont val="Calibri"/>
            <family val="2"/>
            <scheme val="minor"/>
          </rPr>
          <t>======
ID#AAAAKro5GxU
Iman Rahimzadeh    (2020-12-02 11:40:05)
Pine and Batchelor (1984)</t>
        </r>
      </text>
    </comment>
    <comment ref="BL62" authorId="0" shapeId="0" xr:uid="{00000000-0006-0000-0100-0000FD030000}">
      <text>
        <r>
          <rPr>
            <sz val="11"/>
            <color theme="1"/>
            <rFont val="Calibri"/>
            <family val="2"/>
            <scheme val="minor"/>
          </rPr>
          <t>======
ID#AAAAKro5FTQ
Iman Rahimzadeh    (2020-12-02 11:16:39)
At bottomhole (2600 m)
90 C according to Xie et al. 2015</t>
        </r>
      </text>
    </comment>
    <comment ref="CT62" authorId="0" shapeId="0" xr:uid="{00000000-0006-0000-0100-0000FE030000}">
      <text>
        <r>
          <rPr>
            <sz val="11"/>
            <color theme="1"/>
            <rFont val="Calibri"/>
            <family val="2"/>
            <scheme val="minor"/>
          </rPr>
          <t>======
ID#AAAAKsHcW1Q
Iman Rahimzadeh    (2020-12-02 09:52:09)
According to Evans (2012)
Critical friction coefficient of 0.85</t>
        </r>
      </text>
    </comment>
    <comment ref="CW62" authorId="0" shapeId="0" xr:uid="{00000000-0006-0000-0100-0000FF030000}">
      <text>
        <r>
          <rPr>
            <sz val="11"/>
            <color theme="1"/>
            <rFont val="Calibri"/>
            <family val="2"/>
            <scheme val="minor"/>
          </rPr>
          <t>======
ID#AAAAKro5FTs
Iman Rahimzadeh    (2020-12-02 11:18:10)
Stimulation at early time then circulation from 1985 to 1989</t>
        </r>
      </text>
    </comment>
    <comment ref="CX62" authorId="0" shapeId="0" xr:uid="{00000000-0006-0000-0100-000000040000}">
      <text>
        <r>
          <rPr>
            <sz val="11"/>
            <color theme="1"/>
            <rFont val="Calibri"/>
            <family val="2"/>
            <scheme val="minor"/>
          </rPr>
          <t>======
ID#AAAAZ-DhFZc
Iman Rahimzadeh    (2022-05-30 08:08:26)
not exact date (in 1987)</t>
        </r>
      </text>
    </comment>
    <comment ref="CY62" authorId="0" shapeId="0" xr:uid="{00000000-0006-0000-0100-000001040000}">
      <text>
        <r>
          <rPr>
            <sz val="11"/>
            <color theme="1"/>
            <rFont val="Calibri"/>
            <family val="2"/>
            <scheme val="minor"/>
          </rPr>
          <t>======
ID#AAAAKro5FT0
Iman Rahimzadeh    (2020-12-02 11:18:49)
Intermediate-viscosity gel (0.05 Pa.s for stimulation)</t>
        </r>
      </text>
    </comment>
    <comment ref="DA62" authorId="0" shapeId="0" xr:uid="{00000000-0006-0000-0100-000002040000}">
      <text>
        <r>
          <rPr>
            <sz val="11"/>
            <color theme="1"/>
            <rFont val="Calibri"/>
            <family val="2"/>
            <scheme val="minor"/>
          </rPr>
          <t>======
ID#AAAAKsHcW0c
Iman Rahimzadeh    (2020-12-02 09:47:33)
Zang et al. 2014, Pine Batchelor (1984)
33 according to Evans (2012), since at the moment of earthquake they had circulation at 33 l/s.
260 l/s: was the maximum injection rate during stimulation of well RH15</t>
        </r>
      </text>
    </comment>
    <comment ref="DB62" authorId="0" shapeId="0" xr:uid="{00000000-0006-0000-0100-000003040000}">
      <text>
        <r>
          <rPr>
            <sz val="11"/>
            <color theme="1"/>
            <rFont val="Calibri"/>
            <family val="2"/>
            <scheme val="minor"/>
          </rPr>
          <t>======
ID#AAAAKro5Gvc
Iman Rahimzadeh    (2020-12-02 11:29:12)
Pine and Batchelor (1984)</t>
        </r>
      </text>
    </comment>
    <comment ref="DF62" authorId="0" shapeId="0" xr:uid="{00000000-0006-0000-0100-000004040000}">
      <text>
        <r>
          <rPr>
            <sz val="11"/>
            <color theme="1"/>
            <rFont val="Calibri"/>
            <family val="2"/>
            <scheme val="minor"/>
          </rPr>
          <t>======
ID#AAAAKsHcW0k
Iman Rahimzadeh    (2020-12-02 09:48:13)
11 according to Evans (2012)</t>
        </r>
      </text>
    </comment>
    <comment ref="DL62" authorId="0" shapeId="0" xr:uid="{00000000-0006-0000-0100-000005040000}">
      <text>
        <r>
          <rPr>
            <sz val="11"/>
            <color theme="1"/>
            <rFont val="Calibri"/>
            <family val="2"/>
            <scheme val="minor"/>
          </rPr>
          <t>======
ID#AAAAKro5Gvk
Iman Rahimzadeh    (2020-12-02 11:30:39)
Pine and Batchelor (1984)
Not exact value</t>
        </r>
      </text>
    </comment>
    <comment ref="K63" authorId="0" shapeId="0" xr:uid="{00000000-0006-0000-0100-000006040000}">
      <text>
        <r>
          <rPr>
            <sz val="11"/>
            <color theme="1"/>
            <rFont val="Calibri"/>
            <family val="2"/>
            <scheme val="minor"/>
          </rPr>
          <t>======
ID#AAAARh0knOo
Auregan Bt    (2021-11-19 14:48:42)
value used in the model of Gan et al. (2021)
Grade A</t>
        </r>
      </text>
    </comment>
    <comment ref="M63" authorId="0" shapeId="0" xr:uid="{00000000-0006-0000-0100-000007040000}">
      <text>
        <r>
          <rPr>
            <sz val="11"/>
            <color theme="1"/>
            <rFont val="Calibri"/>
            <family val="2"/>
            <scheme val="minor"/>
          </rPr>
          <t>======
ID#AAAARh0knOs
Auregan Bt    (2021-11-19 14:49:11)
value used in the model of Gan et al. (2021)
Grade A</t>
        </r>
      </text>
    </comment>
    <comment ref="P63" authorId="0" shapeId="0" xr:uid="{00000000-0006-0000-0100-000008040000}">
      <text>
        <r>
          <rPr>
            <sz val="11"/>
            <color theme="1"/>
            <rFont val="Calibri"/>
            <family val="2"/>
            <scheme val="minor"/>
          </rPr>
          <t>======
ID#AAAARh0knOk
Auregan Bt    (2021-11-19 14:47:52)
value used in the model of Gan et al. (2021)
Grade A</t>
        </r>
      </text>
    </comment>
    <comment ref="V63" authorId="0" shapeId="0" xr:uid="{00000000-0006-0000-0100-000009040000}">
      <text>
        <r>
          <rPr>
            <sz val="11"/>
            <color theme="1"/>
            <rFont val="Calibri"/>
            <family val="2"/>
            <scheme val="minor"/>
          </rPr>
          <t>======
ID#AAAARh0knOc
Auregan Bt    (2021-11-19 14:45:26)
value used in the model of Gan et al. (2021)
Grade A</t>
        </r>
      </text>
    </comment>
    <comment ref="Y63" authorId="0" shapeId="0" xr:uid="{00000000-0006-0000-0100-00000A040000}">
      <text>
        <r>
          <rPr>
            <sz val="11"/>
            <color theme="1"/>
            <rFont val="Calibri"/>
            <family val="2"/>
            <scheme val="minor"/>
          </rPr>
          <t>======
ID#AAAARh0knOg
Auregan Bt    (2021-11-19 14:46:19)
value used in the model of Gan et al. (2021)
Grade A</t>
        </r>
      </text>
    </comment>
    <comment ref="AG63" authorId="0" shapeId="0" xr:uid="{00000000-0006-0000-0100-00000B040000}">
      <text>
        <r>
          <rPr>
            <sz val="11"/>
            <color theme="1"/>
            <rFont val="Calibri"/>
            <family val="2"/>
            <scheme val="minor"/>
          </rPr>
          <t>======
ID#AAAARh47lT8
Auregan Bt    (2021-11-19 14:49:44)
value used in the model of Gan et al. (2021)
Grade A</t>
        </r>
      </text>
    </comment>
    <comment ref="AT63" authorId="0" shapeId="0" xr:uid="{00000000-0006-0000-0100-00000C040000}">
      <text>
        <r>
          <rPr>
            <sz val="11"/>
            <color theme="1"/>
            <rFont val="Calibri"/>
            <family val="2"/>
            <scheme val="minor"/>
          </rPr>
          <t>======
ID#AAAARh47lUk
Auregan Bt    (2021-11-19 15:07:01)
Reinecker et al. (2021)</t>
        </r>
      </text>
    </comment>
    <comment ref="AX63" authorId="0" shapeId="0" xr:uid="{00000000-0006-0000-0100-00000D040000}">
      <text>
        <r>
          <rPr>
            <sz val="11"/>
            <color theme="1"/>
            <rFont val="Calibri"/>
            <family val="2"/>
            <scheme val="minor"/>
          </rPr>
          <t>======
ID#AAAARh47lUg
Auregan Bt    (2021-11-19 15:05:55)
Reinecker et al. (2021)</t>
        </r>
      </text>
    </comment>
    <comment ref="BB63" authorId="0" shapeId="0" xr:uid="{00000000-0006-0000-0100-00000E040000}">
      <text>
        <r>
          <rPr>
            <sz val="11"/>
            <color theme="1"/>
            <rFont val="Calibri"/>
            <family val="2"/>
            <scheme val="minor"/>
          </rPr>
          <t>======
ID#AAAARh47lUc
Auregan Bt    (2021-11-19 15:03:53)
Reinecker et al. (2021)</t>
        </r>
      </text>
    </comment>
    <comment ref="BF63" authorId="0" shapeId="0" xr:uid="{00000000-0006-0000-0100-00000F040000}">
      <text>
        <r>
          <rPr>
            <sz val="11"/>
            <color theme="1"/>
            <rFont val="Calibri"/>
            <family val="2"/>
            <scheme val="minor"/>
          </rPr>
          <t>======
ID#AAAARh47lUY
Auregan Bt    (2021-11-19 15:03:19)
Reinecker et al. (2021)</t>
        </r>
      </text>
    </comment>
    <comment ref="BL63" authorId="0" shapeId="0" xr:uid="{00000000-0006-0000-0100-000010040000}">
      <text>
        <r>
          <rPr>
            <sz val="11"/>
            <color theme="1"/>
            <rFont val="Calibri"/>
            <family val="2"/>
            <scheme val="minor"/>
          </rPr>
          <t>======
ID#AAAARh0knOU
Auregan Bt    (2021-11-19 14:36:03)
Ledingham et al. (2019)</t>
        </r>
      </text>
    </comment>
    <comment ref="CC63" authorId="0" shapeId="0" xr:uid="{00000000-0006-0000-0100-000011040000}">
      <text>
        <r>
          <rPr>
            <sz val="11"/>
            <color theme="1"/>
            <rFont val="Calibri"/>
            <family val="2"/>
            <scheme val="minor"/>
          </rPr>
          <t>======
ID#AAAARh47lUA
Auregan Bt    (2021-11-19 14:50:30)
value used in the model of Gan et al. (2021)</t>
        </r>
      </text>
    </comment>
    <comment ref="CE63" authorId="0" shapeId="0" xr:uid="{00000000-0006-0000-0100-000012040000}">
      <text>
        <r>
          <rPr>
            <sz val="11"/>
            <color theme="1"/>
            <rFont val="Calibri"/>
            <family val="2"/>
            <scheme val="minor"/>
          </rPr>
          <t>======
ID#AAAARh47lUE
Auregan Bt    (2021-11-19 14:50:38)
value used in the model of Gan et al. (2021)</t>
        </r>
      </text>
    </comment>
    <comment ref="CG63" authorId="0" shapeId="0" xr:uid="{00000000-0006-0000-0100-000013040000}">
      <text>
        <r>
          <rPr>
            <sz val="11"/>
            <color theme="1"/>
            <rFont val="Calibri"/>
            <family val="2"/>
            <scheme val="minor"/>
          </rPr>
          <t>======
ID#AAAARh47lUI
Auregan Bt    (2021-11-19 14:50:50)
value used in the model of Gan et al. (2021)</t>
        </r>
      </text>
    </comment>
    <comment ref="CM63" authorId="0" shapeId="0" xr:uid="{00000000-0006-0000-0100-000014040000}">
      <text>
        <r>
          <rPr>
            <sz val="11"/>
            <color theme="1"/>
            <rFont val="Calibri"/>
            <family val="2"/>
            <scheme val="minor"/>
          </rPr>
          <t>======
ID#AAAARh47lUM
Auregan Bt    (2021-11-19 14:52:07)
value used in the model of Gan et al. (2021)</t>
        </r>
      </text>
    </comment>
    <comment ref="CQ63" authorId="0" shapeId="0" xr:uid="{00000000-0006-0000-0100-000015040000}">
      <text>
        <r>
          <rPr>
            <sz val="11"/>
            <color theme="1"/>
            <rFont val="Calibri"/>
            <family val="2"/>
            <scheme val="minor"/>
          </rPr>
          <t>======
ID#AAAARh47lUQ
Auregan Bt    (2021-11-19 14:52:15)
value used in the model of Gan et al. (2021)</t>
        </r>
      </text>
    </comment>
    <comment ref="CS63" authorId="0" shapeId="0" xr:uid="{00000000-0006-0000-0100-000016040000}">
      <text>
        <r>
          <rPr>
            <sz val="11"/>
            <color theme="1"/>
            <rFont val="Calibri"/>
            <family val="2"/>
            <scheme val="minor"/>
          </rPr>
          <t>======
ID#AAAARh47lUU
Auregan Bt    (2021-11-19 14:52:38)
value used in the model of Gan et al. (2021)</t>
        </r>
      </text>
    </comment>
    <comment ref="CU63" authorId="0" shapeId="0" xr:uid="{00000000-0006-0000-0100-000017040000}">
      <text>
        <r>
          <rPr>
            <sz val="11"/>
            <color theme="1"/>
            <rFont val="Calibri"/>
            <family val="2"/>
            <scheme val="minor"/>
          </rPr>
          <t>======
ID#AAAAYKfnKg0
Auregan Bt    (2022-04-20 14:21:12)
Ledingham et al. (2019)</t>
        </r>
      </text>
    </comment>
    <comment ref="DA63" authorId="0" shapeId="0" xr:uid="{00000000-0006-0000-0100-000018040000}">
      <text>
        <r>
          <rPr>
            <sz val="11"/>
            <color theme="1"/>
            <rFont val="Calibri"/>
            <family val="2"/>
            <scheme val="minor"/>
          </rPr>
          <t>======
ID#AAAAZ_NRCPI
Iman Rahimzadeh    (2022-05-30 09:54:13)
Ledingham et al. (2019)</t>
        </r>
      </text>
    </comment>
    <comment ref="V64" authorId="0" shapeId="0" xr:uid="{00000000-0006-0000-0100-000019040000}">
      <text>
        <r>
          <rPr>
            <sz val="11"/>
            <color theme="1"/>
            <rFont val="Calibri"/>
            <family val="2"/>
            <scheme val="minor"/>
          </rPr>
          <t>======
ID#AAAAR0Lkg2M
Auregan Bt    (2021-11-17 15:15:54)
Rose et al. (2004)
Grade A</t>
        </r>
      </text>
    </comment>
    <comment ref="AA64" authorId="0" shapeId="0" xr:uid="{00000000-0006-0000-0100-00001A040000}">
      <text>
        <r>
          <rPr>
            <sz val="11"/>
            <color theme="1"/>
            <rFont val="Calibri"/>
            <family val="2"/>
            <scheme val="minor"/>
          </rPr>
          <t>======
ID#AAAAR0Lkg2Q
Auregan Bt    (2021-11-17 15:15:59)
Rose et al. (2004)
Grade A</t>
        </r>
      </text>
    </comment>
    <comment ref="AT64" authorId="0" shapeId="0" xr:uid="{00000000-0006-0000-0100-00001B040000}">
      <text>
        <r>
          <rPr>
            <sz val="11"/>
            <color theme="1"/>
            <rFont val="Calibri"/>
            <family val="2"/>
            <scheme val="minor"/>
          </rPr>
          <t>======
ID#AAAAR0Lkg2A
Auregan Bt    (2021-11-17 15:02:43)
Davatzes &amp; Hickman (2006)</t>
        </r>
      </text>
    </comment>
    <comment ref="AX64" authorId="0" shapeId="0" xr:uid="{00000000-0006-0000-0100-00001C040000}">
      <text>
        <r>
          <rPr>
            <sz val="11"/>
            <color theme="1"/>
            <rFont val="Calibri"/>
            <family val="2"/>
            <scheme val="minor"/>
          </rPr>
          <t>======
ID#AAAAR0Lkg2E
Auregan Bt    (2021-11-17 15:02:48)
Davatzes &amp; Hickman (2006)</t>
        </r>
      </text>
    </comment>
    <comment ref="BB64" authorId="0" shapeId="0" xr:uid="{00000000-0006-0000-0100-00001D040000}">
      <text>
        <r>
          <rPr>
            <sz val="11"/>
            <color theme="1"/>
            <rFont val="Calibri"/>
            <family val="2"/>
            <scheme val="minor"/>
          </rPr>
          <t>======
ID#AAAAR0Lkg2I
Auregan Bt    (2021-11-17 15:02:57)
Davatzes &amp; Hickman (2006)</t>
        </r>
      </text>
    </comment>
    <comment ref="BM64" authorId="0" shapeId="0" xr:uid="{00000000-0006-0000-0100-00001E040000}">
      <text>
        <r>
          <rPr>
            <sz val="11"/>
            <color theme="1"/>
            <rFont val="Calibri"/>
            <family val="2"/>
            <scheme val="minor"/>
          </rPr>
          <t>======
ID#AAAAR0Kjf9E
Auregan Bt    (2021-11-17 14:23:14)
Julian et al. (2009)</t>
        </r>
      </text>
    </comment>
    <comment ref="BN64" authorId="0" shapeId="0" xr:uid="{00000000-0006-0000-0100-00001F040000}">
      <text>
        <r>
          <rPr>
            <sz val="11"/>
            <color theme="1"/>
            <rFont val="Calibri"/>
            <family val="2"/>
            <scheme val="minor"/>
          </rPr>
          <t>======
ID#AAAAR0KivtM
Auregan Bt    (2021-11-17 14:19:55)
Julian et al. (2009)</t>
        </r>
      </text>
    </comment>
    <comment ref="BP64" authorId="0" shapeId="0" xr:uid="{00000000-0006-0000-0100-000020040000}">
      <text>
        <r>
          <rPr>
            <sz val="11"/>
            <color theme="1"/>
            <rFont val="Calibri"/>
            <family val="2"/>
            <scheme val="minor"/>
          </rPr>
          <t>======
ID#AAAAR0Kjf9A
Auregan Bt    (2021-11-17 14:20:39)
Julian et al. (2009)</t>
        </r>
      </text>
    </comment>
    <comment ref="BR64" authorId="0" shapeId="0" xr:uid="{00000000-0006-0000-0100-000021040000}">
      <text>
        <r>
          <rPr>
            <sz val="11"/>
            <color theme="1"/>
            <rFont val="Calibri"/>
            <family val="2"/>
            <scheme val="minor"/>
          </rPr>
          <t>======
ID#AAAAR0KivtQ
Auregan Bt    (2021-11-17 14:20:32)
Julian et al. (2009)</t>
        </r>
      </text>
    </comment>
    <comment ref="DX64" authorId="0" shapeId="0" xr:uid="{00000000-0006-0000-0100-000022040000}">
      <text>
        <r>
          <rPr>
            <sz val="11"/>
            <color theme="1"/>
            <rFont val="Calibri"/>
            <family val="2"/>
            <scheme val="minor"/>
          </rPr>
          <t>======
ID#AAAAZ_NRCOQ
Iman Rahimzadeh    (2022-05-30 09:09:58)
in Aug. 2004</t>
        </r>
      </text>
    </comment>
    <comment ref="B65" authorId="0" shapeId="0" xr:uid="{00000000-0006-0000-0100-000023040000}">
      <text>
        <r>
          <rPr>
            <sz val="11"/>
            <color theme="1"/>
            <rFont val="Calibri"/>
            <family val="2"/>
            <scheme val="minor"/>
          </rPr>
          <t>======
ID#AAAAK54CzDs
Iman Rahimzadeh    (2020-12-09 12:10:33)
There is high uncertainty for the taken values for different parameters. There are different layers with different properties, and it is not evident to which layer the earthquake belongs</t>
        </r>
      </text>
    </comment>
    <comment ref="M65" authorId="0" shapeId="0" xr:uid="{00000000-0006-0000-0100-000024040000}">
      <text>
        <r>
          <rPr>
            <sz val="11"/>
            <color theme="1"/>
            <rFont val="Calibri"/>
            <family val="2"/>
            <scheme val="minor"/>
          </rPr>
          <t>======
ID#AAAAkLvBx_s
Iman Rahimzadeh    (2022-11-18 12:01:06)
Grade A</t>
        </r>
      </text>
    </comment>
    <comment ref="N65" authorId="0" shapeId="0" xr:uid="{00000000-0006-0000-0100-000025040000}">
      <text>
        <r>
          <rPr>
            <sz val="11"/>
            <color theme="1"/>
            <rFont val="Calibri"/>
            <family val="2"/>
            <scheme val="minor"/>
          </rPr>
          <t>======
ID#AAAAkLvBx_w
Iman Rahimzadeh    (2022-11-18 12:01:10)
Grade A</t>
        </r>
      </text>
    </comment>
    <comment ref="P65" authorId="0" shapeId="0" xr:uid="{00000000-0006-0000-0100-000026040000}">
      <text>
        <r>
          <rPr>
            <sz val="11"/>
            <color theme="1"/>
            <rFont val="Calibri"/>
            <family val="2"/>
            <scheme val="minor"/>
          </rPr>
          <t>======
ID#AAAAK54CzFE
Iman Rahimzadeh    (2020-12-09 12:29:24)
Dempsey et al. (2015)
Grade A</t>
        </r>
      </text>
    </comment>
    <comment ref="S65" authorId="0" shapeId="0" xr:uid="{00000000-0006-0000-0100-000027040000}">
      <text>
        <r>
          <rPr>
            <sz val="11"/>
            <color theme="1"/>
            <rFont val="Calibri"/>
            <family val="2"/>
            <scheme val="minor"/>
          </rPr>
          <t>======
ID#AAAAK54CzDY
Iman Rahimzadeh    (2020-12-09 12:08:02)
Lutz et al. (2010)
Average of 25 GPa
Grade A</t>
        </r>
      </text>
    </comment>
    <comment ref="T65" authorId="0" shapeId="0" xr:uid="{00000000-0006-0000-0100-000028040000}">
      <text>
        <r>
          <rPr>
            <sz val="11"/>
            <color theme="1"/>
            <rFont val="Calibri"/>
            <family val="2"/>
            <scheme val="minor"/>
          </rPr>
          <t>======
ID#AAAAK54CzDk
Iman Rahimzadeh    (2020-12-09 12:08:34)
Lutz et al. (2010)
Grade A</t>
        </r>
      </text>
    </comment>
    <comment ref="U65" authorId="0" shapeId="0" xr:uid="{00000000-0006-0000-0100-000029040000}">
      <text>
        <r>
          <rPr>
            <sz val="11"/>
            <color theme="1"/>
            <rFont val="Calibri"/>
            <family val="2"/>
            <scheme val="minor"/>
          </rPr>
          <t>======
ID#AAAAekkEvMA
Iman Rahimzadeh    (2022-08-17 10:07:51)
Lutz et al. (2010)</t>
        </r>
      </text>
    </comment>
    <comment ref="V65" authorId="0" shapeId="0" xr:uid="{00000000-0006-0000-0100-00002A040000}">
      <text>
        <r>
          <rPr>
            <sz val="11"/>
            <color theme="1"/>
            <rFont val="Calibri"/>
            <family val="2"/>
            <scheme val="minor"/>
          </rPr>
          <t>======
ID#AAAAK54CzDc
Iman Rahimzadeh    (2020-12-09 12:08:26)
Lutz et al. (2010)
Average of 0.2
Grade A</t>
        </r>
      </text>
    </comment>
    <comment ref="W65" authorId="0" shapeId="0" xr:uid="{00000000-0006-0000-0100-00002B040000}">
      <text>
        <r>
          <rPr>
            <sz val="11"/>
            <color theme="1"/>
            <rFont val="Calibri"/>
            <family val="2"/>
            <scheme val="minor"/>
          </rPr>
          <t>======
ID#AAAAK54CzDg
Iman Rahimzadeh    (2020-12-09 12:08:30)
Lutz et al. (2010)
Grade A</t>
        </r>
      </text>
    </comment>
    <comment ref="X65" authorId="0" shapeId="0" xr:uid="{00000000-0006-0000-0100-00002C040000}">
      <text>
        <r>
          <rPr>
            <sz val="11"/>
            <color theme="1"/>
            <rFont val="Calibri"/>
            <family val="2"/>
            <scheme val="minor"/>
          </rPr>
          <t>======
ID#AAAAekkEvME
Iman Rahimzadeh    (2022-08-17 10:08:00)
Lutz et al. (2010)</t>
        </r>
      </text>
    </comment>
    <comment ref="Y65" authorId="0" shapeId="0" xr:uid="{00000000-0006-0000-0100-00002D040000}">
      <text>
        <r>
          <rPr>
            <sz val="11"/>
            <color theme="1"/>
            <rFont val="Calibri"/>
            <family val="2"/>
            <scheme val="minor"/>
          </rPr>
          <t>======
ID#AAAAkLxopy0
Iman Rahimzadeh    (2022-11-18 12:22:34)
Grade A</t>
        </r>
      </text>
    </comment>
    <comment ref="Z65" authorId="0" shapeId="0" xr:uid="{00000000-0006-0000-0100-00002E040000}">
      <text>
        <r>
          <rPr>
            <sz val="11"/>
            <color theme="1"/>
            <rFont val="Calibri"/>
            <family val="2"/>
            <scheme val="minor"/>
          </rPr>
          <t>======
ID#AAAAkLxopy4
Iman Rahimzadeh    (2022-11-18 12:22:39)
Grade A</t>
        </r>
      </text>
    </comment>
    <comment ref="AA65" authorId="0" shapeId="0" xr:uid="{00000000-0006-0000-0100-00002F040000}">
      <text>
        <r>
          <rPr>
            <sz val="11"/>
            <color theme="1"/>
            <rFont val="Calibri"/>
            <family val="2"/>
            <scheme val="minor"/>
          </rPr>
          <t>======
ID#AAAAkLxopzM
Iman Rahimzadeh    (2022-11-18 12:22:58)
Grade A</t>
        </r>
      </text>
    </comment>
    <comment ref="AB65" authorId="0" shapeId="0" xr:uid="{00000000-0006-0000-0100-000030040000}">
      <text>
        <r>
          <rPr>
            <sz val="11"/>
            <color theme="1"/>
            <rFont val="Calibri"/>
            <family val="2"/>
            <scheme val="minor"/>
          </rPr>
          <t>======
ID#AAAAkLxopzY
Iman Rahimzadeh    (2022-11-18 12:23:07)
Grade A</t>
        </r>
      </text>
    </comment>
    <comment ref="AE65" authorId="0" shapeId="0" xr:uid="{00000000-0006-0000-0100-000031040000}">
      <text>
        <r>
          <rPr>
            <sz val="11"/>
            <color theme="1"/>
            <rFont val="Calibri"/>
            <family val="2"/>
            <scheme val="minor"/>
          </rPr>
          <t>======
ID#AAAAK54CzC4
Iman Rahimzadeh    (2020-12-09 12:05:51)
Lutz et al. (2010)
Grade A</t>
        </r>
      </text>
    </comment>
    <comment ref="AF65" authorId="0" shapeId="0" xr:uid="{00000000-0006-0000-0100-000032040000}">
      <text>
        <r>
          <rPr>
            <sz val="11"/>
            <color theme="1"/>
            <rFont val="Calibri"/>
            <family val="2"/>
            <scheme val="minor"/>
          </rPr>
          <t>======
ID#AAAAK54CzC8
Iman Rahimzadeh    (2020-12-09 12:05:58)
Lutz et al. (2010)
Grade A</t>
        </r>
      </text>
    </comment>
    <comment ref="AG65" authorId="0" shapeId="0" xr:uid="{00000000-0006-0000-0100-000033040000}">
      <text>
        <r>
          <rPr>
            <sz val="11"/>
            <color theme="1"/>
            <rFont val="Calibri"/>
            <family val="2"/>
            <scheme val="minor"/>
          </rPr>
          <t>======
ID#AAAAK54CzDE
Iman Rahimzadeh    (2020-12-09 12:06:35)
Lutz et al. (2010)
Grade A</t>
        </r>
      </text>
    </comment>
    <comment ref="AH65" authorId="0" shapeId="0" xr:uid="{00000000-0006-0000-0100-000034040000}">
      <text>
        <r>
          <rPr>
            <sz val="11"/>
            <color theme="1"/>
            <rFont val="Calibri"/>
            <family val="2"/>
            <scheme val="minor"/>
          </rPr>
          <t>======
ID#AAAAK54CzDI
Iman Rahimzadeh    (2020-12-09 12:06:39)
Lutz et al. (2010)
Grade A</t>
        </r>
      </text>
    </comment>
    <comment ref="AI65" authorId="0" shapeId="0" xr:uid="{00000000-0006-0000-0100-000035040000}">
      <text>
        <r>
          <rPr>
            <sz val="11"/>
            <color theme="1"/>
            <rFont val="Calibri"/>
            <family val="2"/>
            <scheme val="minor"/>
          </rPr>
          <t>======
ID#AAAAK54CzDM
Iman Rahimzadeh    (2020-12-09 12:07:12)
Lutz et al. (2010)
Grade A</t>
        </r>
      </text>
    </comment>
    <comment ref="AJ65" authorId="0" shapeId="0" xr:uid="{00000000-0006-0000-0100-000036040000}">
      <text>
        <r>
          <rPr>
            <sz val="11"/>
            <color theme="1"/>
            <rFont val="Calibri"/>
            <family val="2"/>
            <scheme val="minor"/>
          </rPr>
          <t>======
ID#AAAAK54CzDU
Iman Rahimzadeh    (2020-12-09 12:07:17)
Lutz et al. (2010)
Grade A</t>
        </r>
      </text>
    </comment>
    <comment ref="AS65" authorId="0" shapeId="0" xr:uid="{00000000-0006-0000-0100-000037040000}">
      <text>
        <r>
          <rPr>
            <sz val="11"/>
            <color theme="1"/>
            <rFont val="Calibri"/>
            <family val="2"/>
            <scheme val="minor"/>
          </rPr>
          <t>======
ID#AAAAK54CzCY
Iman Rahimzadeh    (2020-12-09 12:00:14)
Hickman and Davatzes (2010)</t>
        </r>
      </text>
    </comment>
    <comment ref="AT65" authorId="0" shapeId="0" xr:uid="{00000000-0006-0000-0100-000038040000}">
      <text>
        <r>
          <rPr>
            <sz val="11"/>
            <color theme="1"/>
            <rFont val="Calibri"/>
            <family val="2"/>
            <scheme val="minor"/>
          </rPr>
          <t>======
ID#AAAAK54CzCM
Iman Rahimzadeh    (2020-12-09 11:58:21)
Hickman and Davatzes (2010)</t>
        </r>
      </text>
    </comment>
    <comment ref="BF65" authorId="0" shapeId="0" xr:uid="{00000000-0006-0000-0100-000039040000}">
      <text>
        <r>
          <rPr>
            <sz val="11"/>
            <color theme="1"/>
            <rFont val="Calibri"/>
            <family val="2"/>
            <scheme val="minor"/>
          </rPr>
          <t>======
ID#AAAAK6UK1I0
Iman Rahimzadeh    (2020-12-09 11:05:25)
Davatzes and Hickman (2009)
Average= N24E</t>
        </r>
      </text>
    </comment>
    <comment ref="BG65" authorId="0" shapeId="0" xr:uid="{00000000-0006-0000-0100-00003A040000}">
      <text>
        <r>
          <rPr>
            <sz val="11"/>
            <color theme="1"/>
            <rFont val="Calibri"/>
            <family val="2"/>
            <scheme val="minor"/>
          </rPr>
          <t>======
ID#AAAAK6UK1I4
Iman Rahimzadeh    (2020-12-09 11:05:47)
Davatzes and Hickman (2009)</t>
        </r>
      </text>
    </comment>
    <comment ref="BM65" authorId="0" shapeId="0" xr:uid="{00000000-0006-0000-0100-00003B040000}">
      <text>
        <r>
          <rPr>
            <sz val="11"/>
            <color theme="1"/>
            <rFont val="Calibri"/>
            <family val="2"/>
            <scheme val="minor"/>
          </rPr>
          <t>======
ID#AAAAK54Cy_8
Iman Rahimzadeh    (2020-12-09 11:29:52)
Buijze et al. (2019)
deeper injection</t>
        </r>
      </text>
    </comment>
    <comment ref="CX65" authorId="0" shapeId="0" xr:uid="{00000000-0006-0000-0100-00003C040000}">
      <text>
        <r>
          <rPr>
            <sz val="11"/>
            <color theme="1"/>
            <rFont val="Calibri"/>
            <family val="2"/>
            <scheme val="minor"/>
          </rPr>
          <t>======
ID#AAAAZ-DhFZk
Iman Rahimzadeh    (2022-05-30 08:08:43)
not exact date (in 2013)</t>
        </r>
      </text>
    </comment>
    <comment ref="CY65" authorId="0" shapeId="0" xr:uid="{00000000-0006-0000-0100-00003D040000}">
      <text>
        <r>
          <rPr>
            <sz val="11"/>
            <color theme="1"/>
            <rFont val="Calibri"/>
            <family val="2"/>
            <scheme val="minor"/>
          </rPr>
          <t>======
ID#AAAAK54CzCI
Iman Rahimzadeh    (2020-12-09 11:54:52)
Dempsey et al. (2015)</t>
        </r>
      </text>
    </comment>
    <comment ref="CZ65" authorId="0" shapeId="0" xr:uid="{00000000-0006-0000-0100-00003E040000}">
      <text>
        <r>
          <rPr>
            <sz val="11"/>
            <color theme="1"/>
            <rFont val="Calibri"/>
            <family val="2"/>
            <scheme val="minor"/>
          </rPr>
          <t>======
ID#AAAAK54CzBA
Iman Rahimzadeh    (2020-12-09 11:50:44)
Buijze et al. (2019)</t>
        </r>
      </text>
    </comment>
    <comment ref="DA65" authorId="0" shapeId="0" xr:uid="{00000000-0006-0000-0100-00003F040000}">
      <text>
        <r>
          <rPr>
            <sz val="11"/>
            <color theme="1"/>
            <rFont val="Calibri"/>
            <family val="2"/>
            <scheme val="minor"/>
          </rPr>
          <t>======
ID#AAAAK54CzBI
Iman Rahimzadeh    (2020-12-09 11:51:16)
Zemach et al. (2017)</t>
        </r>
      </text>
    </comment>
    <comment ref="DB65" authorId="0" shapeId="0" xr:uid="{00000000-0006-0000-0100-000040040000}">
      <text>
        <r>
          <rPr>
            <sz val="11"/>
            <color theme="1"/>
            <rFont val="Calibri"/>
            <family val="2"/>
            <scheme val="minor"/>
          </rPr>
          <t>======
ID#AAAAK6J9OPA
Iman Rahimzadeh    (2020-12-09 10:38:23)
Buijze et al. 2019</t>
        </r>
      </text>
    </comment>
    <comment ref="DF65" authorId="0" shapeId="0" xr:uid="{00000000-0006-0000-0100-000041040000}">
      <text>
        <r>
          <rPr>
            <sz val="11"/>
            <color theme="1"/>
            <rFont val="Calibri"/>
            <family val="2"/>
            <scheme val="minor"/>
          </rPr>
          <t>======
ID#AAAAK6J9OPI
Iman Rahimzadeh    (2020-12-09 10:39:23)
Zemach et al. (2017)</t>
        </r>
      </text>
    </comment>
    <comment ref="DX65" authorId="0" shapeId="0" xr:uid="{00000000-0006-0000-0100-000042040000}">
      <text>
        <r>
          <rPr>
            <sz val="11"/>
            <color theme="1"/>
            <rFont val="Calibri"/>
            <family val="2"/>
            <scheme val="minor"/>
          </rPr>
          <t>======
ID#AAAAZ_NRCOM
Iman Rahimzadeh    (2022-05-30 09:09:48)
in Feb. 2013</t>
        </r>
      </text>
    </comment>
    <comment ref="M66" authorId="0" shapeId="0" xr:uid="{00000000-0006-0000-0100-000043040000}">
      <text>
        <r>
          <rPr>
            <sz val="11"/>
            <color theme="1"/>
            <rFont val="Calibri"/>
            <family val="2"/>
            <scheme val="minor"/>
          </rPr>
          <t>======
ID#AAAAKro5HY8
Iman Rahimzadeh    (2020-12-02 13:14:25)
Numerical assumption 
Norbeck et al. (2018)
------
ID#AAAAioR4cSc
Auregan Bt    (2022-10-24 12:02:49)
Grade C</t>
        </r>
      </text>
    </comment>
    <comment ref="P66" authorId="0" shapeId="0" xr:uid="{00000000-0006-0000-0100-000044040000}">
      <text>
        <r>
          <rPr>
            <sz val="11"/>
            <color theme="1"/>
            <rFont val="Calibri"/>
            <family val="2"/>
            <scheme val="minor"/>
          </rPr>
          <t>======
ID#AAAAKro5HZA
Iman Rahimzadeh    (2020-12-02 13:14:29)
Numerical assumption 
Norbeck et al. (2018)
------
ID#AAAAioR4cSg
Auregan Bt    (2022-10-24 12:03:03)
Grade C</t>
        </r>
      </text>
    </comment>
    <comment ref="S66" authorId="0" shapeId="0" xr:uid="{00000000-0006-0000-0100-000045040000}">
      <text>
        <r>
          <rPr>
            <sz val="11"/>
            <color theme="1"/>
            <rFont val="Calibri"/>
            <family val="2"/>
            <scheme val="minor"/>
          </rPr>
          <t>======
ID#AAAAKro5HZw
Iman Rahimzadeh    (2020-12-02 13:16:04)
Numerical assumption 
Norbeck et al. (2018)
------
ID#AAAAioR4cSk
Auregan Bt    (2022-10-24 12:03:19)
Grade C</t>
        </r>
      </text>
    </comment>
    <comment ref="V66" authorId="0" shapeId="0" xr:uid="{00000000-0006-0000-0100-000046040000}">
      <text>
        <r>
          <rPr>
            <sz val="11"/>
            <color theme="1"/>
            <rFont val="Calibri"/>
            <family val="2"/>
            <scheme val="minor"/>
          </rPr>
          <t>======
ID#AAAAKro5HZ0
Iman Rahimzadeh    (2020-12-02 13:16:08)
Numerical assumption 
Norbeck et al. (2018)
------
ID#AAAAioR4cSo
Auregan Bt    (2022-10-24 12:03:30)
Grade C</t>
        </r>
      </text>
    </comment>
    <comment ref="AA66" authorId="0" shapeId="0" xr:uid="{00000000-0006-0000-0100-000047040000}">
      <text>
        <r>
          <rPr>
            <sz val="11"/>
            <color theme="1"/>
            <rFont val="Calibri"/>
            <family val="2"/>
            <scheme val="minor"/>
          </rPr>
          <t>======
ID#AAAAKro5HZ4
Iman Rahimzadeh    (2020-12-02 13:16:12)
Numerical assumption 
Norbeck et al. (2018)
------
ID#AAAAioR4cSs
Auregan Bt    (2022-10-24 12:03:47)
Grade C</t>
        </r>
      </text>
    </comment>
    <comment ref="AC66" authorId="0" shapeId="0" xr:uid="{00000000-0006-0000-0100-000048040000}">
      <text>
        <r>
          <rPr>
            <sz val="11"/>
            <color theme="1"/>
            <rFont val="Calibri"/>
            <family val="2"/>
            <scheme val="minor"/>
          </rPr>
          <t>======
ID#AAAAKro5HXE
Iman Rahimzadeh    (2020-12-02 13:13:25)
Numerical assumption 
Norbeck et al. (2018)
------
ID#AAAAioR4cSw
Auregan Bt    (2022-10-24 12:03:58)
Grade C</t>
        </r>
      </text>
    </comment>
    <comment ref="AS66" authorId="0" shapeId="0" xr:uid="{00000000-0006-0000-0100-000049040000}">
      <text>
        <r>
          <rPr>
            <sz val="11"/>
            <color theme="1"/>
            <rFont val="Calibri"/>
            <family val="2"/>
            <scheme val="minor"/>
          </rPr>
          <t>======
ID#AAAANOxOO0s
Auregan Bt    (2021-07-01 10:34:47)
Duchane &amp; Brown (2002)</t>
        </r>
      </text>
    </comment>
    <comment ref="AT66" authorId="0" shapeId="0" xr:uid="{00000000-0006-0000-0100-00004A040000}">
      <text>
        <r>
          <rPr>
            <sz val="11"/>
            <color theme="1"/>
            <rFont val="Calibri"/>
            <family val="2"/>
            <scheme val="minor"/>
          </rPr>
          <t>======
ID#AAAAKro5HUA
Iman Rahimzadeh    (2020-12-02 13:00:35)
Fehler (1989)</t>
        </r>
      </text>
    </comment>
    <comment ref="AX66" authorId="0" shapeId="0" xr:uid="{00000000-0006-0000-0100-00004B040000}">
      <text>
        <r>
          <rPr>
            <sz val="11"/>
            <color theme="1"/>
            <rFont val="Calibri"/>
            <family val="2"/>
            <scheme val="minor"/>
          </rPr>
          <t>======
ID#AAAAKro5HSE
Iman Rahimzadeh    (2020-12-02 12:51:30)
Fehler 1989</t>
        </r>
      </text>
    </comment>
    <comment ref="BB66" authorId="0" shapeId="0" xr:uid="{00000000-0006-0000-0100-00004C040000}">
      <text>
        <r>
          <rPr>
            <sz val="11"/>
            <color theme="1"/>
            <rFont val="Calibri"/>
            <family val="2"/>
            <scheme val="minor"/>
          </rPr>
          <t>======
ID#AAAAKro5HUE
Iman Rahimzadeh    (2020-12-02 13:00:49)
Fehler (1989)</t>
        </r>
      </text>
    </comment>
    <comment ref="BF66" authorId="0" shapeId="0" xr:uid="{00000000-0006-0000-0100-00004D040000}">
      <text>
        <r>
          <rPr>
            <sz val="11"/>
            <color theme="1"/>
            <rFont val="Calibri"/>
            <family val="2"/>
            <scheme val="minor"/>
          </rPr>
          <t>======
ID#AAAAKro5HE4
Iman Rahimzadeh    (2020-12-02 12:44:21)
Phillips et al. (1997)</t>
        </r>
      </text>
    </comment>
    <comment ref="BG66" authorId="0" shapeId="0" xr:uid="{00000000-0006-0000-0100-00004E040000}">
      <text>
        <r>
          <rPr>
            <sz val="11"/>
            <color theme="1"/>
            <rFont val="Calibri"/>
            <family val="2"/>
            <scheme val="minor"/>
          </rPr>
          <t>======
ID#AAAAKro5HFA
Iman Rahimzadeh    (2020-12-02 12:44:55)
Norbeck et al. (2018)</t>
        </r>
      </text>
    </comment>
    <comment ref="BH66" authorId="0" shapeId="0" xr:uid="{00000000-0006-0000-0100-00004F040000}">
      <text>
        <r>
          <rPr>
            <sz val="11"/>
            <color theme="1"/>
            <rFont val="Calibri"/>
            <family val="2"/>
            <scheme val="minor"/>
          </rPr>
          <t>======
ID#AAAAKro5HUM
Iman Rahimzadeh    (2020-12-02 13:00:53)
Fehler (1989)</t>
        </r>
      </text>
    </comment>
    <comment ref="BL66" authorId="0" shapeId="0" xr:uid="{00000000-0006-0000-0100-000050040000}">
      <text>
        <r>
          <rPr>
            <sz val="11"/>
            <color theme="1"/>
            <rFont val="Calibri"/>
            <family val="2"/>
            <scheme val="minor"/>
          </rPr>
          <t>======
ID#AAAAKro5G-k
Iman Rahimzadeh    (2020-12-02 12:09:27)
Xie et al. (2015)</t>
        </r>
      </text>
    </comment>
    <comment ref="BN66" authorId="0" shapeId="0" xr:uid="{00000000-0006-0000-0100-000051040000}">
      <text>
        <r>
          <rPr>
            <sz val="11"/>
            <color theme="1"/>
            <rFont val="Calibri"/>
            <family val="2"/>
            <scheme val="minor"/>
          </rPr>
          <t>======
ID#AAAANOxOO04
Auregan Bt    (2021-07-01 10:38:58)
Duchane &amp; Brown (2002)
fault from a new injection at Fenton Hill in 1993</t>
        </r>
      </text>
    </comment>
    <comment ref="BP66" authorId="0" shapeId="0" xr:uid="{00000000-0006-0000-0100-000052040000}">
      <text>
        <r>
          <rPr>
            <sz val="11"/>
            <color theme="1"/>
            <rFont val="Calibri"/>
            <family val="2"/>
            <scheme val="minor"/>
          </rPr>
          <t>======
ID#AAAANOxOO08
Auregan Bt    (2021-07-01 10:40:00)
Duchane &amp; Brown (2002)
fault from a new injection at Fenton Hill in 1993</t>
        </r>
      </text>
    </comment>
    <comment ref="BR66" authorId="0" shapeId="0" xr:uid="{00000000-0006-0000-0100-000053040000}">
      <text>
        <r>
          <rPr>
            <sz val="11"/>
            <color theme="1"/>
            <rFont val="Calibri"/>
            <family val="2"/>
            <scheme val="minor"/>
          </rPr>
          <t>======
ID#AAAANOxOO1A
Auregan Bt    (2021-07-01 10:40:06)
Duchane &amp; Brown (2002)
fault from a new injection at Fenton Hill in 1993</t>
        </r>
      </text>
    </comment>
    <comment ref="CX66" authorId="0" shapeId="0" xr:uid="{00000000-0006-0000-0100-000054040000}">
      <text>
        <r>
          <rPr>
            <sz val="11"/>
            <color theme="1"/>
            <rFont val="Calibri"/>
            <family val="2"/>
            <scheme val="minor"/>
          </rPr>
          <t>======
ID#AAAAZ-DhFag
Iman Rahimzadeh    (2022-05-30 08:11:49)
in Dec. 1983</t>
        </r>
      </text>
    </comment>
    <comment ref="CZ66" authorId="0" shapeId="0" xr:uid="{00000000-0006-0000-0100-000055040000}">
      <text>
        <r>
          <rPr>
            <sz val="11"/>
            <color theme="1"/>
            <rFont val="Calibri"/>
            <family val="2"/>
            <scheme val="minor"/>
          </rPr>
          <t>======
ID#AAAAKro5HW8
Iman Rahimzadeh    (2020-12-02 13:12:27)
Numerical assumption
Norbeck et al. (2018)</t>
        </r>
      </text>
    </comment>
    <comment ref="DF66" authorId="0" shapeId="0" xr:uid="{00000000-0006-0000-0100-000056040000}">
      <text>
        <r>
          <rPr>
            <sz val="11"/>
            <color theme="1"/>
            <rFont val="Calibri"/>
            <family val="2"/>
            <scheme val="minor"/>
          </rPr>
          <t>======
ID#AAAAKro5G-M
Iman Rahimzadeh    (2020-12-02 12:08:13)
Philip et al. (1997)
38 MPa according to Xie et al. 2015</t>
        </r>
      </text>
    </comment>
    <comment ref="DX66" authorId="0" shapeId="0" xr:uid="{00000000-0006-0000-0100-000057040000}">
      <text>
        <r>
          <rPr>
            <sz val="11"/>
            <color theme="1"/>
            <rFont val="Calibri"/>
            <family val="2"/>
            <scheme val="minor"/>
          </rPr>
          <t>======
ID#AAAAZ_MSvKI
Iman Rahimzadeh    (2022-05-30 09:00:21)
not exact date (in 1983)</t>
        </r>
      </text>
    </comment>
    <comment ref="M67" authorId="0" shapeId="0" xr:uid="{00000000-0006-0000-0100-000058040000}">
      <text>
        <r>
          <rPr>
            <sz val="11"/>
            <color theme="1"/>
            <rFont val="Calibri"/>
            <family val="2"/>
            <scheme val="minor"/>
          </rPr>
          <t>======
ID#AAAAK6J9OFg
Iman Rahimzadeh    (2020-12-09 09:43:54)
Sonnenthal et al. (2012)
Grade A</t>
        </r>
      </text>
    </comment>
    <comment ref="P67" authorId="0" shapeId="0" xr:uid="{00000000-0006-0000-0100-000059040000}">
      <text>
        <r>
          <rPr>
            <sz val="11"/>
            <color theme="1"/>
            <rFont val="Calibri"/>
            <family val="2"/>
            <scheme val="minor"/>
          </rPr>
          <t>======
ID#AAAAK6J9OFk
Iman Rahimzadeh    (2020-12-09 09:43:57)
Sonnenthal et al. (2012)
Grade A</t>
        </r>
      </text>
    </comment>
    <comment ref="S67" authorId="0" shapeId="0" xr:uid="{00000000-0006-0000-0100-00005A040000}">
      <text>
        <r>
          <rPr>
            <sz val="11"/>
            <color theme="1"/>
            <rFont val="Calibri"/>
            <family val="2"/>
            <scheme val="minor"/>
          </rPr>
          <t>======
ID#AAAAK6J9OGs
Iman Rahimzadeh    (2020-12-09 09:52:42)
Li et al. (2012)
Grade A</t>
        </r>
      </text>
    </comment>
    <comment ref="V67" authorId="0" shapeId="0" xr:uid="{00000000-0006-0000-0100-00005B040000}">
      <text>
        <r>
          <rPr>
            <sz val="11"/>
            <color theme="1"/>
            <rFont val="Calibri"/>
            <family val="2"/>
            <scheme val="minor"/>
          </rPr>
          <t>======
ID#AAAAK6J9OGw
Iman Rahimzadeh    (2020-12-09 09:52:45)
Li et al. (2012)
Grade A</t>
        </r>
      </text>
    </comment>
    <comment ref="Y67" authorId="0" shapeId="0" xr:uid="{00000000-0006-0000-0100-00005C040000}">
      <text>
        <r>
          <rPr>
            <sz val="11"/>
            <color theme="1"/>
            <rFont val="Calibri"/>
            <family val="2"/>
            <scheme val="minor"/>
          </rPr>
          <t>======
ID#AAAAkLxopys
Iman Rahimzadeh    (2022-11-18 12:22:27)
Grade A</t>
        </r>
      </text>
    </comment>
    <comment ref="AA67" authorId="0" shapeId="0" xr:uid="{00000000-0006-0000-0100-00005D040000}">
      <text>
        <r>
          <rPr>
            <sz val="11"/>
            <color theme="1"/>
            <rFont val="Calibri"/>
            <family val="2"/>
            <scheme val="minor"/>
          </rPr>
          <t>======
ID#AAAAkLxopzI
Iman Rahimzadeh    (2022-11-18 12:22:55)
Grade A</t>
        </r>
      </text>
    </comment>
    <comment ref="AC67" authorId="0" shapeId="0" xr:uid="{00000000-0006-0000-0100-00005E040000}">
      <text>
        <r>
          <rPr>
            <sz val="11"/>
            <color theme="1"/>
            <rFont val="Calibri"/>
            <family val="2"/>
            <scheme val="minor"/>
          </rPr>
          <t>======
ID#AAAAK6J9OHM
Iman Rahimzadeh    (2020-12-09 09:55:32)
Cheng et al. (2019)
Grade A</t>
        </r>
      </text>
    </comment>
    <comment ref="AE67" authorId="0" shapeId="0" xr:uid="{00000000-0006-0000-0100-00005F040000}">
      <text>
        <r>
          <rPr>
            <sz val="11"/>
            <color theme="1"/>
            <rFont val="Calibri"/>
            <family val="2"/>
            <scheme val="minor"/>
          </rPr>
          <t>======
ID#AAAAK6J9OHA
Iman Rahimzadeh    (2020-12-09 09:54:57)
Li et al. (2012)
Grade A</t>
        </r>
      </text>
    </comment>
    <comment ref="AF67" authorId="0" shapeId="0" xr:uid="{00000000-0006-0000-0100-000060040000}">
      <text>
        <r>
          <rPr>
            <sz val="11"/>
            <color theme="1"/>
            <rFont val="Calibri"/>
            <family val="2"/>
            <scheme val="minor"/>
          </rPr>
          <t>======
ID#AAAAkLx_w2k
Iman Rahimzadeh    (2022-11-18 12:50:42)
Grade A</t>
        </r>
      </text>
    </comment>
    <comment ref="AG67" authorId="0" shapeId="0" xr:uid="{00000000-0006-0000-0100-000061040000}">
      <text>
        <r>
          <rPr>
            <sz val="11"/>
            <color theme="1"/>
            <rFont val="Calibri"/>
            <family val="2"/>
            <scheme val="minor"/>
          </rPr>
          <t>======
ID#AAAAK6J9OG4
Iman Rahimzadeh    (2020-12-09 09:53:57)
Li et al. (2012)
Average of 23 MPa
Grade A</t>
        </r>
      </text>
    </comment>
    <comment ref="AH67" authorId="0" shapeId="0" xr:uid="{00000000-0006-0000-0100-000062040000}">
      <text>
        <r>
          <rPr>
            <sz val="11"/>
            <color theme="1"/>
            <rFont val="Calibri"/>
            <family val="2"/>
            <scheme val="minor"/>
          </rPr>
          <t>======
ID#AAAAK6J9OG8
Iman Rahimzadeh    (2020-12-09 09:54:00)
Li et al. (2012)
Grade A</t>
        </r>
      </text>
    </comment>
    <comment ref="AI67" authorId="0" shapeId="0" xr:uid="{00000000-0006-0000-0100-000063040000}">
      <text>
        <r>
          <rPr>
            <sz val="11"/>
            <color theme="1"/>
            <rFont val="Calibri"/>
            <family val="2"/>
            <scheme val="minor"/>
          </rPr>
          <t>======
ID#AAAAK6J9OHY
Iman Rahimzadeh    (2020-12-09 09:56:10)
Li et al. (2012)
Grade A</t>
        </r>
      </text>
    </comment>
    <comment ref="AJ67" authorId="0" shapeId="0" xr:uid="{00000000-0006-0000-0100-000064040000}">
      <text>
        <r>
          <rPr>
            <sz val="11"/>
            <color theme="1"/>
            <rFont val="Calibri"/>
            <family val="2"/>
            <scheme val="minor"/>
          </rPr>
          <t>======
ID#AAAAkLx_w2g
Iman Rahimzadeh    (2022-11-18 12:50:22)
Grade A</t>
        </r>
      </text>
    </comment>
    <comment ref="AM67" authorId="0" shapeId="0" xr:uid="{00000000-0006-0000-0100-000065040000}">
      <text>
        <r>
          <rPr>
            <sz val="11"/>
            <color theme="1"/>
            <rFont val="Calibri"/>
            <family val="2"/>
            <scheme val="minor"/>
          </rPr>
          <t>======
ID#AAAAK6J9OF4
Iman Rahimzadeh    (2020-12-09 09:45:21)
Sonnenthal et al. (2012)
------
ID#AAAAkLx_w2c
Iman Rahimzadeh    (2022-11-18 12:50:18)
Grade A</t>
        </r>
      </text>
    </comment>
    <comment ref="AO67" authorId="0" shapeId="0" xr:uid="{00000000-0006-0000-0100-000066040000}">
      <text>
        <r>
          <rPr>
            <sz val="11"/>
            <color theme="1"/>
            <rFont val="Calibri"/>
            <family val="2"/>
            <scheme val="minor"/>
          </rPr>
          <t>======
ID#AAAANgmOdH4
Auregan Bt    (2021-07-23 15:28:37)
from model parameters of Cheng et al (2019)
------
ID#AAAAkLx_w2Y
Iman Rahimzadeh    (2022-11-18 12:50:07)
Grade C</t>
        </r>
      </text>
    </comment>
    <comment ref="AT67" authorId="0" shapeId="0" xr:uid="{00000000-0006-0000-0100-000067040000}">
      <text>
        <r>
          <rPr>
            <sz val="11"/>
            <color theme="1"/>
            <rFont val="Calibri"/>
            <family val="2"/>
            <scheme val="minor"/>
          </rPr>
          <t>======
ID#AAAAK6J9OEw
Iman Rahimzadeh    (2020-12-09 09:35:41)
Cladouhos et al. (2016)</t>
        </r>
      </text>
    </comment>
    <comment ref="AX67" authorId="0" shapeId="0" xr:uid="{00000000-0006-0000-0100-000068040000}">
      <text>
        <r>
          <rPr>
            <sz val="11"/>
            <color theme="1"/>
            <rFont val="Calibri"/>
            <family val="2"/>
            <scheme val="minor"/>
          </rPr>
          <t>======
ID#AAAAK6J9OE0
Iman Rahimzadeh    (2020-12-09 09:35:45)
Cladouhos et al. (2016)</t>
        </r>
      </text>
    </comment>
    <comment ref="BB67" authorId="0" shapeId="0" xr:uid="{00000000-0006-0000-0100-000069040000}">
      <text>
        <r>
          <rPr>
            <sz val="11"/>
            <color theme="1"/>
            <rFont val="Calibri"/>
            <family val="2"/>
            <scheme val="minor"/>
          </rPr>
          <t>======
ID#AAAAK6J9OE4
Iman Rahimzadeh    (2020-12-09 09:35:49)
Cladouhos et al. (2016)</t>
        </r>
      </text>
    </comment>
    <comment ref="BF67" authorId="0" shapeId="0" xr:uid="{00000000-0006-0000-0100-00006A040000}">
      <text>
        <r>
          <rPr>
            <sz val="11"/>
            <color theme="1"/>
            <rFont val="Calibri"/>
            <family val="2"/>
            <scheme val="minor"/>
          </rPr>
          <t>======
ID#AAAAK6J9OE8
Iman Rahimzadeh    (2020-12-09 09:36:37)
Cladouhos et al. (2016)</t>
        </r>
      </text>
    </comment>
    <comment ref="BH67" authorId="0" shapeId="0" xr:uid="{00000000-0006-0000-0100-00006B040000}">
      <text>
        <r>
          <rPr>
            <sz val="11"/>
            <color theme="1"/>
            <rFont val="Calibri"/>
            <family val="2"/>
            <scheme val="minor"/>
          </rPr>
          <t>======
ID#AAAAK6J9OFA
Iman Rahimzadeh    (2020-12-09 09:37:42)
Cladouhos et al. (2016)</t>
        </r>
      </text>
    </comment>
    <comment ref="DA67" authorId="0" shapeId="0" xr:uid="{00000000-0006-0000-0100-00006C040000}">
      <text>
        <r>
          <rPr>
            <sz val="11"/>
            <color theme="1"/>
            <rFont val="Calibri"/>
            <family val="2"/>
            <scheme val="minor"/>
          </rPr>
          <t>======
ID#AAAAK6J9OEk
Iman Rahimzadeh    (2020-12-09 09:33:30)
AltaRock (2013)</t>
        </r>
      </text>
    </comment>
    <comment ref="DP67" authorId="0" shapeId="0" xr:uid="{00000000-0006-0000-0100-00006D040000}">
      <text>
        <r>
          <rPr>
            <sz val="11"/>
            <color theme="1"/>
            <rFont val="Calibri"/>
            <family val="2"/>
            <scheme val="minor"/>
          </rPr>
          <t>======
ID#AAAAK6TYnuM
Iman Rahimzadeh    (2020-12-09 09:08:58)
Cladouhos et al. (2013)</t>
        </r>
      </text>
    </comment>
    <comment ref="E68" authorId="0" shapeId="0" xr:uid="{00000000-0006-0000-0100-00006E040000}">
      <text>
        <r>
          <rPr>
            <sz val="11"/>
            <color theme="1"/>
            <rFont val="Calibri"/>
            <family val="2"/>
            <scheme val="minor"/>
          </rPr>
          <t>======
ID#AAAAG3vCueE
Iman Rahimzadeh    (2020-08-28 11:55:52)
Water-dominated geothermal field</t>
        </r>
      </text>
    </comment>
    <comment ref="H68" authorId="0" shapeId="0" xr:uid="{00000000-0006-0000-0100-00006F040000}">
      <text>
        <r>
          <rPr>
            <sz val="11"/>
            <color theme="1"/>
            <rFont val="Calibri"/>
            <family val="2"/>
            <scheme val="minor"/>
          </rPr>
          <t>======
ID#AAAAG3vCueU
Iman Rahimzadeh    (2020-08-28 11:58:15)
Buijze 2020</t>
        </r>
      </text>
    </comment>
    <comment ref="AR68" authorId="0" shapeId="0" xr:uid="{00000000-0006-0000-0100-000070040000}">
      <text>
        <r>
          <rPr>
            <sz val="11"/>
            <color theme="1"/>
            <rFont val="Calibri"/>
            <family val="2"/>
            <scheme val="minor"/>
          </rPr>
          <t>======
ID#AAAAG4FYW94
Iman Rahimzadeh    (2020-08-28 14:12:30)
Buijze (2019)</t>
        </r>
      </text>
    </comment>
    <comment ref="AS68" authorId="0" shapeId="0" xr:uid="{00000000-0006-0000-0100-000071040000}">
      <text>
        <r>
          <rPr>
            <sz val="11"/>
            <color theme="1"/>
            <rFont val="Calibri"/>
            <family val="2"/>
            <scheme val="minor"/>
          </rPr>
          <t>======
ID#AAAAG4FYW-E
Iman Rahimzadeh    (2020-08-28 14:14:46)
Buijze (2019)</t>
        </r>
      </text>
    </comment>
    <comment ref="BM68" authorId="0" shapeId="0" xr:uid="{00000000-0006-0000-0100-000072040000}">
      <text>
        <r>
          <rPr>
            <sz val="11"/>
            <color theme="1"/>
            <rFont val="Calibri"/>
            <family val="2"/>
            <scheme val="minor"/>
          </rPr>
          <t>======
ID#AAAAG4FYW9s
Iman Rahimzadeh    (2020-08-28 14:11:23)
Buijze (2019)</t>
        </r>
      </text>
    </comment>
    <comment ref="CX68" authorId="0" shapeId="0" xr:uid="{00000000-0006-0000-0100-000073040000}">
      <text>
        <r>
          <rPr>
            <sz val="11"/>
            <color theme="1"/>
            <rFont val="Calibri"/>
            <family val="2"/>
            <scheme val="minor"/>
          </rPr>
          <t>======
ID#AAAAZ-DhFY8
Iman Rahimzadeh    (2022-05-30 08:07:29)
not exact date (in 1982)</t>
        </r>
      </text>
    </comment>
    <comment ref="DA68" authorId="0" shapeId="0" xr:uid="{00000000-0006-0000-0100-000074040000}">
      <text>
        <r>
          <rPr>
            <sz val="11"/>
            <color theme="1"/>
            <rFont val="Calibri"/>
            <family val="2"/>
            <scheme val="minor"/>
          </rPr>
          <t>======
ID#AAAAGZT6tyw
Iman    (2020-04-09 09:02:11)
4734.156 (production), 3811.495 (injection)</t>
        </r>
      </text>
    </comment>
    <comment ref="DB68" authorId="0" shapeId="0" xr:uid="{00000000-0006-0000-0100-000075040000}">
      <text>
        <r>
          <rPr>
            <sz val="11"/>
            <color theme="1"/>
            <rFont val="Calibri"/>
            <family val="2"/>
            <scheme val="minor"/>
          </rPr>
          <t>======
ID#AAAAGZT6tso
Iman    (2020-04-09 09:02:11)
2867663471 (produced), 2341357797 (injected)</t>
        </r>
      </text>
    </comment>
    <comment ref="DD68" authorId="0" shapeId="0" xr:uid="{00000000-0006-0000-0100-000076040000}">
      <text>
        <r>
          <rPr>
            <sz val="11"/>
            <color theme="1"/>
            <rFont val="Calibri"/>
            <family val="2"/>
            <scheme val="minor"/>
          </rPr>
          <t>======
ID#AAAAG4FYW98
Iman Rahimzadeh    (2020-08-28 14:14:05)
Buijze (2019)</t>
        </r>
      </text>
    </comment>
    <comment ref="DT68" authorId="0" shapeId="0" xr:uid="{00000000-0006-0000-0100-000077040000}">
      <text>
        <r>
          <rPr>
            <sz val="11"/>
            <color theme="1"/>
            <rFont val="Calibri"/>
            <family val="2"/>
            <scheme val="minor"/>
          </rPr>
          <t>======
ID#AAAAUMPgxbs
Iman Rahimzadeh    (2022-01-13 15:32:17)
McGuire et al. (2015)</t>
        </r>
      </text>
    </comment>
    <comment ref="DX68" authorId="0" shapeId="0" xr:uid="{00000000-0006-0000-0100-000078040000}">
      <text>
        <r>
          <rPr>
            <sz val="11"/>
            <color theme="1"/>
            <rFont val="Calibri"/>
            <family val="2"/>
            <scheme val="minor"/>
          </rPr>
          <t>======
ID#AAAAZ_MSvJw
Iman Rahimzadeh    (2022-05-30 08:56:56)
not exact date (in 2005)</t>
        </r>
      </text>
    </comment>
    <comment ref="E69" authorId="0" shapeId="0" xr:uid="{00000000-0006-0000-0100-000079040000}">
      <text>
        <r>
          <rPr>
            <sz val="11"/>
            <color theme="1"/>
            <rFont val="Calibri"/>
            <family val="2"/>
            <scheme val="minor"/>
          </rPr>
          <t>======
ID#AAAAJ3mEBNw
Iman Rahimzadeh    (2020-08-18 14:50:20)
two reservoir, 1) upper, normal temperature rock (NTR)-from 1000 to 2600 m. 2) lower, high temperature rock (HTR), below NTR</t>
        </r>
      </text>
    </comment>
    <comment ref="F69" authorId="0" shapeId="0" xr:uid="{00000000-0006-0000-0100-00007A040000}">
      <text>
        <r>
          <rPr>
            <sz val="11"/>
            <color theme="1"/>
            <rFont val="Calibri"/>
            <family val="2"/>
            <scheme val="minor"/>
          </rPr>
          <t>======
ID#AAAAKHQYMHM
Iman Rahimzadeh    (2020-08-18 20:24:28)
EGS in the Northwest part</t>
        </r>
      </text>
    </comment>
    <comment ref="M69" authorId="0" shapeId="0" xr:uid="{00000000-0006-0000-0100-00007B040000}">
      <text>
        <r>
          <rPr>
            <sz val="11"/>
            <color theme="1"/>
            <rFont val="Calibri"/>
            <family val="2"/>
            <scheme val="minor"/>
          </rPr>
          <t>======
ID#AAAAJ3t2Gro
Iman Rahimzadeh    (2020-08-18 16:23:15)
Rutqvist et al. (2015)
Grade C</t>
        </r>
      </text>
    </comment>
    <comment ref="P69" authorId="0" shapeId="0" xr:uid="{00000000-0006-0000-0100-00007C040000}">
      <text>
        <r>
          <rPr>
            <sz val="11"/>
            <color theme="1"/>
            <rFont val="Calibri"/>
            <family val="2"/>
            <scheme val="minor"/>
          </rPr>
          <t>======
ID#AAAAJ3t2GnI
Iman Rahimzadeh    (2020-08-18 16:06:17)
Rutqvist et al. (2015)
Grade C</t>
        </r>
      </text>
    </comment>
    <comment ref="Q69" authorId="0" shapeId="0" xr:uid="{00000000-0006-0000-0100-00007D040000}">
      <text>
        <r>
          <rPr>
            <sz val="11"/>
            <color theme="1"/>
            <rFont val="Calibri"/>
            <family val="2"/>
            <scheme val="minor"/>
          </rPr>
          <t>======
ID#AAAAJ3t2GnM
Iman Rahimzadeh    (2020-08-18 16:06:26)
Equivalent permeability of the bulk rock, obtained through calibrating the numerical model
NTR (Rutqvist et al., 2015)
Grade C</t>
        </r>
      </text>
    </comment>
    <comment ref="S69" authorId="0" shapeId="0" xr:uid="{00000000-0006-0000-0100-00007E040000}">
      <text>
        <r>
          <rPr>
            <sz val="11"/>
            <color theme="1"/>
            <rFont val="Calibri"/>
            <family val="2"/>
            <scheme val="minor"/>
          </rPr>
          <t>======
ID#AAAAJ3t2Goc
Iman Rahimzadeh    (2020-08-18 16:10:30)
Rutqvist et al. (2015)
Calibrated to reproduce field observations
Grade C</t>
        </r>
      </text>
    </comment>
    <comment ref="T69" authorId="0" shapeId="0" xr:uid="{00000000-0006-0000-0100-00007F040000}">
      <text>
        <r>
          <rPr>
            <sz val="11"/>
            <color theme="1"/>
            <rFont val="Calibri"/>
            <family val="2"/>
            <scheme val="minor"/>
          </rPr>
          <t>======
ID#AAAAJ3t2Gtg
Iman Rahimzadeh    (2020-08-18 16:34:32)
Rutqvist et al. (2015)
Grade C</t>
        </r>
      </text>
    </comment>
    <comment ref="V69" authorId="0" shapeId="0" xr:uid="{00000000-0006-0000-0100-000080040000}">
      <text>
        <r>
          <rPr>
            <sz val="11"/>
            <color theme="1"/>
            <rFont val="Calibri"/>
            <family val="2"/>
            <scheme val="minor"/>
          </rPr>
          <t>======
ID#AAAAJ3t2GpE
Iman Rahimzadeh    (2020-08-18 16:11:32)
Rutqvist et al. (2015)
Grade C</t>
        </r>
      </text>
    </comment>
    <comment ref="AM69" authorId="0" shapeId="0" xr:uid="{00000000-0006-0000-0100-000081040000}">
      <text>
        <r>
          <rPr>
            <sz val="11"/>
            <color theme="1"/>
            <rFont val="Calibri"/>
            <family val="2"/>
            <scheme val="minor"/>
          </rPr>
          <t>======
ID#AAAAJ3t2GpU
Iman Rahimzadeh    (2020-08-18 16:12:02)
Rutqvist (2015)
Grade C</t>
        </r>
      </text>
    </comment>
    <comment ref="AO69" authorId="0" shapeId="0" xr:uid="{00000000-0006-0000-0100-000082040000}">
      <text>
        <r>
          <rPr>
            <sz val="11"/>
            <color theme="1"/>
            <rFont val="Calibri"/>
            <family val="2"/>
            <scheme val="minor"/>
          </rPr>
          <t>======
ID#AAAAJ3t2GoA
Iman Rahimzadeh    (2020-08-18 16:08:36)
Rutqvist (2015)
Grade C</t>
        </r>
      </text>
    </comment>
    <comment ref="AR69" authorId="0" shapeId="0" xr:uid="{00000000-0006-0000-0100-000083040000}">
      <text>
        <r>
          <rPr>
            <sz val="11"/>
            <color theme="1"/>
            <rFont val="Calibri"/>
            <family val="2"/>
            <scheme val="minor"/>
          </rPr>
          <t>======
ID#AAAAJ3mEAiM
Iman Rahimzadeh    (2020-08-18 13:53:04)
Buijze et al. (2019)</t>
        </r>
      </text>
    </comment>
    <comment ref="AS69" authorId="0" shapeId="0" xr:uid="{00000000-0006-0000-0100-000084040000}">
      <text>
        <r>
          <rPr>
            <sz val="11"/>
            <color theme="1"/>
            <rFont val="Calibri"/>
            <family val="2"/>
            <scheme val="minor"/>
          </rPr>
          <t>======
ID#AAAAJ3mEAiw
Iman Rahimzadeh    (2020-08-18 13:56:42)
Buijze et al. (2019)</t>
        </r>
      </text>
    </comment>
    <comment ref="AT69" authorId="0" shapeId="0" xr:uid="{00000000-0006-0000-0100-000085040000}">
      <text>
        <r>
          <rPr>
            <sz val="11"/>
            <color theme="1"/>
            <rFont val="Calibri"/>
            <family val="2"/>
            <scheme val="minor"/>
          </rPr>
          <t>======
ID#AAAAKHWDhcg
Iman Rahimzadeh    (2020-08-18 21:21:20)
Martínez‐Garzón et al. (2014)</t>
        </r>
      </text>
    </comment>
    <comment ref="AX69" authorId="0" shapeId="0" xr:uid="{00000000-0006-0000-0100-000086040000}">
      <text>
        <r>
          <rPr>
            <sz val="11"/>
            <color theme="1"/>
            <rFont val="Calibri"/>
            <family val="2"/>
            <scheme val="minor"/>
          </rPr>
          <t>======
ID#AAAAKHWDhck
Iman Rahimzadeh    (2020-08-18 21:21:40)
Very rough estimates based on critically stressed conditions
Martínez‐Garzón et al. (2014)</t>
        </r>
      </text>
    </comment>
    <comment ref="BB69" authorId="0" shapeId="0" xr:uid="{00000000-0006-0000-0100-000087040000}">
      <text>
        <r>
          <rPr>
            <sz val="11"/>
            <color theme="1"/>
            <rFont val="Calibri"/>
            <family val="2"/>
            <scheme val="minor"/>
          </rPr>
          <t>======
ID#AAAAKHWDhco
Iman Rahimzadeh    (2020-08-18 21:21:44)
Very rough estimates based on critically stressed conditions
Martínez‐Garzón et al. (2014)</t>
        </r>
      </text>
    </comment>
    <comment ref="BF69" authorId="0" shapeId="0" xr:uid="{00000000-0006-0000-0100-000088040000}">
      <text>
        <r>
          <rPr>
            <sz val="11"/>
            <color theme="1"/>
            <rFont val="Calibri"/>
            <family val="2"/>
            <scheme val="minor"/>
          </rPr>
          <t>======
ID#AAAAJ3mEAzM
Iman Rahimzadeh    (2020-08-18 14:40:15)
Boyle et al. (2014)</t>
        </r>
      </text>
    </comment>
    <comment ref="BH69" authorId="0" shapeId="0" xr:uid="{00000000-0006-0000-0100-000089040000}">
      <text>
        <r>
          <rPr>
            <sz val="11"/>
            <color theme="1"/>
            <rFont val="Calibri"/>
            <family val="2"/>
            <scheme val="minor"/>
          </rPr>
          <t>======
ID#AAAAKHWDhcs
Iman Rahimzadeh    (2020-08-18 21:22:07)
Martínez‐Garzón et al. (2014)</t>
        </r>
      </text>
    </comment>
    <comment ref="BL69" authorId="0" shapeId="0" xr:uid="{00000000-0006-0000-0100-00008A040000}">
      <text>
        <r>
          <rPr>
            <sz val="11"/>
            <color theme="1"/>
            <rFont val="Calibri"/>
            <family val="2"/>
            <scheme val="minor"/>
          </rPr>
          <t>======
ID#AAAAJ3mEArU
Iman Rahimzadeh    (2020-08-18 14:18:38)
Upper reservoir 1000-2600 m</t>
        </r>
      </text>
    </comment>
    <comment ref="BM69" authorId="0" shapeId="0" xr:uid="{00000000-0006-0000-0100-00008B040000}">
      <text>
        <r>
          <rPr>
            <sz val="11"/>
            <color theme="1"/>
            <rFont val="Calibri"/>
            <family val="2"/>
            <scheme val="minor"/>
          </rPr>
          <t>======
ID#AAAAJ3mEArY
Iman Rahimzadeh    (2020-08-18 14:18:49)
Lower reservoir below the NTR</t>
        </r>
      </text>
    </comment>
    <comment ref="BN69" authorId="0" shapeId="0" xr:uid="{00000000-0006-0000-0100-00008C040000}">
      <text>
        <r>
          <rPr>
            <sz val="11"/>
            <color theme="1"/>
            <rFont val="Calibri"/>
            <family val="2"/>
            <scheme val="minor"/>
          </rPr>
          <t>======
ID#AAAAJ3mEA0E
Iman Rahimzadeh    (2020-08-18 14:48:15)
Garcia et al. (2016)</t>
        </r>
      </text>
    </comment>
    <comment ref="CG69" authorId="0" shapeId="0" xr:uid="{00000000-0006-0000-0100-00008D040000}">
      <text>
        <r>
          <rPr>
            <sz val="11"/>
            <color theme="1"/>
            <rFont val="Calibri"/>
            <family val="2"/>
            <scheme val="minor"/>
          </rPr>
          <t>======
ID#AAAAKHWDhe4
Iman Rahimzadeh    (2020-08-18 21:43:44)
Scibek (2020)</t>
        </r>
      </text>
    </comment>
    <comment ref="CH69" authorId="0" shapeId="0" xr:uid="{00000000-0006-0000-0100-00008E040000}">
      <text>
        <r>
          <rPr>
            <sz val="11"/>
            <color theme="1"/>
            <rFont val="Calibri"/>
            <family val="2"/>
            <scheme val="minor"/>
          </rPr>
          <t>======
ID#AAAAKHWDhe8
Iman Rahimzadeh    (2020-08-18 21:43:57)
Scibek (2020)</t>
        </r>
      </text>
    </comment>
    <comment ref="CX69" authorId="0" shapeId="0" xr:uid="{00000000-0006-0000-0100-00008F040000}">
      <text>
        <r>
          <rPr>
            <sz val="11"/>
            <color theme="1"/>
            <rFont val="Calibri"/>
            <family val="2"/>
            <scheme val="minor"/>
          </rPr>
          <t>======
ID#AAAAZ-DhFY4
Iman Rahimzadeh    (2022-05-30 08:07:22)
not exact date (in 1960)</t>
        </r>
      </text>
    </comment>
    <comment ref="DA69" authorId="0" shapeId="0" xr:uid="{00000000-0006-0000-0100-000090040000}">
      <text>
        <r>
          <rPr>
            <sz val="11"/>
            <color theme="1"/>
            <rFont val="Calibri"/>
            <family val="2"/>
            <scheme val="minor"/>
          </rPr>
          <t>======
ID#AAAAGZT6tjc
Iman    (2020-04-09 09:02:11)
3723.509 (production), 2612.301 (injection)
------
ID#AAAAJ3kVC3Q
Iman Rahimzadeh    (2020-08-18 15:34:27)
Rate per well during the EGS: 76 Kg/s- Garcia et al. (2016)</t>
        </r>
      </text>
    </comment>
    <comment ref="DB69" authorId="0" shapeId="0" xr:uid="{00000000-0006-0000-0100-000091040000}">
      <text>
        <r>
          <rPr>
            <sz val="11"/>
            <color theme="1"/>
            <rFont val="Calibri"/>
            <family val="2"/>
            <scheme val="minor"/>
          </rPr>
          <t>======
ID#AAAAGZT6tl8
Iman    (2020-04-09 09:02:11)
2804063541 (produced), 1271141319 (injected)</t>
        </r>
      </text>
    </comment>
    <comment ref="DD69" authorId="0" shapeId="0" xr:uid="{00000000-0006-0000-0100-000092040000}">
      <text>
        <r>
          <rPr>
            <sz val="11"/>
            <color theme="1"/>
            <rFont val="Calibri"/>
            <family val="2"/>
            <scheme val="minor"/>
          </rPr>
          <t>======
ID#AAAAJ3mEAig
Iman Rahimzadeh    (2020-08-18 13:56:02)
Production&gt;injection
Buijze et al. (2019)</t>
        </r>
      </text>
    </comment>
    <comment ref="DF69" authorId="0" shapeId="0" xr:uid="{00000000-0006-0000-0100-000093040000}">
      <text>
        <r>
          <rPr>
            <sz val="11"/>
            <color theme="1"/>
            <rFont val="Calibri"/>
            <family val="2"/>
            <scheme val="minor"/>
          </rPr>
          <t>======
ID#AAAAJ3mEAiY
Iman Rahimzadeh    (2020-08-18 13:55:03)
under gravity (Buijze et al., 2019)
Garcia et al. (2016)</t>
        </r>
      </text>
    </comment>
    <comment ref="DL69" authorId="0" shapeId="0" xr:uid="{00000000-0006-0000-0100-000094040000}">
      <text>
        <r>
          <rPr>
            <sz val="11"/>
            <color theme="1"/>
            <rFont val="Calibri"/>
            <family val="2"/>
            <scheme val="minor"/>
          </rPr>
          <t>======
ID#AAAAJ3mEAzU
Iman Rahimzadeh    (2020-08-18 14:41:40)
Boyle and Zoback (2014)</t>
        </r>
      </text>
    </comment>
    <comment ref="DS69" authorId="0" shapeId="0" xr:uid="{00000000-0006-0000-0100-000095040000}">
      <text>
        <r>
          <rPr>
            <sz val="11"/>
            <color theme="1"/>
            <rFont val="Calibri"/>
            <family val="2"/>
            <scheme val="minor"/>
          </rPr>
          <t>======
ID#AAAAJ3mEAjc
Iman Rahimzadeh    (2020-08-18 14:01:40)
Denllinger et al. (2017)</t>
        </r>
      </text>
    </comment>
    <comment ref="DX69" authorId="0" shapeId="0" xr:uid="{00000000-0006-0000-0100-000096040000}">
      <text>
        <r>
          <rPr>
            <sz val="11"/>
            <color theme="1"/>
            <rFont val="Calibri"/>
            <family val="2"/>
            <scheme val="minor"/>
          </rPr>
          <t>======
ID#AAAAJ3mEAjY
Iman Rahimzadeh    (2020-08-18 14:01:31)
Denllinger et al. (2017)</t>
        </r>
      </text>
    </comment>
    <comment ref="G70" authorId="0" shapeId="0" xr:uid="{00000000-0006-0000-0100-000097040000}">
      <text>
        <r>
          <rPr>
            <sz val="11"/>
            <color theme="1"/>
            <rFont val="Calibri"/>
            <family val="2"/>
            <scheme val="minor"/>
          </rPr>
          <t>======
ID#AAAALyAMg0Q
Iman Rahimzadeh    (2021-03-15 17:02:53)
Mahani et al. 2017</t>
        </r>
      </text>
    </comment>
    <comment ref="L70" authorId="0" shapeId="0" xr:uid="{00000000-0006-0000-0100-000098040000}">
      <text>
        <r>
          <rPr>
            <sz val="11"/>
            <color theme="1"/>
            <rFont val="Calibri"/>
            <family val="2"/>
            <scheme val="minor"/>
          </rPr>
          <t>======
ID#AAAAVvds5EQ
Iman Rahimzadeh    (2022-03-17 11:29:06)
Numerical assumption (Peña Castro et al., 2020)
Grade C</t>
        </r>
      </text>
    </comment>
    <comment ref="O70" authorId="0" shapeId="0" xr:uid="{00000000-0006-0000-0100-000099040000}">
      <text>
        <r>
          <rPr>
            <sz val="11"/>
            <color theme="1"/>
            <rFont val="Calibri"/>
            <family val="2"/>
            <scheme val="minor"/>
          </rPr>
          <t>======
ID#AAAAVvds5EI
Iman Rahimzadeh    (2022-03-17 11:29:00)
Numerical assumption (Peña Castro et al., 2020)
Grade C</t>
        </r>
      </text>
    </comment>
    <comment ref="R70" authorId="0" shapeId="0" xr:uid="{00000000-0006-0000-0100-00009A040000}">
      <text>
        <r>
          <rPr>
            <sz val="11"/>
            <color theme="1"/>
            <rFont val="Calibri"/>
            <family val="2"/>
            <scheme val="minor"/>
          </rPr>
          <t>======
ID#AAAAVvds5EA
Iman Rahimzadeh    (2022-03-17 11:28:53)
Numerical assumption (Peña Castro et al., 2020)
Grade C</t>
        </r>
      </text>
    </comment>
    <comment ref="U70" authorId="0" shapeId="0" xr:uid="{00000000-0006-0000-0100-00009B040000}">
      <text>
        <r>
          <rPr>
            <sz val="11"/>
            <color theme="1"/>
            <rFont val="Calibri"/>
            <family val="2"/>
            <scheme val="minor"/>
          </rPr>
          <t>======
ID#AAAAVvds5Dw
Iman Rahimzadeh    (2022-03-17 11:28:27)
Dynamic values 
numerical assumption (Peña Castro et al., 2020)
Grade C</t>
        </r>
      </text>
    </comment>
    <comment ref="X70" authorId="0" shapeId="0" xr:uid="{00000000-0006-0000-0100-00009C040000}">
      <text>
        <r>
          <rPr>
            <sz val="11"/>
            <color theme="1"/>
            <rFont val="Calibri"/>
            <family val="2"/>
            <scheme val="minor"/>
          </rPr>
          <t>======
ID#AAAAVvds5D4
Iman Rahimzadeh    (2022-03-17 11:28:35)
Dynamic values
numerical assumption (Peña Castro et al., 2020)
Grade C</t>
        </r>
      </text>
    </comment>
    <comment ref="AD70" authorId="0" shapeId="0" xr:uid="{00000000-0006-0000-0100-00009D040000}">
      <text>
        <r>
          <rPr>
            <sz val="11"/>
            <color theme="1"/>
            <rFont val="Calibri"/>
            <family val="2"/>
            <scheme val="minor"/>
          </rPr>
          <t>======
ID#AAAAkLvBx8Q
Iman Rahimzadeh    (2022-11-18 11:43:10)
Numerical assumption (Peña Castro et al., 2020)
Grade C</t>
        </r>
      </text>
    </comment>
    <comment ref="AR70" authorId="0" shapeId="0" xr:uid="{00000000-0006-0000-0100-00009E040000}">
      <text>
        <r>
          <rPr>
            <sz val="11"/>
            <color theme="1"/>
            <rFont val="Calibri"/>
            <family val="2"/>
            <scheme val="minor"/>
          </rPr>
          <t>======
ID#AAAAVvds5Gw
Iman Rahimzadeh    (2022-03-17 13:47:57)
Wang et al. (2021)</t>
        </r>
      </text>
    </comment>
    <comment ref="AT70" authorId="0" shapeId="0" xr:uid="{00000000-0006-0000-0100-00009F040000}">
      <text>
        <r>
          <rPr>
            <sz val="11"/>
            <color theme="1"/>
            <rFont val="Calibri"/>
            <family val="2"/>
            <scheme val="minor"/>
          </rPr>
          <t>======
ID#AAAAVvds5Go
Iman Rahimzadeh    (2022-03-17 13:42:17)
Fox et al. (2019)</t>
        </r>
      </text>
    </comment>
    <comment ref="BF70" authorId="0" shapeId="0" xr:uid="{00000000-0006-0000-0100-0000A0040000}">
      <text>
        <r>
          <rPr>
            <sz val="11"/>
            <color theme="1"/>
            <rFont val="Calibri"/>
            <family val="2"/>
            <scheme val="minor"/>
          </rPr>
          <t>======
ID#AAAAVvds5E0
Iman Rahimzadeh    (2022-03-17 11:50:52)
Regional stress direction (Peña Castro et al., 2020)
Fox et al. (2019)</t>
        </r>
      </text>
    </comment>
    <comment ref="BN70" authorId="0" shapeId="0" xr:uid="{00000000-0006-0000-0100-0000A1040000}">
      <text>
        <r>
          <rPr>
            <sz val="11"/>
            <color theme="1"/>
            <rFont val="Calibri"/>
            <family val="2"/>
            <scheme val="minor"/>
          </rPr>
          <t>======
ID#AAAAVvds5Ck
Iman Rahimzadeh    (2022-03-17 10:54:33)
Verdecchia et al. (2019)</t>
        </r>
      </text>
    </comment>
    <comment ref="BQ70" authorId="0" shapeId="0" xr:uid="{00000000-0006-0000-0100-0000A2040000}">
      <text>
        <r>
          <rPr>
            <sz val="11"/>
            <color theme="1"/>
            <rFont val="Calibri"/>
            <family val="2"/>
            <scheme val="minor"/>
          </rPr>
          <t>======
ID#AAAAVvds5Co
Iman Rahimzadeh    (2022-03-17 10:54:48)
Verdecchia et al. (2019)</t>
        </r>
      </text>
    </comment>
    <comment ref="BU70" authorId="0" shapeId="0" xr:uid="{00000000-0006-0000-0100-0000A3040000}">
      <text>
        <r>
          <rPr>
            <sz val="11"/>
            <color theme="1"/>
            <rFont val="Calibri"/>
            <family val="2"/>
            <scheme val="minor"/>
          </rPr>
          <t>======
ID#AAAAVvds5Cs
Iman Rahimzadeh    (2022-03-17 10:56:02)
Rake= 42, (Verdecchia et al., 2019)</t>
        </r>
      </text>
    </comment>
    <comment ref="CJ70" authorId="0" shapeId="0" xr:uid="{00000000-0006-0000-0100-0000A4040000}">
      <text>
        <r>
          <rPr>
            <sz val="11"/>
            <color theme="1"/>
            <rFont val="Calibri"/>
            <family val="2"/>
            <scheme val="minor"/>
          </rPr>
          <t>======
ID#AAAAVvds5GY
Iman Rahimzadeh    (2022-03-17 13:33:02)
McLellan (2012)</t>
        </r>
      </text>
    </comment>
    <comment ref="CL70" authorId="0" shapeId="0" xr:uid="{00000000-0006-0000-0100-0000A5040000}">
      <text>
        <r>
          <rPr>
            <sz val="11"/>
            <color theme="1"/>
            <rFont val="Calibri"/>
            <family val="2"/>
            <scheme val="minor"/>
          </rPr>
          <t>======
ID#AAAAVvds5Gg
Iman Rahimzadeh    (2022-03-17 13:33:09)
McLellan (2012)</t>
        </r>
      </text>
    </comment>
    <comment ref="CT70" authorId="0" shapeId="0" xr:uid="{00000000-0006-0000-0100-0000A6040000}">
      <text>
        <r>
          <rPr>
            <sz val="11"/>
            <color theme="1"/>
            <rFont val="Calibri"/>
            <family val="2"/>
            <scheme val="minor"/>
          </rPr>
          <t>======
ID#AAAAVvds5GQ
Iman Rahimzadeh    (2022-03-17 13:31:37)
McLellan (2012)
Residual friction angle= 27</t>
        </r>
      </text>
    </comment>
    <comment ref="CV70" authorId="0" shapeId="0" xr:uid="{00000000-0006-0000-0100-0000A7040000}">
      <text>
        <r>
          <rPr>
            <sz val="11"/>
            <color theme="1"/>
            <rFont val="Calibri"/>
            <family val="2"/>
            <scheme val="minor"/>
          </rPr>
          <t>======
ID#AAAAVvds5GE
Iman Rahimzadeh    (2022-03-17 13:11:49)
Wang et al. (2020)</t>
        </r>
      </text>
    </comment>
    <comment ref="CY70" authorId="0" shapeId="0" xr:uid="{00000000-0006-0000-0100-0000A8040000}">
      <text>
        <r>
          <rPr>
            <sz val="11"/>
            <color theme="1"/>
            <rFont val="Calibri"/>
            <family val="2"/>
            <scheme val="minor"/>
          </rPr>
          <t>======
ID#AAAAVvds5Eg
Iman Rahimzadeh    (2022-03-17 11:31:40)
Peña Castro et al. (2020)</t>
        </r>
      </text>
    </comment>
    <comment ref="DA70" authorId="0" shapeId="0" xr:uid="{00000000-0006-0000-0100-0000A9040000}">
      <text>
        <r>
          <rPr>
            <sz val="11"/>
            <color theme="1"/>
            <rFont val="Calibri"/>
            <family val="2"/>
            <scheme val="minor"/>
          </rPr>
          <t>======
ID#AAAAVvds5Fs
Iman Rahimzadeh    (2022-03-17 12:51:24)
Wang et al. (2021)</t>
        </r>
      </text>
    </comment>
    <comment ref="DB70" authorId="0" shapeId="0" xr:uid="{00000000-0006-0000-0100-0000AA040000}">
      <text>
        <r>
          <rPr>
            <sz val="11"/>
            <color theme="1"/>
            <rFont val="Calibri"/>
            <family val="2"/>
            <scheme val="minor"/>
          </rPr>
          <t>======
ID#AAAAVvds5Cg
Iman Rahimzadeh    (2022-03-17 10:52:49)
Verdecchia et al. (2019)</t>
        </r>
      </text>
    </comment>
    <comment ref="DI70" authorId="0" shapeId="0" xr:uid="{00000000-0006-0000-0100-0000AB040000}">
      <text>
        <r>
          <rPr>
            <sz val="11"/>
            <color theme="1"/>
            <rFont val="Calibri"/>
            <family val="2"/>
            <scheme val="minor"/>
          </rPr>
          <t>======
ID#AAAAVvds5F8
Iman Rahimzadeh    (2022-03-17 13:09:15)
Wang et al. (2020)
------
ID#AAAAZ_NRCRM
Iman Rahimzadeh    (2022-05-30 12:11:27)
5 days to Mmax</t>
        </r>
      </text>
    </comment>
    <comment ref="DJ70" authorId="0" shapeId="0" xr:uid="{00000000-0006-0000-0100-0000AC040000}">
      <text>
        <r>
          <rPr>
            <sz val="11"/>
            <color theme="1"/>
            <rFont val="Calibri"/>
            <family val="2"/>
            <scheme val="minor"/>
          </rPr>
          <t>======
ID#AAAAVvds5Cc
Iman Rahimzadeh    (2022-03-17 10:50:45)
Verdecchia et al. (2019)</t>
        </r>
      </text>
    </comment>
    <comment ref="DP70" authorId="0" shapeId="0" xr:uid="{00000000-0006-0000-0100-0000AD040000}">
      <text>
        <r>
          <rPr>
            <sz val="11"/>
            <color theme="1"/>
            <rFont val="Calibri"/>
            <family val="2"/>
            <scheme val="minor"/>
          </rPr>
          <t>======
ID#AAAAVvds5F4
Iman Rahimzadeh    (2022-03-17 13:08:46)
Wang et al. (2020)</t>
        </r>
      </text>
    </comment>
    <comment ref="DS70" authorId="0" shapeId="0" xr:uid="{00000000-0006-0000-0100-0000AE040000}">
      <text>
        <r>
          <rPr>
            <sz val="11"/>
            <color theme="1"/>
            <rFont val="Calibri"/>
            <family val="2"/>
            <scheme val="minor"/>
          </rPr>
          <t>======
ID#AAAAWrhaau4
Iman Rahimzadeh    (2022-03-09 09:55:41)
Mahani et al. (2017)</t>
        </r>
      </text>
    </comment>
    <comment ref="DY70" authorId="0" shapeId="0" xr:uid="{00000000-0006-0000-0100-0000AF040000}">
      <text>
        <r>
          <rPr>
            <sz val="11"/>
            <color theme="1"/>
            <rFont val="Calibri"/>
            <family val="2"/>
            <scheme val="minor"/>
          </rPr>
          <t>======
ID#AAAAVvds5CU
Iman Rahimzadeh    (2022-03-17 10:49:49)
Verdecchia et al. (2019), Wang et al. (2021)</t>
        </r>
      </text>
    </comment>
    <comment ref="DZ70" authorId="0" shapeId="0" xr:uid="{00000000-0006-0000-0100-0000B0040000}">
      <text>
        <r>
          <rPr>
            <sz val="11"/>
            <color theme="1"/>
            <rFont val="Calibri"/>
            <family val="2"/>
            <scheme val="minor"/>
          </rPr>
          <t>======
ID#AAAAVvds5EY
Iman Rahimzadeh    (2022-03-17 11:30:43)
Peña Castro et al. (2020)</t>
        </r>
      </text>
    </comment>
    <comment ref="L71" authorId="0" shapeId="0" xr:uid="{00000000-0006-0000-0100-0000B1040000}">
      <text>
        <r>
          <rPr>
            <sz val="11"/>
            <color theme="1"/>
            <rFont val="Calibri"/>
            <family val="2"/>
            <scheme val="minor"/>
          </rPr>
          <t>======
ID#AAAAVvds5EU
Iman Rahimzadeh    (2022-03-17 11:29:09)
Numerical assumption (Peña Castro et al., 2020)
Grade C</t>
        </r>
      </text>
    </comment>
    <comment ref="O71" authorId="0" shapeId="0" xr:uid="{00000000-0006-0000-0100-0000B2040000}">
      <text>
        <r>
          <rPr>
            <sz val="11"/>
            <color theme="1"/>
            <rFont val="Calibri"/>
            <family val="2"/>
            <scheme val="minor"/>
          </rPr>
          <t>======
ID#AAAAVvds5EM
Iman Rahimzadeh    (2022-03-17 11:29:02)
Numerical assumption (Peña Castro et al., 2020)
Grade C</t>
        </r>
      </text>
    </comment>
    <comment ref="R71" authorId="0" shapeId="0" xr:uid="{00000000-0006-0000-0100-0000B3040000}">
      <text>
        <r>
          <rPr>
            <sz val="11"/>
            <color theme="1"/>
            <rFont val="Calibri"/>
            <family val="2"/>
            <scheme val="minor"/>
          </rPr>
          <t>======
ID#AAAAVvds5EE
Iman Rahimzadeh    (2022-03-17 11:28:57)
Numerical assumption (Peña Castro et al., 2020)
Grade C</t>
        </r>
      </text>
    </comment>
    <comment ref="U71" authorId="0" shapeId="0" xr:uid="{00000000-0006-0000-0100-0000B4040000}">
      <text>
        <r>
          <rPr>
            <sz val="11"/>
            <color theme="1"/>
            <rFont val="Calibri"/>
            <family val="2"/>
            <scheme val="minor"/>
          </rPr>
          <t>======
ID#AAAAVvds5D0
Iman Rahimzadeh    (2022-03-17 11:28:31)
Dynamic values
numerical assumption (Peña Castro et al., 2020)
Grade C</t>
        </r>
      </text>
    </comment>
    <comment ref="X71" authorId="0" shapeId="0" xr:uid="{00000000-0006-0000-0100-0000B5040000}">
      <text>
        <r>
          <rPr>
            <sz val="11"/>
            <color theme="1"/>
            <rFont val="Calibri"/>
            <family val="2"/>
            <scheme val="minor"/>
          </rPr>
          <t>======
ID#AAAAVvds5D8
Iman Rahimzadeh    (2022-03-17 11:28:39)
Dynamic values
numerical assumption (Peña Castro et al., 2020)
Grade C</t>
        </r>
      </text>
    </comment>
    <comment ref="AD71" authorId="0" shapeId="0" xr:uid="{00000000-0006-0000-0100-0000B6040000}">
      <text>
        <r>
          <rPr>
            <sz val="11"/>
            <color theme="1"/>
            <rFont val="Calibri"/>
            <family val="2"/>
            <scheme val="minor"/>
          </rPr>
          <t>======
ID#AAAAkLvBx8U
Iman Rahimzadeh    (2022-11-18 11:43:13)
Numerical assumption (Peña Castro et al., 2020)
Grade C</t>
        </r>
      </text>
    </comment>
    <comment ref="AR71" authorId="0" shapeId="0" xr:uid="{00000000-0006-0000-0100-0000B7040000}">
      <text>
        <r>
          <rPr>
            <sz val="11"/>
            <color theme="1"/>
            <rFont val="Calibri"/>
            <family val="2"/>
            <scheme val="minor"/>
          </rPr>
          <t>======
ID#AAAAVvds5FU
Iman Rahimzadeh    (2022-03-17 12:30:03)
Peña Castro et al. (2020)</t>
        </r>
      </text>
    </comment>
    <comment ref="AT71" authorId="0" shapeId="0" xr:uid="{00000000-0006-0000-0100-0000B8040000}">
      <text>
        <r>
          <rPr>
            <sz val="11"/>
            <color theme="1"/>
            <rFont val="Calibri"/>
            <family val="2"/>
            <scheme val="minor"/>
          </rPr>
          <t>======
ID#AAAAVvds5Gs
Iman Rahimzadeh    (2022-03-17 13:42:20)
Fox et al. (2019)</t>
        </r>
      </text>
    </comment>
    <comment ref="BF71" authorId="0" shapeId="0" xr:uid="{00000000-0006-0000-0100-0000B9040000}">
      <text>
        <r>
          <rPr>
            <sz val="11"/>
            <color theme="1"/>
            <rFont val="Calibri"/>
            <family val="2"/>
            <scheme val="minor"/>
          </rPr>
          <t>======
ID#AAAAVvds5E4
Iman Rahimzadeh    (2022-03-17 11:51:08)
Regional stress direction (Peña Castro et al., 2020)
Fox et al. (2019)</t>
        </r>
      </text>
    </comment>
    <comment ref="BU71" authorId="0" shapeId="0" xr:uid="{00000000-0006-0000-0100-0000BA040000}">
      <text>
        <r>
          <rPr>
            <sz val="11"/>
            <color theme="1"/>
            <rFont val="Calibri"/>
            <family val="2"/>
            <scheme val="minor"/>
          </rPr>
          <t>======
ID#AAAAVvds5C8
Iman Rahimzadeh    (2022-03-17 11:12:49)
Peña Castro et al. (2020)</t>
        </r>
      </text>
    </comment>
    <comment ref="CJ71" authorId="0" shapeId="0" xr:uid="{00000000-0006-0000-0100-0000BB040000}">
      <text>
        <r>
          <rPr>
            <sz val="11"/>
            <color theme="1"/>
            <rFont val="Calibri"/>
            <family val="2"/>
            <scheme val="minor"/>
          </rPr>
          <t>======
ID#AAAAVvds5Gc
Iman Rahimzadeh    (2022-03-17 13:33:05)
McLellan (2012)</t>
        </r>
      </text>
    </comment>
    <comment ref="CL71" authorId="0" shapeId="0" xr:uid="{00000000-0006-0000-0100-0000BC040000}">
      <text>
        <r>
          <rPr>
            <sz val="11"/>
            <color theme="1"/>
            <rFont val="Calibri"/>
            <family val="2"/>
            <scheme val="minor"/>
          </rPr>
          <t>======
ID#AAAAVvds5Gk
Iman Rahimzadeh    (2022-03-17 13:33:12)
McLellan (2012)</t>
        </r>
      </text>
    </comment>
    <comment ref="CT71" authorId="0" shapeId="0" xr:uid="{00000000-0006-0000-0100-0000BD040000}">
      <text>
        <r>
          <rPr>
            <sz val="11"/>
            <color theme="1"/>
            <rFont val="Calibri"/>
            <family val="2"/>
            <scheme val="minor"/>
          </rPr>
          <t>======
ID#AAAAVvds5GU
Iman Rahimzadeh    (2022-03-17 13:31:42)
McLellan (2012)
Residual friction angle= 27</t>
        </r>
      </text>
    </comment>
    <comment ref="CV71" authorId="0" shapeId="0" xr:uid="{00000000-0006-0000-0100-0000BE040000}">
      <text>
        <r>
          <rPr>
            <sz val="11"/>
            <color theme="1"/>
            <rFont val="Calibri"/>
            <family val="2"/>
            <scheme val="minor"/>
          </rPr>
          <t>======
ID#AAAAVvds5C0
Iman Rahimzadeh    (2022-03-17 11:06:25)
Peña Castro et al. (2020)</t>
        </r>
      </text>
    </comment>
    <comment ref="CY71" authorId="0" shapeId="0" xr:uid="{00000000-0006-0000-0100-0000BF040000}">
      <text>
        <r>
          <rPr>
            <sz val="11"/>
            <color theme="1"/>
            <rFont val="Calibri"/>
            <family val="2"/>
            <scheme val="minor"/>
          </rPr>
          <t>======
ID#AAAAVvds5Ek
Iman Rahimzadeh    (2022-03-17 11:32:02)
Peña Castro et al. (2020)</t>
        </r>
      </text>
    </comment>
    <comment ref="DB71" authorId="0" shapeId="0" xr:uid="{00000000-0006-0000-0100-0000C0040000}">
      <text>
        <r>
          <rPr>
            <sz val="11"/>
            <color theme="1"/>
            <rFont val="Calibri"/>
            <family val="2"/>
            <scheme val="minor"/>
          </rPr>
          <t>======
ID#AAAAVvds5Eo
Iman Rahimzadeh    (2022-03-17 11:42:35)
Peña Castro et al. (2020)</t>
        </r>
      </text>
    </comment>
    <comment ref="DI71" authorId="0" shapeId="0" xr:uid="{00000000-0006-0000-0100-0000C1040000}">
      <text>
        <r>
          <rPr>
            <sz val="11"/>
            <color theme="1"/>
            <rFont val="Calibri"/>
            <family val="2"/>
            <scheme val="minor"/>
          </rPr>
          <t>======
ID#AAAAZ_NRCRQ
Iman Rahimzadeh    (2022-05-30 12:11:37)
2 days to Mmax</t>
        </r>
      </text>
    </comment>
    <comment ref="DJ71" authorId="0" shapeId="0" xr:uid="{00000000-0006-0000-0100-0000C2040000}">
      <text>
        <r>
          <rPr>
            <sz val="11"/>
            <color theme="1"/>
            <rFont val="Calibri"/>
            <family val="2"/>
            <scheme val="minor"/>
          </rPr>
          <t>======
ID#AAAAVvds5E8
Iman Rahimzadeh    (2022-03-17 11:53:24)
Distributed from the beginning of the injection to days after Mmax 
(Peña Castro et al., 2020)</t>
        </r>
      </text>
    </comment>
    <comment ref="DS71" authorId="0" shapeId="0" xr:uid="{00000000-0006-0000-0100-0000C3040000}">
      <text>
        <r>
          <rPr>
            <sz val="11"/>
            <color theme="1"/>
            <rFont val="Calibri"/>
            <family val="2"/>
            <scheme val="minor"/>
          </rPr>
          <t>======
ID#AAAAVvds5Cw
Iman Rahimzadeh    (2022-03-17 11:05:36)
Mw=4.2 (Peña Castro et al., 2020)</t>
        </r>
      </text>
    </comment>
    <comment ref="DV71" authorId="0" shapeId="0" xr:uid="{00000000-0006-0000-0100-0000C4040000}">
      <text>
        <r>
          <rPr>
            <sz val="11"/>
            <color theme="1"/>
            <rFont val="Calibri"/>
            <family val="2"/>
            <scheme val="minor"/>
          </rPr>
          <t>======
ID#AAAAVvds5C4
Iman Rahimzadeh    (2022-03-17 11:07:14)
Peña Castro et al. (2020)</t>
        </r>
      </text>
    </comment>
    <comment ref="DY71" authorId="0" shapeId="0" xr:uid="{00000000-0006-0000-0100-0000C5040000}">
      <text>
        <r>
          <rPr>
            <sz val="11"/>
            <color theme="1"/>
            <rFont val="Calibri"/>
            <family val="2"/>
            <scheme val="minor"/>
          </rPr>
          <t>======
ID#AAAAVvds5CY
Iman Rahimzadeh    (2022-03-17 10:49:52)
Verdecchia et al. (2019)</t>
        </r>
      </text>
    </comment>
    <comment ref="DZ71" authorId="0" shapeId="0" xr:uid="{00000000-0006-0000-0100-0000C6040000}">
      <text>
        <r>
          <rPr>
            <sz val="11"/>
            <color theme="1"/>
            <rFont val="Calibri"/>
            <family val="2"/>
            <scheme val="minor"/>
          </rPr>
          <t>======
ID#AAAAVvds5Ec
Iman Rahimzadeh    (2022-03-17 11:30:47)
Peña Castro et al. (2020)</t>
        </r>
      </text>
    </comment>
    <comment ref="K72" authorId="0" shapeId="0" xr:uid="{00000000-0006-0000-0100-0000C7040000}">
      <text>
        <r>
          <rPr>
            <sz val="11"/>
            <color theme="1"/>
            <rFont val="Calibri"/>
            <family val="2"/>
            <scheme val="minor"/>
          </rPr>
          <t>======
ID#AAAATCseXWw
Linus. Vagabund    (2021-12-10 16:45:49)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72" authorId="0" shapeId="0" xr:uid="{00000000-0006-0000-0100-0000C8040000}">
      <text>
        <r>
          <rPr>
            <sz val="11"/>
            <color theme="1"/>
            <rFont val="Calibri"/>
            <family val="2"/>
            <scheme val="minor"/>
          </rPr>
          <t>======
ID#AAAATCseXW0
Linus. Vagabund    (2021-12-10 16:45:57)
Numerical Model by Vaisblat et al. (2019)
Grade C</t>
        </r>
      </text>
    </comment>
    <comment ref="M72" authorId="0" shapeId="0" xr:uid="{00000000-0006-0000-0100-0000C9040000}">
      <text>
        <r>
          <rPr>
            <sz val="11"/>
            <color theme="1"/>
            <rFont val="Calibri"/>
            <family val="2"/>
            <scheme val="minor"/>
          </rPr>
          <t>======
ID#AAAATjDLFyw
Linus. Vagabund    (2021-12-23 09:57:23)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72" authorId="0" shapeId="0" xr:uid="{00000000-0006-0000-0100-0000CA040000}">
      <text>
        <r>
          <rPr>
            <sz val="11"/>
            <color theme="1"/>
            <rFont val="Calibri"/>
            <family val="2"/>
            <scheme val="minor"/>
          </rPr>
          <t>======
ID#AAAATjDLFzw
Linus. Vagabund    (2021-12-23 09:59:44)
Maxwell et al. (2011)
Grade C</t>
        </r>
      </text>
    </comment>
    <comment ref="P72" authorId="0" shapeId="0" xr:uid="{00000000-0006-0000-0100-0000CB040000}">
      <text>
        <r>
          <rPr>
            <sz val="11"/>
            <color theme="1"/>
            <rFont val="Calibri"/>
            <family val="2"/>
            <scheme val="minor"/>
          </rPr>
          <t>======
ID#AAAATjDLFzo
Linus. Vagabund    (2021-12-23 09:59:35)
Maxwell et al. (2011)
Grade C</t>
        </r>
      </text>
    </comment>
    <comment ref="Q72" authorId="0" shapeId="0" xr:uid="{00000000-0006-0000-0100-0000CC040000}">
      <text>
        <r>
          <rPr>
            <sz val="11"/>
            <color theme="1"/>
            <rFont val="Calibri"/>
            <family val="2"/>
            <scheme val="minor"/>
          </rPr>
          <t>======
ID#AAAATjDLFzs
Linus. Vagabund    (2021-12-23 09:59:38)
Maxwell et al. (2011)
Grade C</t>
        </r>
      </text>
    </comment>
    <comment ref="U72" authorId="0" shapeId="0" xr:uid="{00000000-0006-0000-0100-0000CD040000}">
      <text>
        <r>
          <rPr>
            <sz val="11"/>
            <color theme="1"/>
            <rFont val="Calibri"/>
            <family val="2"/>
            <scheme val="minor"/>
          </rPr>
          <t>======
ID#AAAATCseXW4
Linus. Vagabund    (2021-12-10 16:46:00)
Numerical Model by Vaisblat et al. (2019)
Grade C</t>
        </r>
      </text>
    </comment>
    <comment ref="X72" authorId="0" shapeId="0" xr:uid="{00000000-0006-0000-0100-0000CE040000}">
      <text>
        <r>
          <rPr>
            <sz val="11"/>
            <color theme="1"/>
            <rFont val="Calibri"/>
            <family val="2"/>
            <scheme val="minor"/>
          </rPr>
          <t>======
ID#AAAATCseXW8
Linus. Vagabund    (2021-12-10 16:46:05)
Numerical Model by Vaisblat et al. (2019)
Grade C</t>
        </r>
      </text>
    </comment>
    <comment ref="AT72" authorId="0" shapeId="0" xr:uid="{00000000-0006-0000-0100-0000CF040000}">
      <text>
        <r>
          <rPr>
            <sz val="11"/>
            <color theme="1"/>
            <rFont val="Calibri"/>
            <family val="2"/>
            <scheme val="minor"/>
          </rPr>
          <t>======
ID#AAAATCseXXA
Linus. Vagabund    (2021-12-10 16:46:14)
Numerical Model by Vaisblat et al. (2019)</t>
        </r>
      </text>
    </comment>
    <comment ref="AU72" authorId="0" shapeId="0" xr:uid="{00000000-0006-0000-0100-0000D0040000}">
      <text>
        <r>
          <rPr>
            <sz val="11"/>
            <color theme="1"/>
            <rFont val="Calibri"/>
            <family val="2"/>
            <scheme val="minor"/>
          </rPr>
          <t>======
ID#AAAATCseXXE
Linus. Vagabund    (2021-12-10 16:46:17)
Numerical Model by Vaisblat et al. (2019)</t>
        </r>
      </text>
    </comment>
    <comment ref="AX72" authorId="0" shapeId="0" xr:uid="{00000000-0006-0000-0100-0000D1040000}">
      <text>
        <r>
          <rPr>
            <sz val="11"/>
            <color theme="1"/>
            <rFont val="Calibri"/>
            <family val="2"/>
            <scheme val="minor"/>
          </rPr>
          <t>======
ID#AAAATCseXXI
Linus. Vagabund    (2021-12-10 16:46:22)
Numerical Model by Vaisblat et al. (2019)</t>
        </r>
      </text>
    </comment>
    <comment ref="AY72" authorId="0" shapeId="0" xr:uid="{00000000-0006-0000-0100-0000D2040000}">
      <text>
        <r>
          <rPr>
            <sz val="11"/>
            <color theme="1"/>
            <rFont val="Calibri"/>
            <family val="2"/>
            <scheme val="minor"/>
          </rPr>
          <t>======
ID#AAAATCseXXM
Linus. Vagabund    (2021-12-10 16:46:26)
Numerical Model by Vaisblat et al. (2019)</t>
        </r>
      </text>
    </comment>
    <comment ref="BB72" authorId="0" shapeId="0" xr:uid="{00000000-0006-0000-0100-0000D3040000}">
      <text>
        <r>
          <rPr>
            <sz val="11"/>
            <color theme="1"/>
            <rFont val="Calibri"/>
            <family val="2"/>
            <scheme val="minor"/>
          </rPr>
          <t>======
ID#AAAATCseXXQ
Linus. Vagabund    (2021-12-10 16:46:29)
Numerical Model by Vaisblat et al. (2019)</t>
        </r>
      </text>
    </comment>
    <comment ref="BC72" authorId="0" shapeId="0" xr:uid="{00000000-0006-0000-0100-0000D4040000}">
      <text>
        <r>
          <rPr>
            <sz val="11"/>
            <color theme="1"/>
            <rFont val="Calibri"/>
            <family val="2"/>
            <scheme val="minor"/>
          </rPr>
          <t>======
ID#AAAATCseXXU
Linus. Vagabund    (2021-12-10 16:46:31)
Numerical Model by Vaisblat et al. (2019)</t>
        </r>
      </text>
    </comment>
    <comment ref="BJ72" authorId="0" shapeId="0" xr:uid="{00000000-0006-0000-0100-0000D5040000}">
      <text>
        <r>
          <rPr>
            <sz val="11"/>
            <color theme="1"/>
            <rFont val="Calibri"/>
            <family val="2"/>
            <scheme val="minor"/>
          </rPr>
          <t>======
ID#AAAATCseXXY
Linus. Vagabund    (2021-12-10 16:46:34)
Numerical Model by Vaisblat et al. (2019)</t>
        </r>
      </text>
    </comment>
    <comment ref="BK72" authorId="0" shapeId="0" xr:uid="{00000000-0006-0000-0100-0000D6040000}">
      <text>
        <r>
          <rPr>
            <sz val="11"/>
            <color theme="1"/>
            <rFont val="Calibri"/>
            <family val="2"/>
            <scheme val="minor"/>
          </rPr>
          <t>======
ID#AAAATCseXXc
Linus. Vagabund    (2021-12-10 16:46:36)
Numerical Model by Vaisblat et al. (2019)</t>
        </r>
      </text>
    </comment>
    <comment ref="DW72" authorId="1" shapeId="0" xr:uid="{00000000-0006-0000-0100-0000D7040000}">
      <text>
        <r>
          <rPr>
            <b/>
            <sz val="9"/>
            <color indexed="81"/>
            <rFont val="Tahoma"/>
            <family val="2"/>
          </rPr>
          <t>IR:</t>
        </r>
        <r>
          <rPr>
            <sz val="9"/>
            <color indexed="81"/>
            <rFont val="Tahoma"/>
            <family val="2"/>
          </rPr>
          <t xml:space="preserve">
&lt;1000
</t>
        </r>
      </text>
    </comment>
    <comment ref="K73" authorId="0" shapeId="0" xr:uid="{00000000-0006-0000-0100-0000D8040000}">
      <text>
        <r>
          <rPr>
            <sz val="11"/>
            <color theme="1"/>
            <rFont val="Calibri"/>
            <family val="2"/>
            <scheme val="minor"/>
          </rPr>
          <t>======
ID#AAAANJmWaFg
Linus. Vagabund    (2021-07-27 16:22:48)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73" authorId="0" shapeId="0" xr:uid="{00000000-0006-0000-0100-0000D9040000}">
      <text>
        <r>
          <rPr>
            <sz val="11"/>
            <color theme="1"/>
            <rFont val="Calibri"/>
            <family val="2"/>
            <scheme val="minor"/>
          </rPr>
          <t>======
ID#AAAAN6ZV7jE
Linus. Vagabund    (2021-08-23 15:31:07)
Numerical Model by Vaisblat et al. (2019)
Grade C</t>
        </r>
      </text>
    </comment>
    <comment ref="M73" authorId="0" shapeId="0" xr:uid="{00000000-0006-0000-0100-0000DA040000}">
      <text>
        <r>
          <rPr>
            <sz val="11"/>
            <color theme="1"/>
            <rFont val="Calibri"/>
            <family val="2"/>
            <scheme val="minor"/>
          </rPr>
          <t>======
ID#AAAATjDLFyk
Linus. Vagabund    (2021-12-23 09:57:01)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73" authorId="0" shapeId="0" xr:uid="{00000000-0006-0000-0100-0000DB040000}">
      <text>
        <r>
          <rPr>
            <sz val="11"/>
            <color theme="1"/>
            <rFont val="Calibri"/>
            <family val="2"/>
            <scheme val="minor"/>
          </rPr>
          <t>======
ID#AAAATjDLFy8
Linus. Vagabund    (2021-12-23 09:58:30)
Maxwell et al. (2011)
Grade C</t>
        </r>
      </text>
    </comment>
    <comment ref="P73" authorId="0" shapeId="0" xr:uid="{00000000-0006-0000-0100-0000DC040000}">
      <text>
        <r>
          <rPr>
            <sz val="11"/>
            <color theme="1"/>
            <rFont val="Calibri"/>
            <family val="2"/>
            <scheme val="minor"/>
          </rPr>
          <t>======
ID#AAAATjDLFzI
Linus. Vagabund    (2021-12-23 09:58:48)
Maxwell et al. (2011)
Grade C</t>
        </r>
      </text>
    </comment>
    <comment ref="Q73" authorId="0" shapeId="0" xr:uid="{00000000-0006-0000-0100-0000DD040000}">
      <text>
        <r>
          <rPr>
            <sz val="11"/>
            <color theme="1"/>
            <rFont val="Calibri"/>
            <family val="2"/>
            <scheme val="minor"/>
          </rPr>
          <t>======
ID#AAAATjDLFzM
Linus. Vagabund    (2021-12-23 09:58:50)
Maxwell et al. (2011)
Grade C</t>
        </r>
      </text>
    </comment>
    <comment ref="U73" authorId="0" shapeId="0" xr:uid="{00000000-0006-0000-0100-0000DE040000}">
      <text>
        <r>
          <rPr>
            <sz val="11"/>
            <color theme="1"/>
            <rFont val="Calibri"/>
            <family val="2"/>
            <scheme val="minor"/>
          </rPr>
          <t>======
ID#AAAAOPjmHLc
Linus. Vagabund    (2021-08-23 16:30:48)
Numerical Model by Vaisblat et al. (2019)
Grade C</t>
        </r>
      </text>
    </comment>
    <comment ref="X73" authorId="0" shapeId="0" xr:uid="{00000000-0006-0000-0100-0000DF040000}">
      <text>
        <r>
          <rPr>
            <sz val="11"/>
            <color theme="1"/>
            <rFont val="Calibri"/>
            <family val="2"/>
            <scheme val="minor"/>
          </rPr>
          <t>======
ID#AAAAOPjmHLg
Linus. Vagabund    (2021-08-23 16:30:57)
Numerical Model by Vaisblat et al. (2019)
Grade C</t>
        </r>
      </text>
    </comment>
    <comment ref="BG74" authorId="0" shapeId="0" xr:uid="{00000000-0006-0000-0100-0000E0040000}">
      <text>
        <r>
          <rPr>
            <sz val="11"/>
            <color theme="1"/>
            <rFont val="Calibri"/>
            <family val="2"/>
            <scheme val="minor"/>
          </rPr>
          <t>======
ID#AAAAO5UhO0A
Linus. Vagabund    (2021-09-07 09:02:58)
Reiter et al. (2014)
Ref.:
Reiter, K., Heidbach, O., Schmitt, D., Haug, K., Ziegler, M., &amp; Moeck, I. (2014). A revised crustal stress orientation database for Canada. Tectonophysics, 636, 111–124. https://doi.org/10.1016/j.tecto.2014.08.006</t>
        </r>
      </text>
    </comment>
    <comment ref="DH74" authorId="0" shapeId="0" xr:uid="{00000000-0006-0000-0100-0000E1040000}">
      <text>
        <r>
          <rPr>
            <sz val="11"/>
            <color theme="1"/>
            <rFont val="Calibri"/>
            <family val="2"/>
            <scheme val="minor"/>
          </rPr>
          <t>======
ID#AAAAZ_KGabc
Iman Rahimzadeh    (2022-05-30 08:46:18)
in Dec. 2011</t>
        </r>
      </text>
    </comment>
    <comment ref="DY74" authorId="0" shapeId="0" xr:uid="{00000000-0006-0000-0100-0000E2040000}">
      <text>
        <r>
          <rPr>
            <sz val="11"/>
            <color theme="1"/>
            <rFont val="Calibri"/>
            <family val="2"/>
            <scheme val="minor"/>
          </rPr>
          <t>======
ID#AAAAO22wKtY
Linus. Vagabund    (2021-09-07 10:11:41)
Galloway et al. (2018)
Ref.:
Galloway, E., Hauck, T., Corlett, H., Panǎ, D., &amp; Schultz, R. (2018). Faults and associated karst collapse suggest conduits for fluid flow that influence hydraulic fracturinginduced seismicity. Proceedings of the National Academy of Sciences of the United States of America, 115(43), E10003–E10012. https://doi.org/10.1073/pnas.1807549115</t>
        </r>
      </text>
    </comment>
    <comment ref="K75" authorId="0" shapeId="0" xr:uid="{00000000-0006-0000-0100-0000E3040000}">
      <text>
        <r>
          <rPr>
            <sz val="11"/>
            <color theme="1"/>
            <rFont val="Calibri"/>
            <family val="2"/>
            <scheme val="minor"/>
          </rPr>
          <t>======
ID#AAAAOLEnTl0
Linus. Vagabund    (2021-09-06 15:19:29)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75" authorId="0" shapeId="0" xr:uid="{00000000-0006-0000-0100-0000E4040000}">
      <text>
        <r>
          <rPr>
            <sz val="11"/>
            <color theme="1"/>
            <rFont val="Calibri"/>
            <family val="2"/>
            <scheme val="minor"/>
          </rPr>
          <t>======
ID#AAAAOLEnTl4
Linus. Vagabund    (2021-09-06 15:21:32)
Numerical Model by Vaisblat et al. (2019)
Grade C</t>
        </r>
      </text>
    </comment>
    <comment ref="M75" authorId="0" shapeId="0" xr:uid="{00000000-0006-0000-0100-0000E5040000}">
      <text>
        <r>
          <rPr>
            <sz val="11"/>
            <color theme="1"/>
            <rFont val="Calibri"/>
            <family val="2"/>
            <scheme val="minor"/>
          </rPr>
          <t>======
ID#AAAATjDLFyo
Linus. Vagabund    (2021-12-23 09:57:15)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75" authorId="0" shapeId="0" xr:uid="{00000000-0006-0000-0100-0000E6040000}">
      <text>
        <r>
          <rPr>
            <sz val="11"/>
            <color theme="1"/>
            <rFont val="Calibri"/>
            <family val="2"/>
            <scheme val="minor"/>
          </rPr>
          <t>======
ID#AAAATjDLFzQ
Linus. Vagabund    (2021-12-23 09:58:54)
Maxwell et al. (2011)
Grade C</t>
        </r>
      </text>
    </comment>
    <comment ref="P75" authorId="0" shapeId="0" xr:uid="{00000000-0006-0000-0100-0000E7040000}">
      <text>
        <r>
          <rPr>
            <sz val="11"/>
            <color theme="1"/>
            <rFont val="Calibri"/>
            <family val="2"/>
            <scheme val="minor"/>
          </rPr>
          <t>======
ID#AAAATjDLFzU
Linus. Vagabund    (2021-12-23 09:59:00)
Maxwell et al. (2011)
Grade C</t>
        </r>
      </text>
    </comment>
    <comment ref="Q75" authorId="0" shapeId="0" xr:uid="{00000000-0006-0000-0100-0000E8040000}">
      <text>
        <r>
          <rPr>
            <sz val="11"/>
            <color theme="1"/>
            <rFont val="Calibri"/>
            <family val="2"/>
            <scheme val="minor"/>
          </rPr>
          <t>======
ID#AAAATjDLFzY
Linus. Vagabund    (2021-12-23 09:59:07)
Maxwell et al. (2011)
Grade C</t>
        </r>
      </text>
    </comment>
    <comment ref="U75" authorId="0" shapeId="0" xr:uid="{00000000-0006-0000-0100-0000E9040000}">
      <text>
        <r>
          <rPr>
            <sz val="11"/>
            <color theme="1"/>
            <rFont val="Calibri"/>
            <family val="2"/>
            <scheme val="minor"/>
          </rPr>
          <t>======
ID#AAAAjMC5aig
Linus. Vagabund    (2022-10-31 12:00:21)
Numerical Model by Vaisblat et al. (2019)
Grade C</t>
        </r>
      </text>
    </comment>
    <comment ref="X75" authorId="0" shapeId="0" xr:uid="{00000000-0006-0000-0100-0000EA040000}">
      <text>
        <r>
          <rPr>
            <sz val="11"/>
            <color theme="1"/>
            <rFont val="Calibri"/>
            <family val="2"/>
            <scheme val="minor"/>
          </rPr>
          <t>======
ID#AAAAicH5eLk
Linus. Vagabund    (2022-10-31 13:38:28)
Numerical Model by Vaisblat et al. (2019)
Grade C</t>
        </r>
      </text>
    </comment>
    <comment ref="AT75" authorId="0" shapeId="0" xr:uid="{00000000-0006-0000-0100-0000EB040000}">
      <text>
        <r>
          <rPr>
            <sz val="11"/>
            <color theme="1"/>
            <rFont val="Calibri"/>
            <family val="2"/>
            <scheme val="minor"/>
          </rPr>
          <t>======
ID#AAAAOLEnTl8
Linus. Vagabund    (2021-09-06 15:27:02)
Numerical Model by Vaisblat et al. (2019)</t>
        </r>
      </text>
    </comment>
    <comment ref="AU75" authorId="0" shapeId="0" xr:uid="{00000000-0006-0000-0100-0000EC040000}">
      <text>
        <r>
          <rPr>
            <sz val="11"/>
            <color theme="1"/>
            <rFont val="Calibri"/>
            <family val="2"/>
            <scheme val="minor"/>
          </rPr>
          <t>======
ID#AAAAOLEnTmA
Linus. Vagabund    (2021-09-06 15:27:05)
Numerical Model by Vaisblat et al. (2019)</t>
        </r>
      </text>
    </comment>
    <comment ref="AX75" authorId="0" shapeId="0" xr:uid="{00000000-0006-0000-0100-0000ED040000}">
      <text>
        <r>
          <rPr>
            <sz val="11"/>
            <color theme="1"/>
            <rFont val="Calibri"/>
            <family val="2"/>
            <scheme val="minor"/>
          </rPr>
          <t>======
ID#AAAAOLEnTmE
Linus. Vagabund    (2021-09-06 15:27:25)
Numerical Model by Vaisblat et al. (2019)</t>
        </r>
      </text>
    </comment>
    <comment ref="AY75" authorId="0" shapeId="0" xr:uid="{00000000-0006-0000-0100-0000EE040000}">
      <text>
        <r>
          <rPr>
            <sz val="11"/>
            <color theme="1"/>
            <rFont val="Calibri"/>
            <family val="2"/>
            <scheme val="minor"/>
          </rPr>
          <t>======
ID#AAAAOLEnTmI
Linus. Vagabund    (2021-09-06 15:27:27)
Numerical Model by Vaisblat et al. (2019)</t>
        </r>
      </text>
    </comment>
    <comment ref="BB75" authorId="0" shapeId="0" xr:uid="{00000000-0006-0000-0100-0000EF040000}">
      <text>
        <r>
          <rPr>
            <sz val="11"/>
            <color theme="1"/>
            <rFont val="Calibri"/>
            <family val="2"/>
            <scheme val="minor"/>
          </rPr>
          <t>======
ID#AAAAOLEnTmM
Linus. Vagabund    (2021-09-06 15:27:38)
Numerical Model by Vaisblat et al. (2019)</t>
        </r>
      </text>
    </comment>
    <comment ref="BC75" authorId="0" shapeId="0" xr:uid="{00000000-0006-0000-0100-0000F0040000}">
      <text>
        <r>
          <rPr>
            <sz val="11"/>
            <color theme="1"/>
            <rFont val="Calibri"/>
            <family val="2"/>
            <scheme val="minor"/>
          </rPr>
          <t>======
ID#AAAAOLEnTmQ
Linus. Vagabund    (2021-09-06 15:27:41)
Numerical Model by Vaisblat et al. (2019)</t>
        </r>
      </text>
    </comment>
    <comment ref="BJ75" authorId="0" shapeId="0" xr:uid="{00000000-0006-0000-0100-0000F1040000}">
      <text>
        <r>
          <rPr>
            <sz val="11"/>
            <color theme="1"/>
            <rFont val="Calibri"/>
            <family val="2"/>
            <scheme val="minor"/>
          </rPr>
          <t>======
ID#AAAAOLEnTmU
Linus. Vagabund    (2021-09-06 15:28:59)
No dependency with depth;
Numerical Model by Vaisblat et al. (2019)</t>
        </r>
      </text>
    </comment>
    <comment ref="BK75" authorId="0" shapeId="0" xr:uid="{00000000-0006-0000-0100-0000F2040000}">
      <text>
        <r>
          <rPr>
            <sz val="11"/>
            <color theme="1"/>
            <rFont val="Calibri"/>
            <family val="2"/>
            <scheme val="minor"/>
          </rPr>
          <t>======
ID#AAAAOLEnTmY
Linus. Vagabund    (2021-09-06 15:29:07)
No dependency with depth;
Numerical Model by Vaisblat et al. (2019)</t>
        </r>
      </text>
    </comment>
    <comment ref="K76" authorId="0" shapeId="0" xr:uid="{00000000-0006-0000-0100-0000F3040000}">
      <text>
        <r>
          <rPr>
            <sz val="11"/>
            <color theme="1"/>
            <rFont val="Calibri"/>
            <family val="2"/>
            <scheme val="minor"/>
          </rPr>
          <t>======
ID#AAAASQabdQ4
Linus. Vagabund    (2021-11-27 14:30:38)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76" authorId="0" shapeId="0" xr:uid="{00000000-0006-0000-0100-0000F4040000}">
      <text>
        <r>
          <rPr>
            <sz val="11"/>
            <color theme="1"/>
            <rFont val="Calibri"/>
            <family val="2"/>
            <scheme val="minor"/>
          </rPr>
          <t>======
ID#AAAASQabdQ8
Linus. Vagabund    (2021-11-27 14:31:12)
Numerical Model by Vaisblat et al. (2019)
Grade C</t>
        </r>
      </text>
    </comment>
    <comment ref="M76" authorId="0" shapeId="0" xr:uid="{00000000-0006-0000-0100-0000F5040000}">
      <text>
        <r>
          <rPr>
            <sz val="11"/>
            <color theme="1"/>
            <rFont val="Calibri"/>
            <family val="2"/>
            <scheme val="minor"/>
          </rPr>
          <t>======
ID#AAAATjDLFys
Linus. Vagabund    (2021-12-23 09:57:20)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76" authorId="0" shapeId="0" xr:uid="{00000000-0006-0000-0100-0000F6040000}">
      <text>
        <r>
          <rPr>
            <sz val="11"/>
            <color theme="1"/>
            <rFont val="Calibri"/>
            <family val="2"/>
            <scheme val="minor"/>
          </rPr>
          <t>======
ID#AAAATjDLFzc
Linus. Vagabund    (2021-12-23 09:59:16)
Maxwell et al. (2011)
Grade C</t>
        </r>
      </text>
    </comment>
    <comment ref="P76" authorId="0" shapeId="0" xr:uid="{00000000-0006-0000-0100-0000F7040000}">
      <text>
        <r>
          <rPr>
            <sz val="11"/>
            <color theme="1"/>
            <rFont val="Calibri"/>
            <family val="2"/>
            <scheme val="minor"/>
          </rPr>
          <t>======
ID#AAAATjDLFzg
Linus. Vagabund    (2021-12-23 09:59:23)
Maxwell et al. (2011)
Grade C</t>
        </r>
      </text>
    </comment>
    <comment ref="Q76" authorId="0" shapeId="0" xr:uid="{00000000-0006-0000-0100-0000F8040000}">
      <text>
        <r>
          <rPr>
            <sz val="11"/>
            <color theme="1"/>
            <rFont val="Calibri"/>
            <family val="2"/>
            <scheme val="minor"/>
          </rPr>
          <t>======
ID#AAAATjDLFzk
Linus. Vagabund    (2021-12-23 09:59:27)
Maxwell et al. (2011)
Grade C</t>
        </r>
      </text>
    </comment>
    <comment ref="U76" authorId="0" shapeId="0" xr:uid="{00000000-0006-0000-0100-0000F9040000}">
      <text>
        <r>
          <rPr>
            <sz val="11"/>
            <color theme="1"/>
            <rFont val="Calibri"/>
            <family val="2"/>
            <scheme val="minor"/>
          </rPr>
          <t>======
ID#AAAASQabdRA
Linus. Vagabund    (2021-11-27 14:31:17)
Numerical Model by Vaisblat et al. (2019)
Grade C</t>
        </r>
      </text>
    </comment>
    <comment ref="X76" authorId="0" shapeId="0" xr:uid="{00000000-0006-0000-0100-0000FA040000}">
      <text>
        <r>
          <rPr>
            <sz val="11"/>
            <color theme="1"/>
            <rFont val="Calibri"/>
            <family val="2"/>
            <scheme val="minor"/>
          </rPr>
          <t>======
ID#AAAASQabdRE
Linus. Vagabund    (2021-11-27 14:33:17)
Numerical Model by Vaisblat et al. (2019)
Grade C</t>
        </r>
      </text>
    </comment>
    <comment ref="AT76" authorId="0" shapeId="0" xr:uid="{00000000-0006-0000-0100-0000FB040000}">
      <text>
        <r>
          <rPr>
            <sz val="11"/>
            <color theme="1"/>
            <rFont val="Calibri"/>
            <family val="2"/>
            <scheme val="minor"/>
          </rPr>
          <t>======
ID#AAAASQabdRQ
Linus. Vagabund    (2021-11-27 14:35:11)
Numerical Model by Vaisblat et al. (2019)</t>
        </r>
      </text>
    </comment>
    <comment ref="AU76" authorId="0" shapeId="0" xr:uid="{00000000-0006-0000-0100-0000FC040000}">
      <text>
        <r>
          <rPr>
            <sz val="11"/>
            <color theme="1"/>
            <rFont val="Calibri"/>
            <family val="2"/>
            <scheme val="minor"/>
          </rPr>
          <t>======
ID#AAAASQabdRU
Linus. Vagabund    (2021-11-27 14:35:14)
Numerical Model by Vaisblat et al. (2019)</t>
        </r>
      </text>
    </comment>
    <comment ref="AX76" authorId="0" shapeId="0" xr:uid="{00000000-0006-0000-0100-0000FD040000}">
      <text>
        <r>
          <rPr>
            <sz val="11"/>
            <color theme="1"/>
            <rFont val="Calibri"/>
            <family val="2"/>
            <scheme val="minor"/>
          </rPr>
          <t>======
ID#AAAASQabdRY
Linus. Vagabund    (2021-11-27 14:35:16)
Numerical Model by Vaisblat et al. (2019)</t>
        </r>
      </text>
    </comment>
    <comment ref="AY76" authorId="0" shapeId="0" xr:uid="{00000000-0006-0000-0100-0000FE040000}">
      <text>
        <r>
          <rPr>
            <sz val="11"/>
            <color theme="1"/>
            <rFont val="Calibri"/>
            <family val="2"/>
            <scheme val="minor"/>
          </rPr>
          <t>======
ID#AAAASQabdRc
Linus. Vagabund    (2021-11-27 14:35:19)
Numerical Model by Vaisblat et al. (2019)</t>
        </r>
      </text>
    </comment>
    <comment ref="BB76" authorId="0" shapeId="0" xr:uid="{00000000-0006-0000-0100-0000FF040000}">
      <text>
        <r>
          <rPr>
            <sz val="11"/>
            <color theme="1"/>
            <rFont val="Calibri"/>
            <family val="2"/>
            <scheme val="minor"/>
          </rPr>
          <t>======
ID#AAAASQabdRg
Linus. Vagabund    (2021-11-27 14:35:21)
Numerical Model by Vaisblat et al. (2019)</t>
        </r>
      </text>
    </comment>
    <comment ref="BC76" authorId="0" shapeId="0" xr:uid="{00000000-0006-0000-0100-000000050000}">
      <text>
        <r>
          <rPr>
            <sz val="11"/>
            <color theme="1"/>
            <rFont val="Calibri"/>
            <family val="2"/>
            <scheme val="minor"/>
          </rPr>
          <t>======
ID#AAAASQabdRk
Linus. Vagabund    (2021-11-27 14:35:23)
Numerical Model by Vaisblat et al. (2019)</t>
        </r>
      </text>
    </comment>
    <comment ref="BJ76" authorId="0" shapeId="0" xr:uid="{00000000-0006-0000-0100-000001050000}">
      <text>
        <r>
          <rPr>
            <sz val="11"/>
            <color theme="1"/>
            <rFont val="Calibri"/>
            <family val="2"/>
            <scheme val="minor"/>
          </rPr>
          <t>======
ID#AAAASQabdRo
Linus. Vagabund    (2021-11-27 14:35:26)
Numerical Model by Vaisblat et al. (2019)</t>
        </r>
      </text>
    </comment>
    <comment ref="BK76" authorId="0" shapeId="0" xr:uid="{00000000-0006-0000-0100-000002050000}">
      <text>
        <r>
          <rPr>
            <sz val="11"/>
            <color theme="1"/>
            <rFont val="Calibri"/>
            <family val="2"/>
            <scheme val="minor"/>
          </rPr>
          <t>======
ID#AAAASQgRFWY
Linus. Vagabund    (2021-11-27 14:35:28)
Numerical Model by Vaisblat et al. (2019)</t>
        </r>
      </text>
    </comment>
    <comment ref="DW76" authorId="1" shapeId="0" xr:uid="{00000000-0006-0000-0100-000003050000}">
      <text>
        <r>
          <rPr>
            <b/>
            <sz val="9"/>
            <color indexed="81"/>
            <rFont val="Tahoma"/>
            <family val="2"/>
          </rPr>
          <t>IR:</t>
        </r>
        <r>
          <rPr>
            <sz val="9"/>
            <color indexed="81"/>
            <rFont val="Tahoma"/>
            <family val="2"/>
          </rPr>
          <t xml:space="preserve">
&lt;3000
</t>
        </r>
      </text>
    </comment>
    <comment ref="B77" authorId="0" shapeId="0" xr:uid="{00000000-0006-0000-0100-000004050000}">
      <text>
        <r>
          <rPr>
            <sz val="11"/>
            <color theme="1"/>
            <rFont val="Calibri"/>
            <family val="2"/>
            <scheme val="minor"/>
          </rPr>
          <t>======
ID#AAAAVnLLi64
Iman Rahimzadeh    (2022-02-16 11:31:48)
Fox Creek cases happened in Duvernay West shaly basin</t>
        </r>
      </text>
    </comment>
    <comment ref="K77" authorId="0" shapeId="0" xr:uid="{00000000-0006-0000-0100-000005050000}">
      <text>
        <r>
          <rPr>
            <sz val="11"/>
            <color theme="1"/>
            <rFont val="Calibri"/>
            <family val="2"/>
            <scheme val="minor"/>
          </rPr>
          <t>======
ID#AAAAkLtKfjg
Iman Rahimzadeh    (2022-11-18 10:57:44)
Grade A</t>
        </r>
      </text>
    </comment>
    <comment ref="L77" authorId="0" shapeId="0" xr:uid="{00000000-0006-0000-0100-000006050000}">
      <text>
        <r>
          <rPr>
            <sz val="11"/>
            <color theme="1"/>
            <rFont val="Calibri"/>
            <family val="2"/>
            <scheme val="minor"/>
          </rPr>
          <t>======
ID#AAAAVnWY3mE
Iman Rahimzadeh    (2022-02-16 13:09:00)
average of 2671 (Hui et al., 2021)</t>
        </r>
      </text>
    </comment>
    <comment ref="M77" authorId="0" shapeId="0" xr:uid="{00000000-0006-0000-0100-000007050000}">
      <text>
        <r>
          <rPr>
            <sz val="11"/>
            <color theme="1"/>
            <rFont val="Calibri"/>
            <family val="2"/>
            <scheme val="minor"/>
          </rPr>
          <t>======
ID#AAAAkLtpqjo
Iman Rahimzadeh    (2022-11-18 11:04:53)
Hui et al. (2021)
Grade A</t>
        </r>
      </text>
    </comment>
    <comment ref="N77" authorId="0" shapeId="0" xr:uid="{00000000-0006-0000-0100-000008050000}">
      <text>
        <r>
          <rPr>
            <sz val="11"/>
            <color theme="1"/>
            <rFont val="Calibri"/>
            <family val="2"/>
            <scheme val="minor"/>
          </rPr>
          <t>======
ID#AAAAkLtpqjk
Iman Rahimzadeh    (2022-11-18 11:04:49)
Hui et al. (2021)
Grade A</t>
        </r>
      </text>
    </comment>
    <comment ref="O77" authorId="0" shapeId="0" xr:uid="{00000000-0006-0000-0100-000009050000}">
      <text>
        <r>
          <rPr>
            <sz val="11"/>
            <color theme="1"/>
            <rFont val="Calibri"/>
            <family val="2"/>
            <scheme val="minor"/>
          </rPr>
          <t>======
ID#AAAAVnWY3l8
Iman Rahimzadeh    (2022-02-16 13:06:16)
Hui et al. (2021)</t>
        </r>
      </text>
    </comment>
    <comment ref="P77" authorId="0" shapeId="0" xr:uid="{00000000-0006-0000-0100-00000A050000}">
      <text>
        <r>
          <rPr>
            <sz val="11"/>
            <color theme="1"/>
            <rFont val="Calibri"/>
            <family val="2"/>
            <scheme val="minor"/>
          </rPr>
          <t>======
ID#AAAAkLtpqlI
Iman Rahimzadeh    (2022-11-18 11:18:27)
Hui et al. (2021)
Grade A</t>
        </r>
      </text>
    </comment>
    <comment ref="Q77" authorId="0" shapeId="0" xr:uid="{00000000-0006-0000-0100-00000B050000}">
      <text>
        <r>
          <rPr>
            <sz val="11"/>
            <color theme="1"/>
            <rFont val="Calibri"/>
            <family val="2"/>
            <scheme val="minor"/>
          </rPr>
          <t>======
ID#AAAAkLuU7Sg
Iman Rahimzadeh    (2022-11-18 11:18:44)
Hui et al. (2021)
Grade A</t>
        </r>
      </text>
    </comment>
    <comment ref="R77" authorId="0" shapeId="0" xr:uid="{00000000-0006-0000-0100-00000C050000}">
      <text>
        <r>
          <rPr>
            <sz val="11"/>
            <color theme="1"/>
            <rFont val="Calibri"/>
            <family val="2"/>
            <scheme val="minor"/>
          </rPr>
          <t>======
ID#AAAAVnWY3mA
Iman Rahimzadeh    (2022-02-16 13:06:42)
Hui et al. (2021)</t>
        </r>
      </text>
    </comment>
    <comment ref="S77" authorId="0" shapeId="0" xr:uid="{00000000-0006-0000-0100-00000D050000}">
      <text>
        <r>
          <rPr>
            <sz val="11"/>
            <color theme="1"/>
            <rFont val="Calibri"/>
            <family val="2"/>
            <scheme val="minor"/>
          </rPr>
          <t>======
ID#AAAAkLuwEPI
Iman Rahimzadeh    (2022-11-18 11:29:07)
Hui et al. (2021)
Grade A</t>
        </r>
      </text>
    </comment>
    <comment ref="T77" authorId="0" shapeId="0" xr:uid="{00000000-0006-0000-0100-00000E050000}">
      <text>
        <r>
          <rPr>
            <sz val="11"/>
            <color theme="1"/>
            <rFont val="Calibri"/>
            <family val="2"/>
            <scheme val="minor"/>
          </rPr>
          <t>======
ID#AAAAkLuwEPM
Iman Rahimzadeh    (2022-11-18 11:29:20)
Hui et al. (2021)
Grade A</t>
        </r>
      </text>
    </comment>
    <comment ref="U77" authorId="0" shapeId="0" xr:uid="{00000000-0006-0000-0100-00000F050000}">
      <text>
        <r>
          <rPr>
            <sz val="11"/>
            <color theme="1"/>
            <rFont val="Calibri"/>
            <family val="2"/>
            <scheme val="minor"/>
          </rPr>
          <t>======
ID#AAAAVnWY3mI
Iman Rahimzadeh    (2022-02-16 13:09:16)
Hui et al. (2021)</t>
        </r>
      </text>
    </comment>
    <comment ref="V77" authorId="0" shapeId="0" xr:uid="{00000000-0006-0000-0100-000010050000}">
      <text>
        <r>
          <rPr>
            <sz val="11"/>
            <color theme="1"/>
            <rFont val="Calibri"/>
            <family val="2"/>
            <scheme val="minor"/>
          </rPr>
          <t>======
ID#AAAAkLuwEQE
Iman Rahimzadeh    (2022-11-18 11:34:41)
Hui et al. (2021)
Grade A</t>
        </r>
      </text>
    </comment>
    <comment ref="W77" authorId="0" shapeId="0" xr:uid="{00000000-0006-0000-0100-000011050000}">
      <text>
        <r>
          <rPr>
            <sz val="11"/>
            <color theme="1"/>
            <rFont val="Calibri"/>
            <family val="2"/>
            <scheme val="minor"/>
          </rPr>
          <t>======
ID#AAAAkLuwEQI
Iman Rahimzadeh    (2022-11-18 11:34:46)
Hui et al. (2021)
Grade A</t>
        </r>
      </text>
    </comment>
    <comment ref="X77" authorId="0" shapeId="0" xr:uid="{00000000-0006-0000-0100-000012050000}">
      <text>
        <r>
          <rPr>
            <sz val="11"/>
            <color theme="1"/>
            <rFont val="Calibri"/>
            <family val="2"/>
            <scheme val="minor"/>
          </rPr>
          <t>======
ID#AAAAVnWY3mM
Iman Rahimzadeh    (2022-02-16 13:09:32)
Hui et al. (2021)</t>
        </r>
      </text>
    </comment>
    <comment ref="AT77" authorId="0" shapeId="0" xr:uid="{00000000-0006-0000-0100-000013050000}">
      <text>
        <r>
          <rPr>
            <sz val="11"/>
            <color theme="1"/>
            <rFont val="Calibri"/>
            <family val="2"/>
            <scheme val="minor"/>
          </rPr>
          <t>======
ID#AAAAVnWY3mk
Iman Rahimzadeh    (2022-02-16 13:21:48)
Shen et al. (2021)</t>
        </r>
      </text>
    </comment>
    <comment ref="AX77" authorId="0" shapeId="0" xr:uid="{00000000-0006-0000-0100-000014050000}">
      <text>
        <r>
          <rPr>
            <sz val="11"/>
            <color theme="1"/>
            <rFont val="Calibri"/>
            <family val="2"/>
            <scheme val="minor"/>
          </rPr>
          <t>======
ID#AAAAVnWY3nA
Iman Rahimzadeh    (2022-02-16 14:02:43)
Shen et al. (2021)</t>
        </r>
      </text>
    </comment>
    <comment ref="BB77" authorId="0" shapeId="0" xr:uid="{00000000-0006-0000-0100-000015050000}">
      <text>
        <r>
          <rPr>
            <sz val="11"/>
            <color theme="1"/>
            <rFont val="Calibri"/>
            <family val="2"/>
            <scheme val="minor"/>
          </rPr>
          <t>======
ID#AAAAVnWY3mo
Iman Rahimzadeh    (2022-02-16 13:23:59)
Shen et al. (2021)
0.0158 according to Hui et al. (2021)</t>
        </r>
      </text>
    </comment>
    <comment ref="BG77" authorId="0" shapeId="0" xr:uid="{00000000-0006-0000-0100-000016050000}">
      <text>
        <r>
          <rPr>
            <sz val="11"/>
            <color theme="1"/>
            <rFont val="Calibri"/>
            <family val="2"/>
            <scheme val="minor"/>
          </rPr>
          <t>======
ID#AAAAVnWY3mg
Iman Rahimzadeh    (2022-02-16 13:21:10)
Hui et al. (2021)</t>
        </r>
      </text>
    </comment>
    <comment ref="BH77" authorId="0" shapeId="0" xr:uid="{00000000-0006-0000-0100-000017050000}">
      <text>
        <r>
          <rPr>
            <sz val="11"/>
            <color theme="1"/>
            <rFont val="Calibri"/>
            <family val="2"/>
            <scheme val="minor"/>
          </rPr>
          <t>======
ID#AAAAVnWY3ms
Iman Rahimzadeh    (2022-02-16 13:24:02)
Shen et al. (2021)
A secant gradient of 0.0138 according to Hui et al. (2021)</t>
        </r>
      </text>
    </comment>
    <comment ref="BN77" authorId="0" shapeId="0" xr:uid="{00000000-0006-0000-0100-000018050000}">
      <text>
        <r>
          <rPr>
            <sz val="11"/>
            <color theme="1"/>
            <rFont val="Calibri"/>
            <family val="2"/>
            <scheme val="minor"/>
          </rPr>
          <t>======
ID#AAAAVnLLi7A
Iman Rahimzadeh    (2022-02-16 11:39:55)
Wang et al. (2020)
------
ID#AAAAVnLLi7U
Iman Rahimzadeh    (2022-02-16 11:50:09)
Rake=-165</t>
        </r>
      </text>
    </comment>
    <comment ref="BU77" authorId="0" shapeId="0" xr:uid="{00000000-0006-0000-0100-000019050000}">
      <text>
        <r>
          <rPr>
            <sz val="11"/>
            <color theme="1"/>
            <rFont val="Calibri"/>
            <family val="2"/>
            <scheme val="minor"/>
          </rPr>
          <t>======
ID#AAAAVnLLi7E
Iman Rahimzadeh    (2022-02-16 11:39:58)
Wang et al. (2020)</t>
        </r>
      </text>
    </comment>
    <comment ref="BZ77" authorId="0" shapeId="0" xr:uid="{00000000-0006-0000-0100-00001A050000}">
      <text>
        <r>
          <rPr>
            <sz val="11"/>
            <color theme="1"/>
            <rFont val="Calibri"/>
            <family val="2"/>
            <scheme val="minor"/>
          </rPr>
          <t>======
ID#AAAAVnLLi7Y
Iman Rahimzadeh    (2022-02-16 11:55:56)
Wang et al. (2020)
intersecting the wellbore</t>
        </r>
      </text>
    </comment>
    <comment ref="CA77" authorId="0" shapeId="0" xr:uid="{00000000-0006-0000-0100-00001B050000}">
      <text>
        <r>
          <rPr>
            <sz val="11"/>
            <color theme="1"/>
            <rFont val="Calibri"/>
            <family val="2"/>
            <scheme val="minor"/>
          </rPr>
          <t>======
ID#AAAAVnWY3lU
Iman Rahimzadeh    (2022-02-16 11:58:22)
Liu et al. (2021)</t>
        </r>
      </text>
    </comment>
    <comment ref="CF77" authorId="0" shapeId="0" xr:uid="{00000000-0006-0000-0100-00001C050000}">
      <text>
        <r>
          <rPr>
            <sz val="11"/>
            <color theme="1"/>
            <rFont val="Calibri"/>
            <family val="2"/>
            <scheme val="minor"/>
          </rPr>
          <t>======
ID#AAAAVnWY3mU
Iman Rahimzadeh    (2022-02-16 13:18:47)
Hui et al. (2021)- Numerical estimate</t>
        </r>
      </text>
    </comment>
    <comment ref="CH77" authorId="0" shapeId="0" xr:uid="{00000000-0006-0000-0100-00001D050000}">
      <text>
        <r>
          <rPr>
            <sz val="11"/>
            <color theme="1"/>
            <rFont val="Calibri"/>
            <family val="2"/>
            <scheme val="minor"/>
          </rPr>
          <t>======
ID#AAAAVnWY3mQ
Iman Rahimzadeh    (2022-02-16 13:18:43)
Hui et al. (2021)- numerical estimate</t>
        </r>
      </text>
    </comment>
    <comment ref="CP77" authorId="0" shapeId="0" xr:uid="{00000000-0006-0000-0100-00001E050000}">
      <text>
        <r>
          <rPr>
            <sz val="11"/>
            <color theme="1"/>
            <rFont val="Calibri"/>
            <family val="2"/>
            <scheme val="minor"/>
          </rPr>
          <t>======
ID#AAAAVnWY3mY
Iman Rahimzadeh    (2022-02-16 13:19:37)
Hui et al. (2021)- Numerical estimate</t>
        </r>
      </text>
    </comment>
    <comment ref="CR77" authorId="0" shapeId="0" xr:uid="{00000000-0006-0000-0100-00001F050000}">
      <text>
        <r>
          <rPr>
            <sz val="11"/>
            <color theme="1"/>
            <rFont val="Calibri"/>
            <family val="2"/>
            <scheme val="minor"/>
          </rPr>
          <t>======
ID#AAAAVnWY3mc
Iman Rahimzadeh    (2022-02-16 13:19:46)
Hui et al. (2021)- Numerical estimate</t>
        </r>
      </text>
    </comment>
    <comment ref="CU77" authorId="0" shapeId="0" xr:uid="{00000000-0006-0000-0100-000020050000}">
      <text>
        <r>
          <rPr>
            <sz val="11"/>
            <color theme="1"/>
            <rFont val="Calibri"/>
            <family val="2"/>
            <scheme val="minor"/>
          </rPr>
          <t>======
ID#AAAAVnWY3lk
Iman Rahimzadeh    (2022-02-16 12:47:27)
Hui et al. (2021)</t>
        </r>
      </text>
    </comment>
    <comment ref="DA77" authorId="0" shapeId="0" xr:uid="{00000000-0006-0000-0100-000021050000}">
      <text>
        <r>
          <rPr>
            <sz val="11"/>
            <color theme="1"/>
            <rFont val="Calibri"/>
            <family val="2"/>
            <scheme val="minor"/>
          </rPr>
          <t>======
ID#AAAAVnWY3lw
Iman Rahimzadeh    (2022-02-16 12:54:43)
Hui et al. (2021)</t>
        </r>
      </text>
    </comment>
    <comment ref="DB77" authorId="0" shapeId="0" xr:uid="{00000000-0006-0000-0100-000022050000}">
      <text>
        <r>
          <rPr>
            <sz val="11"/>
            <color theme="1"/>
            <rFont val="Calibri"/>
            <family val="2"/>
            <scheme val="minor"/>
          </rPr>
          <t>======
ID#AAAAVnWY3l0
Iman Rahimzadeh    (2022-02-16 12:55:31)
Hui et al. (2021)</t>
        </r>
      </text>
    </comment>
    <comment ref="DJ77" authorId="0" shapeId="0" xr:uid="{00000000-0006-0000-0100-000023050000}">
      <text>
        <r>
          <rPr>
            <sz val="11"/>
            <color theme="1"/>
            <rFont val="Calibri"/>
            <family val="2"/>
            <scheme val="minor"/>
          </rPr>
          <t>======
ID#AAAAVnLLi68
Iman Rahimzadeh    (2022-02-16 11:39:12)
Wang et al. (2020)
between 4 March and 10 April 2019
19 foreshocks
mainshock 
and 397 aftershocks</t>
        </r>
      </text>
    </comment>
    <comment ref="DR77" authorId="0" shapeId="0" xr:uid="{00000000-0006-0000-0100-000024050000}">
      <text>
        <r>
          <rPr>
            <sz val="11"/>
            <color theme="1"/>
            <rFont val="Calibri"/>
            <family val="2"/>
            <scheme val="minor"/>
          </rPr>
          <t>======
ID#AAAAVnLLi7M
Iman Rahimzadeh    (2022-02-16 11:46:05)
Wang et al. (2020)</t>
        </r>
      </text>
    </comment>
    <comment ref="DS77" authorId="0" shapeId="0" xr:uid="{00000000-0006-0000-0100-000025050000}">
      <text>
        <r>
          <rPr>
            <sz val="11"/>
            <color theme="1"/>
            <rFont val="Calibri"/>
            <family val="2"/>
            <scheme val="minor"/>
          </rPr>
          <t>======
ID#AAAAVnWY3nI
Iman Rahimzadeh    (2022-02-16 14:07:27)
Mw3.8 (Shen et al., 2021)</t>
        </r>
      </text>
    </comment>
    <comment ref="DW77" authorId="0" shapeId="0" xr:uid="{00000000-0006-0000-0100-000026050000}">
      <text>
        <r>
          <rPr>
            <sz val="11"/>
            <color theme="1"/>
            <rFont val="Calibri"/>
            <family val="2"/>
            <scheme val="minor"/>
          </rPr>
          <t>======
ID#AAAAVnLLi7Q
Iman Rahimzadeh    (2022-02-16 11:46:57)
Wang et al. (2020)</t>
        </r>
      </text>
    </comment>
    <comment ref="DY77" authorId="0" shapeId="0" xr:uid="{00000000-0006-0000-0100-000027050000}">
      <text>
        <r>
          <rPr>
            <sz val="11"/>
            <color theme="1"/>
            <rFont val="Calibri"/>
            <family val="2"/>
            <scheme val="minor"/>
          </rPr>
          <t>======
ID#AAAAVnLLi7I
Iman Rahimzadeh    (2022-02-16 11:40:36)
Wang et al. (2020)</t>
        </r>
      </text>
    </comment>
    <comment ref="K78" authorId="0" shapeId="0" xr:uid="{00000000-0006-0000-0100-000028050000}">
      <text>
        <r>
          <rPr>
            <sz val="11"/>
            <color theme="1"/>
            <rFont val="Calibri"/>
            <family val="2"/>
            <scheme val="minor"/>
          </rPr>
          <t>======
ID#AAAAkLtL32k
Iman Rahimzadeh    (2022-11-18 11:00:23)
Grade A</t>
        </r>
      </text>
    </comment>
    <comment ref="L78" authorId="0" shapeId="0" xr:uid="{00000000-0006-0000-0100-000029050000}">
      <text>
        <r>
          <rPr>
            <sz val="11"/>
            <color theme="1"/>
            <rFont val="Calibri"/>
            <family val="2"/>
            <scheme val="minor"/>
          </rPr>
          <t>======
ID#AAAAkLtL33o
Iman Rahimzadeh    (2022-11-18 11:01:37)
Grade A</t>
        </r>
      </text>
    </comment>
    <comment ref="O78" authorId="0" shapeId="0" xr:uid="{00000000-0006-0000-0100-00002A050000}">
      <text>
        <r>
          <rPr>
            <sz val="11"/>
            <color theme="1"/>
            <rFont val="Calibri"/>
            <family val="2"/>
            <scheme val="minor"/>
          </rPr>
          <t>======
ID#AAAAkLtpqj0
Iman Rahimzadeh    (2022-11-18 11:05:29)
Hui et al. (2021b)
Grade A</t>
        </r>
      </text>
    </comment>
    <comment ref="P78" authorId="0" shapeId="0" xr:uid="{00000000-0006-0000-0100-00002B050000}">
      <text>
        <r>
          <rPr>
            <sz val="11"/>
            <color theme="1"/>
            <rFont val="Calibri"/>
            <family val="2"/>
            <scheme val="minor"/>
          </rPr>
          <t>======
ID#AAAAkLuU7Sw
Iman Rahimzadeh    (2022-11-18 11:19:18)
Hui et al. (2021b)
Grade A</t>
        </r>
      </text>
    </comment>
    <comment ref="Q78" authorId="0" shapeId="0" xr:uid="{00000000-0006-0000-0100-00002C050000}">
      <text>
        <r>
          <rPr>
            <sz val="11"/>
            <color theme="1"/>
            <rFont val="Calibri"/>
            <family val="2"/>
            <scheme val="minor"/>
          </rPr>
          <t>======
ID#AAAAkLuU7T0
Iman Rahimzadeh    (2022-11-18 11:21:36)
Igonin et al. (2021)
Grade A</t>
        </r>
      </text>
    </comment>
    <comment ref="U78" authorId="0" shapeId="0" xr:uid="{00000000-0006-0000-0100-00002D050000}">
      <text>
        <r>
          <rPr>
            <sz val="11"/>
            <color theme="1"/>
            <rFont val="Calibri"/>
            <family val="2"/>
            <scheme val="minor"/>
          </rPr>
          <t>======
ID#AAAAkLuU7U0
Iman Rahimzadeh    (2022-11-18 11:25:28)
Hui et al. (2021b)
Grade C</t>
        </r>
      </text>
    </comment>
    <comment ref="X78" authorId="0" shapeId="0" xr:uid="{00000000-0006-0000-0100-00002E050000}">
      <text>
        <r>
          <rPr>
            <sz val="11"/>
            <color theme="1"/>
            <rFont val="Calibri"/>
            <family val="2"/>
            <scheme val="minor"/>
          </rPr>
          <t>======
ID#AAAAkLuwEQY
Iman Rahimzadeh    (2022-11-18 11:35:37)
Igonin et al. (2021)
Grade C</t>
        </r>
      </text>
    </comment>
    <comment ref="AD78" authorId="0" shapeId="0" xr:uid="{00000000-0006-0000-0100-00002F050000}">
      <text>
        <r>
          <rPr>
            <sz val="11"/>
            <color theme="1"/>
            <rFont val="Calibri"/>
            <family val="2"/>
            <scheme val="minor"/>
          </rPr>
          <t>======
ID#AAAAkLuwES4
Iman Rahimzadeh    (2022-11-18 11:42:09)
Hui et al. (2021b)
Grade C</t>
        </r>
      </text>
    </comment>
    <comment ref="CV78" authorId="0" shapeId="0" xr:uid="{00000000-0006-0000-0100-000030050000}">
      <text>
        <r>
          <rPr>
            <sz val="11"/>
            <color theme="1"/>
            <rFont val="Calibri"/>
            <family val="2"/>
            <scheme val="minor"/>
          </rPr>
          <t>======
ID#AAAAReLHQqQ
Iman Rahimzadeh    (2021-11-06 15:04:13)
Average value
Schultz et al. (2015)</t>
        </r>
      </text>
    </comment>
    <comment ref="CX78" authorId="0" shapeId="0" xr:uid="{00000000-0006-0000-0100-000031050000}">
      <text>
        <r>
          <rPr>
            <sz val="11"/>
            <color theme="1"/>
            <rFont val="Calibri"/>
            <family val="2"/>
            <scheme val="minor"/>
          </rPr>
          <t>======
ID#AAAAZ-DhFcY
Iman Rahimzadeh    (2022-05-30 08:16:06)
Nov. 2013</t>
        </r>
      </text>
    </comment>
    <comment ref="DA78" authorId="0" shapeId="0" xr:uid="{00000000-0006-0000-0100-000032050000}">
      <text>
        <r>
          <rPr>
            <sz val="11"/>
            <color theme="1"/>
            <rFont val="Calibri"/>
            <family val="2"/>
            <scheme val="minor"/>
          </rPr>
          <t>======
ID#AAAAReLHQpw
Iman Rahimzadeh    (2021-11-06 14:49:18)
Schultz et al. (2015)</t>
        </r>
      </text>
    </comment>
    <comment ref="DB78" authorId="0" shapeId="0" xr:uid="{00000000-0006-0000-0100-000033050000}">
      <text>
        <r>
          <rPr>
            <sz val="11"/>
            <color theme="1"/>
            <rFont val="Calibri"/>
            <family val="2"/>
            <scheme val="minor"/>
          </rPr>
          <t>======
ID#AAAAReLHQqM
Iman Rahimzadeh    (2021-11-06 15:02:46)
Schultz et al. (2015)</t>
        </r>
      </text>
    </comment>
    <comment ref="DF78" authorId="0" shapeId="0" xr:uid="{00000000-0006-0000-0100-000034050000}">
      <text>
        <r>
          <rPr>
            <sz val="11"/>
            <color theme="1"/>
            <rFont val="Calibri"/>
            <family val="2"/>
            <scheme val="minor"/>
          </rPr>
          <t>======
ID#AAAAReLHQq4
Iman Rahimzadeh    (2021-11-06 15:45:36)
The value is 50 MPa for SS4
Schultz et al. (2015)</t>
        </r>
      </text>
    </comment>
    <comment ref="DP78" authorId="0" shapeId="0" xr:uid="{00000000-0006-0000-0100-000035050000}">
      <text>
        <r>
          <rPr>
            <sz val="11"/>
            <color theme="1"/>
            <rFont val="Calibri"/>
            <family val="2"/>
            <scheme val="minor"/>
          </rPr>
          <t>======
ID#AAAAWETbcQQ
Iman Rahimzadeh    (2022-02-25 11:10:07)
Schultz et al. (2022)</t>
        </r>
      </text>
    </comment>
    <comment ref="DW78" authorId="0" shapeId="0" xr:uid="{00000000-0006-0000-0100-000036050000}">
      <text>
        <r>
          <rPr>
            <sz val="11"/>
            <color theme="1"/>
            <rFont val="Calibri"/>
            <family val="2"/>
            <scheme val="minor"/>
          </rPr>
          <t>======
ID#AAAAReLHQqA
Iman Rahimzadeh    (2021-11-06 14:57:12)
Value for SS1, Schultz et al. (2015)</t>
        </r>
      </text>
    </comment>
    <comment ref="DX78" authorId="0" shapeId="0" xr:uid="{00000000-0006-0000-0100-000037050000}">
      <text>
        <r>
          <rPr>
            <sz val="11"/>
            <color theme="1"/>
            <rFont val="Calibri"/>
            <family val="2"/>
            <scheme val="minor"/>
          </rPr>
          <t>======
ID#AAAAZ_MSvIk
Iman Rahimzadeh    (2022-05-30 08:54:49)
not exact date (in 2013)</t>
        </r>
      </text>
    </comment>
    <comment ref="DZ78" authorId="0" shapeId="0" xr:uid="{00000000-0006-0000-0100-000038050000}">
      <text>
        <r>
          <rPr>
            <sz val="11"/>
            <color theme="1"/>
            <rFont val="Calibri"/>
            <family val="2"/>
            <scheme val="minor"/>
          </rPr>
          <t>======
ID#AAAAReLHQp8
Iman Rahimzadeh    (2021-11-06 14:51:17)
Schultz et al. (2015)</t>
        </r>
      </text>
    </comment>
    <comment ref="K79" authorId="0" shapeId="0" xr:uid="{00000000-0006-0000-0100-000039050000}">
      <text>
        <r>
          <rPr>
            <sz val="11"/>
            <color theme="1"/>
            <rFont val="Calibri"/>
            <family val="2"/>
            <scheme val="minor"/>
          </rPr>
          <t>======
ID#AAAAkLtKfjs
Iman Rahimzadeh    (2022-11-18 10:59:09)
Grade A</t>
        </r>
      </text>
    </comment>
    <comment ref="L79" authorId="0" shapeId="0" xr:uid="{00000000-0006-0000-0100-00003A050000}">
      <text>
        <r>
          <rPr>
            <sz val="11"/>
            <color theme="1"/>
            <rFont val="Calibri"/>
            <family val="2"/>
            <scheme val="minor"/>
          </rPr>
          <t>======
ID#AAAAkLtL33c
Iman Rahimzadeh    (2022-11-18 11:01:17)
Grade A</t>
        </r>
      </text>
    </comment>
    <comment ref="O79" authorId="0" shapeId="0" xr:uid="{00000000-0006-0000-0100-00003B050000}">
      <text>
        <r>
          <rPr>
            <sz val="11"/>
            <color theme="1"/>
            <rFont val="Calibri"/>
            <family val="2"/>
            <scheme val="minor"/>
          </rPr>
          <t>======
ID#AAAAkLtpqjs
Iman Rahimzadeh    (2022-11-18 11:05:22)
Hui et al. (2021b)
Grade A</t>
        </r>
      </text>
    </comment>
    <comment ref="P79" authorId="0" shapeId="0" xr:uid="{00000000-0006-0000-0100-00003C050000}">
      <text>
        <r>
          <rPr>
            <sz val="11"/>
            <color theme="1"/>
            <rFont val="Calibri"/>
            <family val="2"/>
            <scheme val="minor"/>
          </rPr>
          <t>======
ID#AAAAkLuU7So
Iman Rahimzadeh    (2022-11-18 11:19:12)
Hui et al. (2021b)
Grade A</t>
        </r>
      </text>
    </comment>
    <comment ref="Q79" authorId="0" shapeId="0" xr:uid="{00000000-0006-0000-0100-00003D050000}">
      <text>
        <r>
          <rPr>
            <sz val="11"/>
            <color theme="1"/>
            <rFont val="Calibri"/>
            <family val="2"/>
            <scheme val="minor"/>
          </rPr>
          <t>======
ID#AAAAkLuU7Ts
Iman Rahimzadeh    (2022-11-18 11:21:30)
Igonin et al. (2021)
Grade A</t>
        </r>
      </text>
    </comment>
    <comment ref="U79" authorId="0" shapeId="0" xr:uid="{00000000-0006-0000-0100-00003E050000}">
      <text>
        <r>
          <rPr>
            <sz val="11"/>
            <color theme="1"/>
            <rFont val="Calibri"/>
            <family val="2"/>
            <scheme val="minor"/>
          </rPr>
          <t>======
ID#AAAAkLuU7Us
Iman Rahimzadeh    (2022-11-18 11:25:21)
Hui et al. (2021b)
Grade C</t>
        </r>
      </text>
    </comment>
    <comment ref="X79" authorId="0" shapeId="0" xr:uid="{00000000-0006-0000-0100-00003F050000}">
      <text>
        <r>
          <rPr>
            <sz val="11"/>
            <color theme="1"/>
            <rFont val="Calibri"/>
            <family val="2"/>
            <scheme val="minor"/>
          </rPr>
          <t>======
ID#AAAAkLuwEQQ
Iman Rahimzadeh    (2022-11-18 11:35:32)
Igonin et al. (2021)
Grade C</t>
        </r>
      </text>
    </comment>
    <comment ref="AD79" authorId="0" shapeId="0" xr:uid="{00000000-0006-0000-0100-000040050000}">
      <text>
        <r>
          <rPr>
            <sz val="11"/>
            <color theme="1"/>
            <rFont val="Calibri"/>
            <family val="2"/>
            <scheme val="minor"/>
          </rPr>
          <t>======
ID#AAAAkLuwESw
Iman Rahimzadeh    (2022-11-18 11:42:04)
Hui et al. (2021b)
Grade C</t>
        </r>
      </text>
    </comment>
    <comment ref="BN79" authorId="0" shapeId="0" xr:uid="{00000000-0006-0000-0100-000041050000}">
      <text>
        <r>
          <rPr>
            <sz val="11"/>
            <color theme="1"/>
            <rFont val="Calibri"/>
            <family val="2"/>
            <scheme val="minor"/>
          </rPr>
          <t>======
ID#AAAAReLHQpo
Iman Rahimzadeh    (2021-11-06 14:30:23)
Schultz et al. (2017)</t>
        </r>
      </text>
    </comment>
    <comment ref="DA79" authorId="0" shapeId="0" xr:uid="{00000000-0006-0000-0100-000042050000}">
      <text>
        <r>
          <rPr>
            <sz val="11"/>
            <color theme="1"/>
            <rFont val="Calibri"/>
            <family val="2"/>
            <scheme val="minor"/>
          </rPr>
          <t>======
ID#AAAARoucBgo
Iman Rahimzadeh    (2021-11-08 10:58:26)
Average value of treatments in this area (Schultz et al., 2017)</t>
        </r>
      </text>
    </comment>
    <comment ref="DF79" authorId="0" shapeId="0" xr:uid="{00000000-0006-0000-0100-000043050000}">
      <text>
        <r>
          <rPr>
            <sz val="11"/>
            <color theme="1"/>
            <rFont val="Calibri"/>
            <family val="2"/>
            <scheme val="minor"/>
          </rPr>
          <t>======
ID#AAAARoucBhI
Iman Rahimzadeh    (2021-11-08 10:59:38)
Average value of treatments in this area (Schultz et al., 2017)</t>
        </r>
      </text>
    </comment>
    <comment ref="DH79" authorId="0" shapeId="0" xr:uid="{00000000-0006-0000-0100-000044050000}">
      <text>
        <r>
          <rPr>
            <sz val="11"/>
            <color theme="1"/>
            <rFont val="Calibri"/>
            <family val="2"/>
            <scheme val="minor"/>
          </rPr>
          <t>======
ID#AAAAZ_KGabM
Iman Rahimzadeh    (2022-05-30 08:45:43)
in Jun. 2015</t>
        </r>
      </text>
    </comment>
    <comment ref="DP79" authorId="0" shapeId="0" xr:uid="{00000000-0006-0000-0100-000045050000}">
      <text>
        <r>
          <rPr>
            <sz val="11"/>
            <color theme="1"/>
            <rFont val="Calibri"/>
            <family val="2"/>
            <scheme val="minor"/>
          </rPr>
          <t>======
ID#AAAAWETbcQA
Iman Rahimzadeh    (2022-02-25 11:09:31)
Schultz et al. (2022)</t>
        </r>
      </text>
    </comment>
    <comment ref="DW79" authorId="1" shapeId="0" xr:uid="{00000000-0006-0000-0100-000046050000}">
      <text>
        <r>
          <rPr>
            <b/>
            <sz val="9"/>
            <color indexed="81"/>
            <rFont val="Tahoma"/>
            <family val="2"/>
          </rPr>
          <t>IR:</t>
        </r>
        <r>
          <rPr>
            <sz val="9"/>
            <color indexed="81"/>
            <rFont val="Tahoma"/>
            <family val="2"/>
          </rPr>
          <t xml:space="preserve">
&lt;2000
</t>
        </r>
      </text>
    </comment>
    <comment ref="K80" authorId="0" shapeId="0" xr:uid="{00000000-0006-0000-0100-000047050000}">
      <text>
        <r>
          <rPr>
            <sz val="11"/>
            <color theme="1"/>
            <rFont val="Calibri"/>
            <family val="2"/>
            <scheme val="minor"/>
          </rPr>
          <t>======
ID#AAAAkLtL33M
Iman Rahimzadeh    (2022-11-18 11:00:53)
Grade A</t>
        </r>
      </text>
    </comment>
    <comment ref="L80" authorId="0" shapeId="0" xr:uid="{00000000-0006-0000-0100-000048050000}">
      <text>
        <r>
          <rPr>
            <sz val="11"/>
            <color theme="1"/>
            <rFont val="Calibri"/>
            <family val="2"/>
            <scheme val="minor"/>
          </rPr>
          <t>======
ID#AAAAkLtpqio
Iman Rahimzadeh    (2022-11-18 11:02:34)
Grade A</t>
        </r>
      </text>
    </comment>
    <comment ref="O80" authorId="0" shapeId="0" xr:uid="{00000000-0006-0000-0100-000049050000}">
      <text>
        <r>
          <rPr>
            <sz val="11"/>
            <color theme="1"/>
            <rFont val="Calibri"/>
            <family val="2"/>
            <scheme val="minor"/>
          </rPr>
          <t>======
ID#AAAAkLtpqkc
Iman Rahimzadeh    (2022-11-18 11:06:00)
Hui et al. (2021b)
Grade A</t>
        </r>
      </text>
    </comment>
    <comment ref="P80" authorId="0" shapeId="0" xr:uid="{00000000-0006-0000-0100-00004A050000}">
      <text>
        <r>
          <rPr>
            <sz val="11"/>
            <color theme="1"/>
            <rFont val="Calibri"/>
            <family val="2"/>
            <scheme val="minor"/>
          </rPr>
          <t>======
ID#AAAAkLuU7TY
Iman Rahimzadeh    (2022-11-18 11:19:52)
Hui et al. (2021b)
Grade A</t>
        </r>
      </text>
    </comment>
    <comment ref="Q80" authorId="0" shapeId="0" xr:uid="{00000000-0006-0000-0100-00004B050000}">
      <text>
        <r>
          <rPr>
            <sz val="11"/>
            <color theme="1"/>
            <rFont val="Calibri"/>
            <family val="2"/>
            <scheme val="minor"/>
          </rPr>
          <t>======
ID#AAAAkLuU7Uc
Iman Rahimzadeh    (2022-11-18 11:22:09)
Igonin et al. (2021)
Grade A</t>
        </r>
      </text>
    </comment>
    <comment ref="U80" authorId="0" shapeId="0" xr:uid="{00000000-0006-0000-0100-00004C050000}">
      <text>
        <r>
          <rPr>
            <sz val="11"/>
            <color theme="1"/>
            <rFont val="Calibri"/>
            <family val="2"/>
            <scheme val="minor"/>
          </rPr>
          <t>======
ID#AAAAkLuU7Vc
Iman Rahimzadeh    (2022-11-18 11:26:31)
Hui et al. (2021b)
Grade C</t>
        </r>
      </text>
    </comment>
    <comment ref="X80" authorId="0" shapeId="0" xr:uid="{00000000-0006-0000-0100-00004D050000}">
      <text>
        <r>
          <rPr>
            <sz val="11"/>
            <color theme="1"/>
            <rFont val="Calibri"/>
            <family val="2"/>
            <scheme val="minor"/>
          </rPr>
          <t>======
ID#AAAAkLuwERA
Iman Rahimzadeh    (2022-11-18 11:36:05)
Igonin et al. (2021)
Grade C</t>
        </r>
      </text>
    </comment>
    <comment ref="AD80" authorId="0" shapeId="0" xr:uid="{00000000-0006-0000-0100-00004E050000}">
      <text>
        <r>
          <rPr>
            <sz val="11"/>
            <color theme="1"/>
            <rFont val="Calibri"/>
            <family val="2"/>
            <scheme val="minor"/>
          </rPr>
          <t>======
ID#AAAAkLuwETg
Iman Rahimzadeh    (2022-11-18 11:42:40)
Hui et al. (2021b)
Grade C</t>
        </r>
      </text>
    </comment>
    <comment ref="DA80" authorId="0" shapeId="0" xr:uid="{00000000-0006-0000-0100-00004F050000}">
      <text>
        <r>
          <rPr>
            <sz val="11"/>
            <color theme="1"/>
            <rFont val="Calibri"/>
            <family val="2"/>
            <scheme val="minor"/>
          </rPr>
          <t>======
ID#AAAARoucBg8
Iman Rahimzadeh    (2021-11-08 10:59:00)
Average value of treatments in this area (Schultz et al., 2017)</t>
        </r>
      </text>
    </comment>
    <comment ref="DF80" authorId="0" shapeId="0" xr:uid="{00000000-0006-0000-0100-000050050000}">
      <text>
        <r>
          <rPr>
            <sz val="11"/>
            <color theme="1"/>
            <rFont val="Calibri"/>
            <family val="2"/>
            <scheme val="minor"/>
          </rPr>
          <t>======
ID#AAAARoucBhc
Iman Rahimzadeh    (2021-11-08 11:00:16)
Average value of treatments in this area (Schultz et al., 2017)</t>
        </r>
      </text>
    </comment>
    <comment ref="DP80" authorId="0" shapeId="0" xr:uid="{00000000-0006-0000-0100-000051050000}">
      <text>
        <r>
          <rPr>
            <sz val="11"/>
            <color theme="1"/>
            <rFont val="Calibri"/>
            <family val="2"/>
            <scheme val="minor"/>
          </rPr>
          <t>======
ID#AAAAWEVd32g
Iman Rahimzadeh    (2022-02-25 11:10:38)
Schultz et al. (2022)</t>
        </r>
      </text>
    </comment>
    <comment ref="DX80" authorId="0" shapeId="0" xr:uid="{00000000-0006-0000-0100-000052050000}">
      <text>
        <r>
          <rPr>
            <sz val="11"/>
            <color theme="1"/>
            <rFont val="Calibri"/>
            <family val="2"/>
            <scheme val="minor"/>
          </rPr>
          <t>======
ID#AAAAZ_MSvI8
Iman Rahimzadeh    (2022-05-30 08:55:27)
not exact date (in 2015)</t>
        </r>
      </text>
    </comment>
    <comment ref="K81" authorId="0" shapeId="0" xr:uid="{00000000-0006-0000-0100-000053050000}">
      <text>
        <r>
          <rPr>
            <sz val="11"/>
            <color theme="1"/>
            <rFont val="Calibri"/>
            <family val="2"/>
            <scheme val="minor"/>
          </rPr>
          <t>======
ID#AAAAkLtL320
Iman Rahimzadeh    (2022-11-18 11:00:35)
Grade A</t>
        </r>
      </text>
    </comment>
    <comment ref="L81" authorId="0" shapeId="0" xr:uid="{00000000-0006-0000-0100-000054050000}">
      <text>
        <r>
          <rPr>
            <sz val="11"/>
            <color theme="1"/>
            <rFont val="Calibri"/>
            <family val="2"/>
            <scheme val="minor"/>
          </rPr>
          <t>======
ID#AAAAkLtL334
Iman Rahimzadeh    (2022-11-18 11:02:10)
Grade A</t>
        </r>
      </text>
    </comment>
    <comment ref="O81" authorId="0" shapeId="0" xr:uid="{00000000-0006-0000-0100-000055050000}">
      <text>
        <r>
          <rPr>
            <sz val="11"/>
            <color theme="1"/>
            <rFont val="Calibri"/>
            <family val="2"/>
            <scheme val="minor"/>
          </rPr>
          <t>======
ID#AAAAkLtpqkE
Iman Rahimzadeh    (2022-11-18 11:05:41)
Hui et al. (2021b)
Grade A</t>
        </r>
      </text>
    </comment>
    <comment ref="P81" authorId="0" shapeId="0" xr:uid="{00000000-0006-0000-0100-000056050000}">
      <text>
        <r>
          <rPr>
            <sz val="11"/>
            <color theme="1"/>
            <rFont val="Calibri"/>
            <family val="2"/>
            <scheme val="minor"/>
          </rPr>
          <t>======
ID#AAAAkLuU7TA
Iman Rahimzadeh    (2022-11-18 11:19:34)
Hui et al. (2021b)
Grade A</t>
        </r>
      </text>
    </comment>
    <comment ref="Q81" authorId="0" shapeId="0" xr:uid="{00000000-0006-0000-0100-000057050000}">
      <text>
        <r>
          <rPr>
            <sz val="11"/>
            <color theme="1"/>
            <rFont val="Calibri"/>
            <family val="2"/>
            <scheme val="minor"/>
          </rPr>
          <t>======
ID#AAAAkLuU7UE
Iman Rahimzadeh    (2022-11-18 11:21:49)
Igonin et al. (2021)
Grade A</t>
        </r>
      </text>
    </comment>
    <comment ref="U81" authorId="0" shapeId="0" xr:uid="{00000000-0006-0000-0100-000058050000}">
      <text>
        <r>
          <rPr>
            <sz val="11"/>
            <color theme="1"/>
            <rFont val="Calibri"/>
            <family val="2"/>
            <scheme val="minor"/>
          </rPr>
          <t>======
ID#AAAAkLuU7VE
Iman Rahimzadeh    (2022-11-18 11:26:14)
Hui et al. (2021b)
Grade C</t>
        </r>
      </text>
    </comment>
    <comment ref="X81" authorId="0" shapeId="0" xr:uid="{00000000-0006-0000-0100-000059050000}">
      <text>
        <r>
          <rPr>
            <sz val="11"/>
            <color theme="1"/>
            <rFont val="Calibri"/>
            <family val="2"/>
            <scheme val="minor"/>
          </rPr>
          <t>======
ID#AAAAkLuwEQo
Iman Rahimzadeh    (2022-11-18 11:35:49)
Igonin et al. (2021)
Grade C</t>
        </r>
      </text>
    </comment>
    <comment ref="AD81" authorId="0" shapeId="0" xr:uid="{00000000-0006-0000-0100-00005A050000}">
      <text>
        <r>
          <rPr>
            <sz val="11"/>
            <color theme="1"/>
            <rFont val="Calibri"/>
            <family val="2"/>
            <scheme val="minor"/>
          </rPr>
          <t>======
ID#AAAAkLuwETI
Iman Rahimzadeh    (2022-11-18 11:42:21)
Hui et al. (2021b)
Grade C</t>
        </r>
      </text>
    </comment>
    <comment ref="CX81" authorId="0" shapeId="0" xr:uid="{00000000-0006-0000-0100-00005B050000}">
      <text>
        <r>
          <rPr>
            <sz val="11"/>
            <color theme="1"/>
            <rFont val="Calibri"/>
            <family val="2"/>
            <scheme val="minor"/>
          </rPr>
          <t>======
ID#AAAAZ-DhFck
Iman Rahimzadeh    (2022-05-30 08:16:24)
Aug. 2015</t>
        </r>
      </text>
    </comment>
    <comment ref="DA81" authorId="0" shapeId="0" xr:uid="{00000000-0006-0000-0100-00005C050000}">
      <text>
        <r>
          <rPr>
            <sz val="11"/>
            <color theme="1"/>
            <rFont val="Calibri"/>
            <family val="2"/>
            <scheme val="minor"/>
          </rPr>
          <t>======
ID#AAAARoucBgw
Iman Rahimzadeh    (2021-11-08 10:58:41)
Average value of treatments in this area (Schultz et al., 2017)</t>
        </r>
      </text>
    </comment>
    <comment ref="DF81" authorId="0" shapeId="0" xr:uid="{00000000-0006-0000-0100-00005D050000}">
      <text>
        <r>
          <rPr>
            <sz val="11"/>
            <color theme="1"/>
            <rFont val="Calibri"/>
            <family val="2"/>
            <scheme val="minor"/>
          </rPr>
          <t>======
ID#AAAARoucBhQ
Iman Rahimzadeh    (2021-11-08 10:59:51)
Average value of treatments in this area (Schultz et al., 2017)</t>
        </r>
      </text>
    </comment>
    <comment ref="DH81" authorId="0" shapeId="0" xr:uid="{00000000-0006-0000-0100-00005E050000}">
      <text>
        <r>
          <rPr>
            <sz val="11"/>
            <color theme="1"/>
            <rFont val="Calibri"/>
            <family val="2"/>
            <scheme val="minor"/>
          </rPr>
          <t>======
ID#AAAAZ_KGabQ
Iman Rahimzadeh    (2022-05-30 08:45:52)
in Aug. 2015</t>
        </r>
      </text>
    </comment>
    <comment ref="DP81" authorId="0" shapeId="0" xr:uid="{00000000-0006-0000-0100-00005F050000}">
      <text>
        <r>
          <rPr>
            <sz val="11"/>
            <color theme="1"/>
            <rFont val="Calibri"/>
            <family val="2"/>
            <scheme val="minor"/>
          </rPr>
          <t>======
ID#AAAAWETbcQg
Iman Rahimzadeh    (2022-02-25 11:10:19)
Schultz et al. (2022)</t>
        </r>
      </text>
    </comment>
    <comment ref="DX81" authorId="0" shapeId="0" xr:uid="{00000000-0006-0000-0100-000060050000}">
      <text>
        <r>
          <rPr>
            <sz val="11"/>
            <color theme="1"/>
            <rFont val="Calibri"/>
            <family val="2"/>
            <scheme val="minor"/>
          </rPr>
          <t>======
ID#AAAAZ_MSvIw
Iman Rahimzadeh    (2022-05-30 08:55:08)
not exact date (in 2015)</t>
        </r>
      </text>
    </comment>
    <comment ref="K82" authorId="0" shapeId="0" xr:uid="{00000000-0006-0000-0100-000061050000}">
      <text>
        <r>
          <rPr>
            <sz val="11"/>
            <color theme="1"/>
            <rFont val="Calibri"/>
            <family val="2"/>
            <scheme val="minor"/>
          </rPr>
          <t>======
ID#AAAAkLtL32c
Iman Rahimzadeh    (2022-11-18 11:00:15)
Grade A</t>
        </r>
      </text>
    </comment>
    <comment ref="L82" authorId="0" shapeId="0" xr:uid="{00000000-0006-0000-0100-000062050000}">
      <text>
        <r>
          <rPr>
            <sz val="11"/>
            <color theme="1"/>
            <rFont val="Calibri"/>
            <family val="2"/>
            <scheme val="minor"/>
          </rPr>
          <t>======
ID#AAAAkLtpqi0
Iman Rahimzadeh    (2022-11-18 11:02:44)
Grade A</t>
        </r>
      </text>
    </comment>
    <comment ref="O82" authorId="0" shapeId="0" xr:uid="{00000000-0006-0000-0100-000063050000}">
      <text>
        <r>
          <rPr>
            <sz val="11"/>
            <color theme="1"/>
            <rFont val="Calibri"/>
            <family val="2"/>
            <scheme val="minor"/>
          </rPr>
          <t>======
ID#AAAAkLtpqko
Iman Rahimzadeh    (2022-11-18 11:06:09)
Hui et al. (2021b)
Grade A</t>
        </r>
      </text>
    </comment>
    <comment ref="P82" authorId="0" shapeId="0" xr:uid="{00000000-0006-0000-0100-000064050000}">
      <text>
        <r>
          <rPr>
            <sz val="11"/>
            <color theme="1"/>
            <rFont val="Calibri"/>
            <family val="2"/>
            <scheme val="minor"/>
          </rPr>
          <t>======
ID#AAAAkLuU7Tk
Iman Rahimzadeh    (2022-11-18 11:20:03)
Hui et al. (2021b)
Grade A</t>
        </r>
      </text>
    </comment>
    <comment ref="Q82" authorId="0" shapeId="0" xr:uid="{00000000-0006-0000-0100-000065050000}">
      <text>
        <r>
          <rPr>
            <sz val="11"/>
            <color theme="1"/>
            <rFont val="Calibri"/>
            <family val="2"/>
            <scheme val="minor"/>
          </rPr>
          <t>======
ID#AAAAkLuU7Uo
Iman Rahimzadeh    (2022-11-18 11:22:19)
Igonin et al. (2021)
Grade A</t>
        </r>
      </text>
    </comment>
    <comment ref="U82" authorId="0" shapeId="0" xr:uid="{00000000-0006-0000-0100-000066050000}">
      <text>
        <r>
          <rPr>
            <sz val="11"/>
            <color theme="1"/>
            <rFont val="Calibri"/>
            <family val="2"/>
            <scheme val="minor"/>
          </rPr>
          <t>======
ID#AAAAkLuU7Vo
Iman Rahimzadeh    (2022-11-18 11:26:39)
Hui et al. (2021b)
Grade C</t>
        </r>
      </text>
    </comment>
    <comment ref="X82" authorId="0" shapeId="0" xr:uid="{00000000-0006-0000-0100-000067050000}">
      <text>
        <r>
          <rPr>
            <sz val="11"/>
            <color theme="1"/>
            <rFont val="Calibri"/>
            <family val="2"/>
            <scheme val="minor"/>
          </rPr>
          <t>======
ID#AAAAkLuwERM
Iman Rahimzadeh    (2022-11-18 11:36:14)
Igonin et al. (2021)
Grade C</t>
        </r>
      </text>
    </comment>
    <comment ref="AD82" authorId="0" shapeId="0" xr:uid="{00000000-0006-0000-0100-000068050000}">
      <text>
        <r>
          <rPr>
            <sz val="11"/>
            <color theme="1"/>
            <rFont val="Calibri"/>
            <family val="2"/>
            <scheme val="minor"/>
          </rPr>
          <t>======
ID#AAAAkLuwETs
Iman Rahimzadeh    (2022-11-18 11:42:49)
Hui et al. (2021b)
Grade C</t>
        </r>
      </text>
    </comment>
    <comment ref="CX82" authorId="0" shapeId="0" xr:uid="{00000000-0006-0000-0100-000069050000}">
      <text>
        <r>
          <rPr>
            <sz val="11"/>
            <color theme="1"/>
            <rFont val="Calibri"/>
            <family val="2"/>
            <scheme val="minor"/>
          </rPr>
          <t>======
ID#AAAAZ-DhFcI
Iman Rahimzadeh    (2022-05-30 08:15:42)
in Aug. 2015</t>
        </r>
      </text>
    </comment>
    <comment ref="DA82" authorId="0" shapeId="0" xr:uid="{00000000-0006-0000-0100-00006A050000}">
      <text>
        <r>
          <rPr>
            <sz val="11"/>
            <color theme="1"/>
            <rFont val="Calibri"/>
            <family val="2"/>
            <scheme val="minor"/>
          </rPr>
          <t>======
ID#AAAARoucBhE
Iman Rahimzadeh    (2021-11-08 10:59:13)
Average value of treatments in this area (Schultz et al., 2017)</t>
        </r>
      </text>
    </comment>
    <comment ref="DF82" authorId="0" shapeId="0" xr:uid="{00000000-0006-0000-0100-00006B050000}">
      <text>
        <r>
          <rPr>
            <sz val="11"/>
            <color theme="1"/>
            <rFont val="Calibri"/>
            <family val="2"/>
            <scheme val="minor"/>
          </rPr>
          <t>======
ID#AAAARoucBhk
Iman Rahimzadeh    (2021-11-08 11:00:29)
Average value of treatments in this area (Schultz et al., 2017)</t>
        </r>
      </text>
    </comment>
    <comment ref="DH82" authorId="0" shapeId="0" xr:uid="{00000000-0006-0000-0100-00006C050000}">
      <text>
        <r>
          <rPr>
            <sz val="11"/>
            <color theme="1"/>
            <rFont val="Calibri"/>
            <family val="2"/>
            <scheme val="minor"/>
          </rPr>
          <t>======
ID#AAAAZ_KGabY
Iman Rahimzadeh    (2022-05-30 08:46:06)
in Aug. 2015</t>
        </r>
      </text>
    </comment>
    <comment ref="DP82" authorId="0" shapeId="0" xr:uid="{00000000-0006-0000-0100-00006D050000}">
      <text>
        <r>
          <rPr>
            <sz val="11"/>
            <color theme="1"/>
            <rFont val="Calibri"/>
            <family val="2"/>
            <scheme val="minor"/>
          </rPr>
          <t>======
ID#AAAAWEVd32s
Iman Rahimzadeh    (2022-02-25 11:10:48)
Schultz et al. (2022)</t>
        </r>
      </text>
    </comment>
    <comment ref="DX82" authorId="0" shapeId="0" xr:uid="{00000000-0006-0000-0100-00006E050000}">
      <text>
        <r>
          <rPr>
            <sz val="11"/>
            <color theme="1"/>
            <rFont val="Calibri"/>
            <family val="2"/>
            <scheme val="minor"/>
          </rPr>
          <t>======
ID#AAAAZ_MSvJE
Iman Rahimzadeh    (2022-05-30 08:55:41)
not exact date (in 2015)</t>
        </r>
      </text>
    </comment>
    <comment ref="K83" authorId="0" shapeId="0" xr:uid="{00000000-0006-0000-0100-00006F050000}">
      <text>
        <r>
          <rPr>
            <sz val="11"/>
            <color theme="1"/>
            <rFont val="Calibri"/>
            <family val="2"/>
            <scheme val="minor"/>
          </rPr>
          <t>======
ID#AAAAkLtL328
Iman Rahimzadeh    (2022-11-18 11:00:41)
Grade A</t>
        </r>
      </text>
    </comment>
    <comment ref="L83" authorId="0" shapeId="0" xr:uid="{00000000-0006-0000-0100-000070050000}">
      <text>
        <r>
          <rPr>
            <sz val="11"/>
            <color theme="1"/>
            <rFont val="Calibri"/>
            <family val="2"/>
            <scheme val="minor"/>
          </rPr>
          <t>======
ID#AAAAkLtL34A
Iman Rahimzadeh    (2022-11-18 11:02:16)
Grade A</t>
        </r>
      </text>
    </comment>
    <comment ref="O83" authorId="0" shapeId="0" xr:uid="{00000000-0006-0000-0100-000071050000}">
      <text>
        <r>
          <rPr>
            <sz val="11"/>
            <color theme="1"/>
            <rFont val="Calibri"/>
            <family val="2"/>
            <scheme val="minor"/>
          </rPr>
          <t>======
ID#AAAAkLtpqkM
Iman Rahimzadeh    (2022-11-18 11:05:48)
Hui et al. (2021b)
Grade A</t>
        </r>
      </text>
    </comment>
    <comment ref="P83" authorId="0" shapeId="0" xr:uid="{00000000-0006-0000-0100-000072050000}">
      <text>
        <r>
          <rPr>
            <sz val="11"/>
            <color theme="1"/>
            <rFont val="Calibri"/>
            <family val="2"/>
            <scheme val="minor"/>
          </rPr>
          <t>======
ID#AAAAkLuU7TI
Iman Rahimzadeh    (2022-11-18 11:19:40)
Hui et al. (2021b)
Grade A</t>
        </r>
      </text>
    </comment>
    <comment ref="Q83" authorId="0" shapeId="0" xr:uid="{00000000-0006-0000-0100-000073050000}">
      <text>
        <r>
          <rPr>
            <sz val="11"/>
            <color theme="1"/>
            <rFont val="Calibri"/>
            <family val="2"/>
            <scheme val="minor"/>
          </rPr>
          <t>======
ID#AAAAkLuU7UM
Iman Rahimzadeh    (2022-11-18 11:21:56)
Igonin et al. (2021)
Grade A</t>
        </r>
      </text>
    </comment>
    <comment ref="U83" authorId="0" shapeId="0" xr:uid="{00000000-0006-0000-0100-000074050000}">
      <text>
        <r>
          <rPr>
            <sz val="11"/>
            <color theme="1"/>
            <rFont val="Calibri"/>
            <family val="2"/>
            <scheme val="minor"/>
          </rPr>
          <t>======
ID#AAAAkLuU7VM
Iman Rahimzadeh    (2022-11-18 11:26:20)
Hui et al. (2021b)
Grade C</t>
        </r>
      </text>
    </comment>
    <comment ref="X83" authorId="0" shapeId="0" xr:uid="{00000000-0006-0000-0100-000075050000}">
      <text>
        <r>
          <rPr>
            <sz val="11"/>
            <color theme="1"/>
            <rFont val="Calibri"/>
            <family val="2"/>
            <scheme val="minor"/>
          </rPr>
          <t>======
ID#AAAAkLuwEQw
Iman Rahimzadeh    (2022-11-18 11:35:54)
Igonin et al. (2021)
Grade C</t>
        </r>
      </text>
    </comment>
    <comment ref="AD83" authorId="0" shapeId="0" xr:uid="{00000000-0006-0000-0100-000076050000}">
      <text>
        <r>
          <rPr>
            <sz val="11"/>
            <color theme="1"/>
            <rFont val="Calibri"/>
            <family val="2"/>
            <scheme val="minor"/>
          </rPr>
          <t>======
ID#AAAAkLuwETQ
Iman Rahimzadeh    (2022-11-18 11:42:27)
Hui et al. (2021b)
Grade C</t>
        </r>
      </text>
    </comment>
    <comment ref="DA83" authorId="0" shapeId="0" xr:uid="{00000000-0006-0000-0100-000077050000}">
      <text>
        <r>
          <rPr>
            <sz val="11"/>
            <color theme="1"/>
            <rFont val="Calibri"/>
            <family val="2"/>
            <scheme val="minor"/>
          </rPr>
          <t>======
ID#AAAARoucBg0
Iman Rahimzadeh    (2021-11-08 10:58:48)
Average value of treatments in this area (Schultz et al., 2017)</t>
        </r>
      </text>
    </comment>
    <comment ref="DF83" authorId="0" shapeId="0" xr:uid="{00000000-0006-0000-0100-000078050000}">
      <text>
        <r>
          <rPr>
            <sz val="11"/>
            <color theme="1"/>
            <rFont val="Calibri"/>
            <family val="2"/>
            <scheme val="minor"/>
          </rPr>
          <t>======
ID#AAAARoucBhU
Iman Rahimzadeh    (2021-11-08 10:59:59)
Average value of treatments in this area (Schultz et al., 2017)</t>
        </r>
      </text>
    </comment>
    <comment ref="DP83" authorId="0" shapeId="0" xr:uid="{00000000-0006-0000-0100-000079050000}">
      <text>
        <r>
          <rPr>
            <sz val="11"/>
            <color theme="1"/>
            <rFont val="Calibri"/>
            <family val="2"/>
            <scheme val="minor"/>
          </rPr>
          <t>======
ID#AAAAWETbcQo
Iman Rahimzadeh    (2022-02-25 11:10:26)
Schultz et al. (2022)</t>
        </r>
      </text>
    </comment>
    <comment ref="DX83" authorId="0" shapeId="0" xr:uid="{00000000-0006-0000-0100-00007A050000}">
      <text>
        <r>
          <rPr>
            <sz val="11"/>
            <color theme="1"/>
            <rFont val="Calibri"/>
            <family val="2"/>
            <scheme val="minor"/>
          </rPr>
          <t>======
ID#AAAAZ_MSvI0
Iman Rahimzadeh    (2022-05-30 08:55:14)
not exact date (in 2015)</t>
        </r>
      </text>
    </comment>
    <comment ref="K84" authorId="0" shapeId="0" xr:uid="{00000000-0006-0000-0100-00007B050000}">
      <text>
        <r>
          <rPr>
            <sz val="11"/>
            <color theme="1"/>
            <rFont val="Calibri"/>
            <family val="2"/>
            <scheme val="minor"/>
          </rPr>
          <t>======
ID#AAAAkLtL33Q
Iman Rahimzadeh    (2022-11-18 11:00:57)
Grade A</t>
        </r>
      </text>
    </comment>
    <comment ref="L84" authorId="0" shapeId="0" xr:uid="{00000000-0006-0000-0100-00007C050000}">
      <text>
        <r>
          <rPr>
            <sz val="11"/>
            <color theme="1"/>
            <rFont val="Calibri"/>
            <family val="2"/>
            <scheme val="minor"/>
          </rPr>
          <t>======
ID#AAAAkLtpqis
Iman Rahimzadeh    (2022-11-18 11:02:38)
Grade A</t>
        </r>
      </text>
    </comment>
    <comment ref="O84" authorId="0" shapeId="0" xr:uid="{00000000-0006-0000-0100-00007D050000}">
      <text>
        <r>
          <rPr>
            <sz val="11"/>
            <color theme="1"/>
            <rFont val="Calibri"/>
            <family val="2"/>
            <scheme val="minor"/>
          </rPr>
          <t>======
ID#AAAAkLtpqkg
Iman Rahimzadeh    (2022-11-18 11:06:03)
Hui et al. (2021b)
Grade A</t>
        </r>
      </text>
    </comment>
    <comment ref="P84" authorId="0" shapeId="0" xr:uid="{00000000-0006-0000-0100-00007E050000}">
      <text>
        <r>
          <rPr>
            <sz val="11"/>
            <color theme="1"/>
            <rFont val="Calibri"/>
            <family val="2"/>
            <scheme val="minor"/>
          </rPr>
          <t>======
ID#AAAAkLuU7Tc
Iman Rahimzadeh    (2022-11-18 11:19:55)
Hui et al. (2021b)
Grade A</t>
        </r>
      </text>
    </comment>
    <comment ref="Q84" authorId="0" shapeId="0" xr:uid="{00000000-0006-0000-0100-00007F050000}">
      <text>
        <r>
          <rPr>
            <sz val="11"/>
            <color theme="1"/>
            <rFont val="Calibri"/>
            <family val="2"/>
            <scheme val="minor"/>
          </rPr>
          <t>======
ID#AAAAkLuU7Ug
Iman Rahimzadeh    (2022-11-18 11:22:13)
Igonin et al. (2021)
Grade A</t>
        </r>
      </text>
    </comment>
    <comment ref="U84" authorId="0" shapeId="0" xr:uid="{00000000-0006-0000-0100-000080050000}">
      <text>
        <r>
          <rPr>
            <sz val="11"/>
            <color theme="1"/>
            <rFont val="Calibri"/>
            <family val="2"/>
            <scheme val="minor"/>
          </rPr>
          <t>======
ID#AAAAkLuU7Vg
Iman Rahimzadeh    (2022-11-18 11:26:34)
Hui et al. (2021b)
Grade C</t>
        </r>
      </text>
    </comment>
    <comment ref="X84" authorId="0" shapeId="0" xr:uid="{00000000-0006-0000-0100-000081050000}">
      <text>
        <r>
          <rPr>
            <sz val="11"/>
            <color theme="1"/>
            <rFont val="Calibri"/>
            <family val="2"/>
            <scheme val="minor"/>
          </rPr>
          <t>======
ID#AAAAkLuwERE
Iman Rahimzadeh    (2022-11-18 11:36:08)
Igonin et al. (2021)
Grade C</t>
        </r>
      </text>
    </comment>
    <comment ref="AD84" authorId="0" shapeId="0" xr:uid="{00000000-0006-0000-0100-000082050000}">
      <text>
        <r>
          <rPr>
            <sz val="11"/>
            <color theme="1"/>
            <rFont val="Calibri"/>
            <family val="2"/>
            <scheme val="minor"/>
          </rPr>
          <t>======
ID#AAAAkLuwETk
Iman Rahimzadeh    (2022-11-18 11:42:43)
Hui et al. (2021b)
Grade C</t>
        </r>
      </text>
    </comment>
    <comment ref="DA84" authorId="0" shapeId="0" xr:uid="{00000000-0006-0000-0100-000083050000}">
      <text>
        <r>
          <rPr>
            <sz val="11"/>
            <color theme="1"/>
            <rFont val="Calibri"/>
            <family val="2"/>
            <scheme val="minor"/>
          </rPr>
          <t>======
ID#AAAARoucBhA
Iman Rahimzadeh    (2021-11-08 10:59:03)
Average value of treatments in this area (Schultz et al., 2017)</t>
        </r>
      </text>
    </comment>
    <comment ref="DF84" authorId="0" shapeId="0" xr:uid="{00000000-0006-0000-0100-000084050000}">
      <text>
        <r>
          <rPr>
            <sz val="11"/>
            <color theme="1"/>
            <rFont val="Calibri"/>
            <family val="2"/>
            <scheme val="minor"/>
          </rPr>
          <t>======
ID#AAAARoucBhg
Iman Rahimzadeh    (2021-11-08 11:00:19)
Average value of treatments in this area (Schultz et al., 2017)</t>
        </r>
      </text>
    </comment>
    <comment ref="DP84" authorId="0" shapeId="0" xr:uid="{00000000-0006-0000-0100-000085050000}">
      <text>
        <r>
          <rPr>
            <sz val="11"/>
            <color theme="1"/>
            <rFont val="Calibri"/>
            <family val="2"/>
            <scheme val="minor"/>
          </rPr>
          <t>======
ID#AAAAWEVd32k
Iman Rahimzadeh    (2022-02-25 11:10:41)
Schultz et al. (2022)</t>
        </r>
      </text>
    </comment>
    <comment ref="DX84" authorId="0" shapeId="0" xr:uid="{00000000-0006-0000-0100-000086050000}">
      <text>
        <r>
          <rPr>
            <sz val="11"/>
            <color theme="1"/>
            <rFont val="Calibri"/>
            <family val="2"/>
            <scheme val="minor"/>
          </rPr>
          <t>======
ID#AAAAZ_MSvJA
Iman Rahimzadeh    (2022-05-30 08:55:33)
not exact date (in 2015)</t>
        </r>
      </text>
    </comment>
    <comment ref="K85" authorId="0" shapeId="0" xr:uid="{00000000-0006-0000-0100-000087050000}">
      <text>
        <r>
          <rPr>
            <sz val="11"/>
            <color theme="1"/>
            <rFont val="Calibri"/>
            <family val="2"/>
            <scheme val="minor"/>
          </rPr>
          <t>======
ID#AAAAkLtL33A
Iman Rahimzadeh    (2022-11-18 11:00:43)
Grade A</t>
        </r>
      </text>
    </comment>
    <comment ref="L85" authorId="0" shapeId="0" xr:uid="{00000000-0006-0000-0100-000088050000}">
      <text>
        <r>
          <rPr>
            <sz val="11"/>
            <color theme="1"/>
            <rFont val="Calibri"/>
            <family val="2"/>
            <scheme val="minor"/>
          </rPr>
          <t>======
ID#AAAAkLtL34E
Iman Rahimzadeh    (2022-11-18 11:02:24)
Grade A</t>
        </r>
      </text>
    </comment>
    <comment ref="O85" authorId="0" shapeId="0" xr:uid="{00000000-0006-0000-0100-000089050000}">
      <text>
        <r>
          <rPr>
            <sz val="11"/>
            <color theme="1"/>
            <rFont val="Calibri"/>
            <family val="2"/>
            <scheme val="minor"/>
          </rPr>
          <t>======
ID#AAAAkLtpqkQ
Iman Rahimzadeh    (2022-11-18 11:05:51)
Hui et al. (2021b)
Grade A</t>
        </r>
      </text>
    </comment>
    <comment ref="P85" authorId="0" shapeId="0" xr:uid="{00000000-0006-0000-0100-00008A050000}">
      <text>
        <r>
          <rPr>
            <sz val="11"/>
            <color theme="1"/>
            <rFont val="Calibri"/>
            <family val="2"/>
            <scheme val="minor"/>
          </rPr>
          <t>======
ID#AAAAkLuU7TM
Iman Rahimzadeh    (2022-11-18 11:19:42)
Hui et al. (2021b)
Grade A</t>
        </r>
      </text>
    </comment>
    <comment ref="Q85" authorId="0" shapeId="0" xr:uid="{00000000-0006-0000-0100-00008B050000}">
      <text>
        <r>
          <rPr>
            <sz val="11"/>
            <color theme="1"/>
            <rFont val="Calibri"/>
            <family val="2"/>
            <scheme val="minor"/>
          </rPr>
          <t>======
ID#AAAAkLuU7UQ
Iman Rahimzadeh    (2022-11-18 11:21:59)
Igonin et al. (2021)
Grade A</t>
        </r>
      </text>
    </comment>
    <comment ref="U85" authorId="0" shapeId="0" xr:uid="{00000000-0006-0000-0100-00008C050000}">
      <text>
        <r>
          <rPr>
            <sz val="11"/>
            <color theme="1"/>
            <rFont val="Calibri"/>
            <family val="2"/>
            <scheme val="minor"/>
          </rPr>
          <t>======
ID#AAAAkLuU7VQ
Iman Rahimzadeh    (2022-11-18 11:26:23)
Hui et al. (2021b)
Grade C</t>
        </r>
      </text>
    </comment>
    <comment ref="X85" authorId="0" shapeId="0" xr:uid="{00000000-0006-0000-0100-00008D050000}">
      <text>
        <r>
          <rPr>
            <sz val="11"/>
            <color theme="1"/>
            <rFont val="Calibri"/>
            <family val="2"/>
            <scheme val="minor"/>
          </rPr>
          <t>======
ID#AAAAkLuwEQ0
Iman Rahimzadeh    (2022-11-18 11:35:57)
Igonin et al. (2021)
Grade C</t>
        </r>
      </text>
    </comment>
    <comment ref="AD85" authorId="0" shapeId="0" xr:uid="{00000000-0006-0000-0100-00008E050000}">
      <text>
        <r>
          <rPr>
            <sz val="11"/>
            <color theme="1"/>
            <rFont val="Calibri"/>
            <family val="2"/>
            <scheme val="minor"/>
          </rPr>
          <t>======
ID#AAAAkLuwETU
Iman Rahimzadeh    (2022-11-18 11:42:30)
Hui et al. (2021b)
Grade C</t>
        </r>
      </text>
    </comment>
    <comment ref="CX85" authorId="0" shapeId="0" xr:uid="{00000000-0006-0000-0100-00008F050000}">
      <text>
        <r>
          <rPr>
            <sz val="11"/>
            <color theme="1"/>
            <rFont val="Calibri"/>
            <family val="2"/>
            <scheme val="minor"/>
          </rPr>
          <t>======
ID#AAAAZ-DhFcQ
Iman Rahimzadeh    (2022-05-30 08:15:51)
in Nov. 2015</t>
        </r>
      </text>
    </comment>
    <comment ref="DA85" authorId="0" shapeId="0" xr:uid="{00000000-0006-0000-0100-000090050000}">
      <text>
        <r>
          <rPr>
            <sz val="11"/>
            <color theme="1"/>
            <rFont val="Calibri"/>
            <family val="2"/>
            <scheme val="minor"/>
          </rPr>
          <t>======
ID#AAAARoucBg4
Iman Rahimzadeh    (2021-11-08 10:58:51)
Average value of treatments in this area (Schultz et al., 2017)</t>
        </r>
      </text>
    </comment>
    <comment ref="DF85" authorId="0" shapeId="0" xr:uid="{00000000-0006-0000-0100-000091050000}">
      <text>
        <r>
          <rPr>
            <sz val="11"/>
            <color theme="1"/>
            <rFont val="Calibri"/>
            <family val="2"/>
            <scheme val="minor"/>
          </rPr>
          <t>======
ID#AAAARoucBhY
Iman Rahimzadeh    (2021-11-08 11:00:08)
Average value of treatments in this area (Schultz et al., 2017)</t>
        </r>
      </text>
    </comment>
    <comment ref="DH85" authorId="0" shapeId="0" xr:uid="{00000000-0006-0000-0100-000092050000}">
      <text>
        <r>
          <rPr>
            <sz val="11"/>
            <color theme="1"/>
            <rFont val="Calibri"/>
            <family val="2"/>
            <scheme val="minor"/>
          </rPr>
          <t>======
ID#AAAAZ_KGabU
Iman Rahimzadeh    (2022-05-30 08:45:59)
in Nov. 2015</t>
        </r>
      </text>
    </comment>
    <comment ref="DP85" authorId="0" shapeId="0" xr:uid="{00000000-0006-0000-0100-000093050000}">
      <text>
        <r>
          <rPr>
            <sz val="11"/>
            <color theme="1"/>
            <rFont val="Calibri"/>
            <family val="2"/>
            <scheme val="minor"/>
          </rPr>
          <t>======
ID#AAAAWETbcQs
Iman Rahimzadeh    (2022-02-25 11:10:29)
Schultz et al. (2022)</t>
        </r>
      </text>
    </comment>
    <comment ref="DX85" authorId="0" shapeId="0" xr:uid="{00000000-0006-0000-0100-000094050000}">
      <text>
        <r>
          <rPr>
            <sz val="11"/>
            <color theme="1"/>
            <rFont val="Calibri"/>
            <family val="2"/>
            <scheme val="minor"/>
          </rPr>
          <t>======
ID#AAAAZ_MSvI4
Iman Rahimzadeh    (2022-05-30 08:55:21)
not exact date (in 2015)</t>
        </r>
      </text>
    </comment>
    <comment ref="B86" authorId="0" shapeId="0" xr:uid="{00000000-0006-0000-0100-000095050000}">
      <text>
        <r>
          <rPr>
            <sz val="11"/>
            <color theme="1"/>
            <rFont val="Calibri"/>
            <family val="2"/>
            <scheme val="minor"/>
          </rPr>
          <t>======
ID#AAAAReLHQpU
Iman Rahimzadeh    (2021-11-06 13:35:07)
Different sequences of induced seismicity at Fox Creek mentioned by SS abreviation
------
ID#AAAAVnLLi60
Iman Rahimzadeh    (2022-02-16 11:30:51)
Fox Greek cases ar related to Duvernay West Shale Basin</t>
        </r>
      </text>
    </comment>
    <comment ref="K86" authorId="0" shapeId="0" xr:uid="{00000000-0006-0000-0100-000096050000}">
      <text>
        <r>
          <rPr>
            <sz val="11"/>
            <color theme="1"/>
            <rFont val="Calibri"/>
            <family val="2"/>
            <scheme val="minor"/>
          </rPr>
          <t>======
ID#AAAAkLtKfjk
Iman Rahimzadeh    (2022-11-18 10:57:52)
Grade A</t>
        </r>
      </text>
    </comment>
    <comment ref="L86" authorId="0" shapeId="0" xr:uid="{00000000-0006-0000-0100-000097050000}">
      <text>
        <r>
          <rPr>
            <sz val="11"/>
            <color theme="1"/>
            <rFont val="Calibri"/>
            <family val="2"/>
            <scheme val="minor"/>
          </rPr>
          <t>======
ID#AAAARoucBgc
Iman Rahimzadeh    (2021-11-08 10:44:22)
Hui et al. (2021c)
from lab measurements on 43 specimens</t>
        </r>
      </text>
    </comment>
    <comment ref="O86" authorId="0" shapeId="0" xr:uid="{00000000-0006-0000-0100-000098050000}">
      <text>
        <r>
          <rPr>
            <sz val="11"/>
            <color theme="1"/>
            <rFont val="Calibri"/>
            <family val="2"/>
            <scheme val="minor"/>
          </rPr>
          <t>======
ID#AAAARoucBec
Iman Rahimzadeh    (2021-11-08 08:15:44)
Hui et al. (2021b)
Igonin et al. (2021)
Grade A</t>
        </r>
      </text>
    </comment>
    <comment ref="P86" authorId="0" shapeId="0" xr:uid="{00000000-0006-0000-0100-000099050000}">
      <text>
        <r>
          <rPr>
            <sz val="11"/>
            <color theme="1"/>
            <rFont val="Calibri"/>
            <family val="2"/>
            <scheme val="minor"/>
          </rPr>
          <t>======
ID#AAAARoucBek
Iman Rahimzadeh    (2021-11-08 08:16:14)
Hui et al. (2021b)
Grade A
------
ID#AAAARoucBfE
Iman Rahimzadeh    (2021-11-08 08:18:24)
The hydraulic fracture permeability is estimated to be 9.87E-14 (Hui et al., 2021b)</t>
        </r>
      </text>
    </comment>
    <comment ref="Q86" authorId="0" shapeId="0" xr:uid="{00000000-0006-0000-0100-00009A050000}">
      <text>
        <r>
          <rPr>
            <sz val="11"/>
            <color theme="1"/>
            <rFont val="Calibri"/>
            <family val="2"/>
            <scheme val="minor"/>
          </rPr>
          <t>======
ID#AAAARoucBgY
Iman Rahimzadeh    (2021-11-08 10:18:56)
Igonin et al. (2021)
Grade A</t>
        </r>
      </text>
    </comment>
    <comment ref="U86" authorId="0" shapeId="0" xr:uid="{00000000-0006-0000-0100-00009B050000}">
      <text>
        <r>
          <rPr>
            <sz val="11"/>
            <color theme="1"/>
            <rFont val="Calibri"/>
            <family val="2"/>
            <scheme val="minor"/>
          </rPr>
          <t>======
ID#AAAARoucBes
Iman Rahimzadeh    (2021-11-08 08:16:34)
Hui et al. (2021b)
Weir et al. (2018)
Grade C</t>
        </r>
      </text>
    </comment>
    <comment ref="X86" authorId="0" shapeId="0" xr:uid="{00000000-0006-0000-0100-00009C050000}">
      <text>
        <r>
          <rPr>
            <sz val="11"/>
            <color theme="1"/>
            <rFont val="Calibri"/>
            <family val="2"/>
            <scheme val="minor"/>
          </rPr>
          <t>======
ID#AAAARoucBe0
Iman Rahimzadeh    (2021-11-08 08:16:40)
Igonin et al. (2021)
Average value used for all cases
Grade C</t>
        </r>
      </text>
    </comment>
    <comment ref="AD86" authorId="0" shapeId="0" xr:uid="{00000000-0006-0000-0100-00009D050000}">
      <text>
        <r>
          <rPr>
            <sz val="11"/>
            <color theme="1"/>
            <rFont val="Calibri"/>
            <family val="2"/>
            <scheme val="minor"/>
          </rPr>
          <t>======
ID#AAAARoucBe8
Iman Rahimzadeh    (2021-11-08 08:16:53)
Hui et al. (2021b)
Grade C</t>
        </r>
      </text>
    </comment>
    <comment ref="AR86" authorId="0" shapeId="0" xr:uid="{00000000-0006-0000-0100-00009E050000}">
      <text>
        <r>
          <rPr>
            <sz val="11"/>
            <color theme="1"/>
            <rFont val="Calibri"/>
            <family val="2"/>
            <scheme val="minor"/>
          </rPr>
          <t>======
ID#AAAARoucBgU
Iman Rahimzadeh    (2021-11-08 09:58:28)
Lui et al. (2021b)
average value for all cases</t>
        </r>
      </text>
    </comment>
    <comment ref="AS86" authorId="0" shapeId="0" xr:uid="{00000000-0006-0000-0100-00009F050000}">
      <text>
        <r>
          <rPr>
            <sz val="11"/>
            <color theme="1"/>
            <rFont val="Calibri"/>
            <family val="2"/>
            <scheme val="minor"/>
          </rPr>
          <t>======
ID#AAAAReLHQpY
Iman Rahimzadeh    (2021-11-06 13:46:00)
Fox 2015; Reither et al. 2014</t>
        </r>
      </text>
    </comment>
    <comment ref="AT86" authorId="0" shapeId="0" xr:uid="{00000000-0006-0000-0100-0000A0050000}">
      <text>
        <r>
          <rPr>
            <sz val="11"/>
            <color theme="1"/>
            <rFont val="Calibri"/>
            <family val="2"/>
            <scheme val="minor"/>
          </rPr>
          <t>======
ID#AAAAReLHQpk
Iman Rahimzadeh    (2021-11-06 14:09:55)
Shen et al. (2015)</t>
        </r>
      </text>
    </comment>
    <comment ref="AX86" authorId="0" shapeId="0" xr:uid="{00000000-0006-0000-0100-0000A1050000}">
      <text>
        <r>
          <rPr>
            <sz val="11"/>
            <color theme="1"/>
            <rFont val="Calibri"/>
            <family val="2"/>
            <scheme val="minor"/>
          </rPr>
          <t>======
ID#AAAARoucBfI
Iman Rahimzadeh    (2021-11-08 08:21:14)
0.02916 +-0.00168
Physically meaningful assumption by Hui et al. (2021)
Also considered for other cases of Fox Creek</t>
        </r>
      </text>
    </comment>
    <comment ref="BB86" authorId="0" shapeId="0" xr:uid="{00000000-0006-0000-0100-0000A2050000}">
      <text>
        <r>
          <rPr>
            <sz val="11"/>
            <color theme="1"/>
            <rFont val="Calibri"/>
            <family val="2"/>
            <scheme val="minor"/>
          </rPr>
          <t>======
ID#AAAARochWAI
Iman Rahimzadeh    (2021-11-08 07:06:30)
0.0321 +-0.0031
Shen et al. (2019)</t>
        </r>
      </text>
    </comment>
    <comment ref="BC86" authorId="0" shapeId="0" xr:uid="{00000000-0006-0000-0100-0000A3050000}">
      <text>
        <r>
          <rPr>
            <sz val="11"/>
            <color theme="1"/>
            <rFont val="Calibri"/>
            <family val="2"/>
            <scheme val="minor"/>
          </rPr>
          <t>======
ID#AAAARochWAM
Iman Rahimzadeh    (2021-11-08 07:06:59)
-41.8 +-10.2
Shen et al. (2019)</t>
        </r>
      </text>
    </comment>
    <comment ref="BF86" authorId="0" shapeId="0" xr:uid="{00000000-0006-0000-0100-0000A4050000}">
      <text>
        <r>
          <rPr>
            <sz val="11"/>
            <color theme="1"/>
            <rFont val="Calibri"/>
            <family val="2"/>
            <scheme val="minor"/>
          </rPr>
          <t>======
ID#AAAAReLHQpc
Iman Rahimzadeh    (2021-11-06 13:51:52)
Shen et al. 2016</t>
        </r>
      </text>
    </comment>
    <comment ref="BG86" authorId="0" shapeId="0" xr:uid="{00000000-0006-0000-0100-0000A5050000}">
      <text>
        <r>
          <rPr>
            <sz val="11"/>
            <color theme="1"/>
            <rFont val="Calibri"/>
            <family val="2"/>
            <scheme val="minor"/>
          </rPr>
          <t>======
ID#AAAAReLHQpg
Iman Rahimzadeh    (2021-11-06 14:02:32)
Average value, Reiter and Heidbach, 2014</t>
        </r>
      </text>
    </comment>
    <comment ref="BH86" authorId="0" shapeId="0" xr:uid="{00000000-0006-0000-0100-0000A6050000}">
      <text>
        <r>
          <rPr>
            <sz val="11"/>
            <color theme="1"/>
            <rFont val="Calibri"/>
            <family val="2"/>
            <scheme val="minor"/>
          </rPr>
          <t>======
ID#AAAARochWAQ
Iman Rahimzadeh    (2021-11-08 07:07:55)
0.0291 +-0.0072
Shen et al. (2021)</t>
        </r>
      </text>
    </comment>
    <comment ref="BI86" authorId="0" shapeId="0" xr:uid="{00000000-0006-0000-0100-0000A7050000}">
      <text>
        <r>
          <rPr>
            <sz val="11"/>
            <color theme="1"/>
            <rFont val="Calibri"/>
            <family val="2"/>
            <scheme val="minor"/>
          </rPr>
          <t>======
ID#AAAARochWAU
Iman Rahimzadeh    (2021-11-08 07:08:12)
-39.6 +-23.4
Shen et al. (2021)</t>
        </r>
      </text>
    </comment>
    <comment ref="BN86" authorId="0" shapeId="0" xr:uid="{00000000-0006-0000-0100-0000A8050000}">
      <text>
        <r>
          <rPr>
            <sz val="11"/>
            <color theme="1"/>
            <rFont val="Calibri"/>
            <family val="2"/>
            <scheme val="minor"/>
          </rPr>
          <t>======
ID#AAAAReLHQps
Iman Rahimzadeh    (2021-11-06 14:31:06)
Schultz et al. (2017)</t>
        </r>
      </text>
    </comment>
    <comment ref="BQ86" authorId="0" shapeId="0" xr:uid="{00000000-0006-0000-0100-0000A9050000}">
      <text>
        <r>
          <rPr>
            <sz val="11"/>
            <color theme="1"/>
            <rFont val="Calibri"/>
            <family val="2"/>
            <scheme val="minor"/>
          </rPr>
          <t>======
ID#AAAARoucBgQ
Iman Rahimzadeh    (2021-11-08 09:50:07)
Subvertical faults
Schultz et al. (2017)</t>
        </r>
      </text>
    </comment>
    <comment ref="BW86" authorId="0" shapeId="0" xr:uid="{00000000-0006-0000-0100-0000AA050000}">
      <text>
        <r>
          <rPr>
            <sz val="11"/>
            <color theme="1"/>
            <rFont val="Calibri"/>
            <family val="2"/>
            <scheme val="minor"/>
          </rPr>
          <t>======
ID#AAAARoucBfM
Iman Rahimzadeh    (2021-11-08 08:28:11)
Hui et al. (2021b)
Modeling assumption</t>
        </r>
      </text>
    </comment>
    <comment ref="BY86" authorId="0" shapeId="0" xr:uid="{00000000-0006-0000-0100-0000AB050000}">
      <text>
        <r>
          <rPr>
            <sz val="11"/>
            <color theme="1"/>
            <rFont val="Calibri"/>
            <family val="2"/>
            <scheme val="minor"/>
          </rPr>
          <t>======
ID#AAAARoucBfU
Iman Rahimzadeh    (2021-11-08 08:28:39)
Hui et al. (2021b)
Modeling assumption</t>
        </r>
      </text>
    </comment>
    <comment ref="CH86" authorId="0" shapeId="0" xr:uid="{00000000-0006-0000-0100-0000AC050000}">
      <text>
        <r>
          <rPr>
            <sz val="11"/>
            <color theme="1"/>
            <rFont val="Calibri"/>
            <family val="2"/>
            <scheme val="minor"/>
          </rPr>
          <t>======
ID#AAAARoucBfc
Iman Rahimzadeh    (2021-11-08 08:29:38)
Hui et al. (2021b)
Modeling assumption for the damage zone permeability</t>
        </r>
      </text>
    </comment>
    <comment ref="CX86" authorId="0" shapeId="0" xr:uid="{00000000-0006-0000-0100-0000AD050000}">
      <text>
        <r>
          <rPr>
            <sz val="11"/>
            <color theme="1"/>
            <rFont val="Calibri"/>
            <family val="2"/>
            <scheme val="minor"/>
          </rPr>
          <t>======
ID#AAAAZ-DhFcU
Iman Rahimzadeh    (2022-05-30 08:16:00)
in Jan. 2016</t>
        </r>
      </text>
    </comment>
    <comment ref="CY86" authorId="0" shapeId="0" xr:uid="{00000000-0006-0000-0100-0000AE050000}">
      <text>
        <r>
          <rPr>
            <sz val="11"/>
            <color theme="1"/>
            <rFont val="Calibri"/>
            <family val="2"/>
            <scheme val="minor"/>
          </rPr>
          <t>======
ID#AAAARoucBfk
Iman Rahimzadeh    (2021-11-08 09:00:45)
Hui et al. (2021)</t>
        </r>
      </text>
    </comment>
    <comment ref="CZ86" authorId="0" shapeId="0" xr:uid="{00000000-0006-0000-0100-0000AF050000}">
      <text>
        <r>
          <rPr>
            <sz val="11"/>
            <color theme="1"/>
            <rFont val="Calibri"/>
            <family val="2"/>
            <scheme val="minor"/>
          </rPr>
          <t>======
ID#AAAARoucBho
Iman Rahimzadeh    (2021-11-08 11:05:08)
Igonin et al. (2021)</t>
        </r>
      </text>
    </comment>
    <comment ref="DA86" authorId="0" shapeId="0" xr:uid="{00000000-0006-0000-0100-0000B0050000}">
      <text>
        <r>
          <rPr>
            <sz val="11"/>
            <color theme="1"/>
            <rFont val="Calibri"/>
            <family val="2"/>
            <scheme val="minor"/>
          </rPr>
          <t>======
ID#AAAARochWBA
Iman Rahimzadeh    (2021-11-08 08:06:53)
Hui et al. (2021b)</t>
        </r>
      </text>
    </comment>
    <comment ref="DB86" authorId="0" shapeId="0" xr:uid="{00000000-0006-0000-0100-0000B1050000}">
      <text>
        <r>
          <rPr>
            <sz val="11"/>
            <color theme="1"/>
            <rFont val="Calibri"/>
            <family val="2"/>
            <scheme val="minor"/>
          </rPr>
          <t>======
ID#AAAARochWBE
Iman Rahimzadeh    (2021-11-08 08:08:07)
Hui et al. (2021b)</t>
        </r>
      </text>
    </comment>
    <comment ref="DD86" authorId="0" shapeId="0" xr:uid="{00000000-0006-0000-0100-0000B2050000}">
      <text>
        <r>
          <rPr>
            <sz val="11"/>
            <color theme="1"/>
            <rFont val="Calibri"/>
            <family val="2"/>
            <scheme val="minor"/>
          </rPr>
          <t>======
ID#AAAARochWBI
Iman Rahimzadeh    (2021-11-08 08:08:46)
Hui et al. (2021)
The ratio of flowback to total injected volume can be considered for other treatments</t>
        </r>
      </text>
    </comment>
    <comment ref="DH86" authorId="0" shapeId="0" xr:uid="{00000000-0006-0000-0100-0000B3050000}">
      <text>
        <r>
          <rPr>
            <sz val="11"/>
            <color theme="1"/>
            <rFont val="Calibri"/>
            <family val="2"/>
            <scheme val="minor"/>
          </rPr>
          <t>======
ID#AAAAZ_KGabI
Iman Rahimzadeh    (2022-05-30 08:45:36)
in Jan. 2016</t>
        </r>
      </text>
    </comment>
    <comment ref="DP86" authorId="0" shapeId="0" xr:uid="{00000000-0006-0000-0100-0000B4050000}">
      <text>
        <r>
          <rPr>
            <sz val="11"/>
            <color theme="1"/>
            <rFont val="Calibri"/>
            <family val="2"/>
            <scheme val="minor"/>
          </rPr>
          <t>======
ID#AAAARochWBM
Iman Rahimzadeh    (2021-11-08 08:10:11)
Hui et al. (2021b)</t>
        </r>
      </text>
    </comment>
    <comment ref="DV86" authorId="0" shapeId="0" xr:uid="{00000000-0006-0000-0100-0000B5050000}">
      <text>
        <r>
          <rPr>
            <sz val="11"/>
            <color theme="1"/>
            <rFont val="Calibri"/>
            <family val="2"/>
            <scheme val="minor"/>
          </rPr>
          <t>======
ID#AAAARochWA8
Iman Rahimzadeh    (2021-11-08 08:05:23)
Hui et al. (2021b)</t>
        </r>
      </text>
    </comment>
    <comment ref="DY86" authorId="0" shapeId="0" xr:uid="{00000000-0006-0000-0100-0000B6050000}">
      <text>
        <r>
          <rPr>
            <sz val="11"/>
            <color theme="1"/>
            <rFont val="Calibri"/>
            <family val="2"/>
            <scheme val="minor"/>
          </rPr>
          <t>======
ID#AAAARochWAk
Iman Rahimzadeh    (2021-11-08 07:57:58)
Hui et al. (2021b)</t>
        </r>
      </text>
    </comment>
    <comment ref="DZ86" authorId="0" shapeId="0" xr:uid="{00000000-0006-0000-0100-0000B7050000}">
      <text>
        <r>
          <rPr>
            <sz val="11"/>
            <color theme="1"/>
            <rFont val="Calibri"/>
            <family val="2"/>
            <scheme val="minor"/>
          </rPr>
          <t>======
ID#AAAARochWAo
Iman Rahimzadeh    (2021-11-08 07:59:17)
Hui et al. (2021b)</t>
        </r>
      </text>
    </comment>
    <comment ref="K87" authorId="0" shapeId="0" xr:uid="{00000000-0006-0000-0100-0000B8050000}">
      <text>
        <r>
          <rPr>
            <sz val="11"/>
            <color theme="1"/>
            <rFont val="Calibri"/>
            <family val="2"/>
            <scheme val="minor"/>
          </rPr>
          <t>======
ID#AAAAkLtL324
Iman Rahimzadeh    (2022-11-18 11:00:38)
Grade A</t>
        </r>
      </text>
    </comment>
    <comment ref="L87" authorId="0" shapeId="0" xr:uid="{00000000-0006-0000-0100-0000B9050000}">
      <text>
        <r>
          <rPr>
            <sz val="11"/>
            <color theme="1"/>
            <rFont val="Calibri"/>
            <family val="2"/>
            <scheme val="minor"/>
          </rPr>
          <t>======
ID#AAAAkLtL338
Iman Rahimzadeh    (2022-11-18 11:02:13)
Grade A</t>
        </r>
      </text>
    </comment>
    <comment ref="O87" authorId="0" shapeId="0" xr:uid="{00000000-0006-0000-0100-0000BA050000}">
      <text>
        <r>
          <rPr>
            <sz val="11"/>
            <color theme="1"/>
            <rFont val="Calibri"/>
            <family val="2"/>
            <scheme val="minor"/>
          </rPr>
          <t>======
ID#AAAAkLtpqkI
Iman Rahimzadeh    (2022-11-18 11:05:44)
Hui et al. (2021b)
Grade A</t>
        </r>
      </text>
    </comment>
    <comment ref="P87" authorId="0" shapeId="0" xr:uid="{00000000-0006-0000-0100-0000BB050000}">
      <text>
        <r>
          <rPr>
            <sz val="11"/>
            <color theme="1"/>
            <rFont val="Calibri"/>
            <family val="2"/>
            <scheme val="minor"/>
          </rPr>
          <t>======
ID#AAAAkLuU7TE
Iman Rahimzadeh    (2022-11-18 11:19:37)
Hui et al. (2021b)
Grade A</t>
        </r>
      </text>
    </comment>
    <comment ref="Q87" authorId="0" shapeId="0" xr:uid="{00000000-0006-0000-0100-0000BC050000}">
      <text>
        <r>
          <rPr>
            <sz val="11"/>
            <color theme="1"/>
            <rFont val="Calibri"/>
            <family val="2"/>
            <scheme val="minor"/>
          </rPr>
          <t>======
ID#AAAAkLuU7UI
Iman Rahimzadeh    (2022-11-18 11:21:53)
Igonin et al. (2021)
Grade A</t>
        </r>
      </text>
    </comment>
    <comment ref="U87" authorId="0" shapeId="0" xr:uid="{00000000-0006-0000-0100-0000BD050000}">
      <text>
        <r>
          <rPr>
            <sz val="11"/>
            <color theme="1"/>
            <rFont val="Calibri"/>
            <family val="2"/>
            <scheme val="minor"/>
          </rPr>
          <t>======
ID#AAAAkLuU7VI
Iman Rahimzadeh    (2022-11-18 11:26:17)
Hui et al. (2021b)
Grade C</t>
        </r>
      </text>
    </comment>
    <comment ref="X87" authorId="0" shapeId="0" xr:uid="{00000000-0006-0000-0100-0000BE050000}">
      <text>
        <r>
          <rPr>
            <sz val="11"/>
            <color theme="1"/>
            <rFont val="Calibri"/>
            <family val="2"/>
            <scheme val="minor"/>
          </rPr>
          <t>======
ID#AAAAkLuwEQs
Iman Rahimzadeh    (2022-11-18 11:35:52)
Igonin et al. (2021)
Grade C</t>
        </r>
      </text>
    </comment>
    <comment ref="AD87" authorId="0" shapeId="0" xr:uid="{00000000-0006-0000-0100-0000BF050000}">
      <text>
        <r>
          <rPr>
            <sz val="11"/>
            <color theme="1"/>
            <rFont val="Calibri"/>
            <family val="2"/>
            <scheme val="minor"/>
          </rPr>
          <t>======
ID#AAAAkLuwETM
Iman Rahimzadeh    (2022-11-18 11:42:25)
Hui et al. (2021b)
Grade C</t>
        </r>
      </text>
    </comment>
    <comment ref="CV87" authorId="0" shapeId="0" xr:uid="{00000000-0006-0000-0100-0000C0050000}">
      <text>
        <r>
          <rPr>
            <sz val="11"/>
            <color theme="1"/>
            <rFont val="Calibri"/>
            <family val="2"/>
            <scheme val="minor"/>
          </rPr>
          <t>======
ID#AAAAReLHQqc
Iman Rahimzadeh    (2021-11-06 15:04:24)
Average value
Schultz et al. (2015)</t>
        </r>
      </text>
    </comment>
    <comment ref="CX87" authorId="0" shapeId="0" xr:uid="{00000000-0006-0000-0100-0000C1050000}">
      <text>
        <r>
          <rPr>
            <sz val="11"/>
            <color theme="1"/>
            <rFont val="Calibri"/>
            <family val="2"/>
            <scheme val="minor"/>
          </rPr>
          <t>======
ID#AAAAZ-DhFco
Iman Rahimzadeh    (2022-05-30 08:16:29)
Feb. 2014</t>
        </r>
      </text>
    </comment>
    <comment ref="DA87" authorId="0" shapeId="0" xr:uid="{00000000-0006-0000-0100-0000C2050000}">
      <text>
        <r>
          <rPr>
            <sz val="11"/>
            <color theme="1"/>
            <rFont val="Calibri"/>
            <family val="2"/>
            <scheme val="minor"/>
          </rPr>
          <t>======
ID#AAAAReLHQp4
Iman Rahimzadeh    (2021-11-06 14:49:25)
Schultz et al. (2015)</t>
        </r>
      </text>
    </comment>
    <comment ref="DF87" authorId="0" shapeId="0" xr:uid="{00000000-0006-0000-0100-0000C3050000}">
      <text>
        <r>
          <rPr>
            <sz val="11"/>
            <color theme="1"/>
            <rFont val="Calibri"/>
            <family val="2"/>
            <scheme val="minor"/>
          </rPr>
          <t>======
ID#AAAAReLHQq0
Iman Rahimzadeh    (2021-11-06 15:39:56)
Schultz et al. (2015)</t>
        </r>
      </text>
    </comment>
    <comment ref="DP87" authorId="0" shapeId="0" xr:uid="{00000000-0006-0000-0100-0000C4050000}">
      <text>
        <r>
          <rPr>
            <sz val="11"/>
            <color theme="1"/>
            <rFont val="Calibri"/>
            <family val="2"/>
            <scheme val="minor"/>
          </rPr>
          <t>======
ID#AAAAWETbcQk
Iman Rahimzadeh    (2022-02-25 11:10:22)
Schultz et al. (2022)</t>
        </r>
      </text>
    </comment>
    <comment ref="DW87" authorId="0" shapeId="0" xr:uid="{00000000-0006-0000-0100-0000C5050000}">
      <text>
        <r>
          <rPr>
            <sz val="11"/>
            <color theme="1"/>
            <rFont val="Calibri"/>
            <family val="2"/>
            <scheme val="minor"/>
          </rPr>
          <t>======
ID#AAAAReLHQqE
Iman Rahimzadeh    (2021-11-06 14:57:23)
Schultz et al. (2015)</t>
        </r>
      </text>
    </comment>
    <comment ref="K88" authorId="0" shapeId="0" xr:uid="{00000000-0006-0000-0100-0000C6050000}">
      <text>
        <r>
          <rPr>
            <sz val="11"/>
            <color theme="1"/>
            <rFont val="Calibri"/>
            <family val="2"/>
            <scheme val="minor"/>
          </rPr>
          <t>======
ID#AAAAkLtL32o
Iman Rahimzadeh    (2022-11-18 11:00:26)
Grade A</t>
        </r>
      </text>
    </comment>
    <comment ref="L88" authorId="0" shapeId="0" xr:uid="{00000000-0006-0000-0100-0000C7050000}">
      <text>
        <r>
          <rPr>
            <sz val="11"/>
            <color theme="1"/>
            <rFont val="Calibri"/>
            <family val="2"/>
            <scheme val="minor"/>
          </rPr>
          <t>======
ID#AAAAkLtL33s
Iman Rahimzadeh    (2022-11-18 11:02:01)
Grade A</t>
        </r>
      </text>
    </comment>
    <comment ref="O88" authorId="0" shapeId="0" xr:uid="{00000000-0006-0000-0100-0000C8050000}">
      <text>
        <r>
          <rPr>
            <sz val="11"/>
            <color theme="1"/>
            <rFont val="Calibri"/>
            <family val="2"/>
            <scheme val="minor"/>
          </rPr>
          <t>======
ID#AAAAkLtpqj4
Iman Rahimzadeh    (2022-11-18 11:05:32)
Hui et al. (2021b)
Grade A</t>
        </r>
      </text>
    </comment>
    <comment ref="P88" authorId="0" shapeId="0" xr:uid="{00000000-0006-0000-0100-0000C9050000}">
      <text>
        <r>
          <rPr>
            <sz val="11"/>
            <color theme="1"/>
            <rFont val="Calibri"/>
            <family val="2"/>
            <scheme val="minor"/>
          </rPr>
          <t>======
ID#AAAAkLuU7S0
Iman Rahimzadeh    (2022-11-18 11:19:21)
Hui et al. (2021b)
Grade A</t>
        </r>
      </text>
    </comment>
    <comment ref="Q88" authorId="0" shapeId="0" xr:uid="{00000000-0006-0000-0100-0000CA050000}">
      <text>
        <r>
          <rPr>
            <sz val="11"/>
            <color theme="1"/>
            <rFont val="Calibri"/>
            <family val="2"/>
            <scheme val="minor"/>
          </rPr>
          <t>======
ID#AAAAkLuU7T4
Iman Rahimzadeh    (2022-11-18 11:21:40)
Igonin et al. (2021)
Grade A</t>
        </r>
      </text>
    </comment>
    <comment ref="U88" authorId="0" shapeId="0" xr:uid="{00000000-0006-0000-0100-0000CB050000}">
      <text>
        <r>
          <rPr>
            <sz val="11"/>
            <color theme="1"/>
            <rFont val="Calibri"/>
            <family val="2"/>
            <scheme val="minor"/>
          </rPr>
          <t>======
ID#AAAAkLuU7U4
Iman Rahimzadeh    (2022-11-18 11:26:06)
Hui et al. (2021b)
Grade C</t>
        </r>
      </text>
    </comment>
    <comment ref="X88" authorId="0" shapeId="0" xr:uid="{00000000-0006-0000-0100-0000CC050000}">
      <text>
        <r>
          <rPr>
            <sz val="11"/>
            <color theme="1"/>
            <rFont val="Calibri"/>
            <family val="2"/>
            <scheme val="minor"/>
          </rPr>
          <t>======
ID#AAAAkLuwEQc
Iman Rahimzadeh    (2022-11-18 11:35:40)
Igonin et al. (2021)
Grade C</t>
        </r>
      </text>
    </comment>
    <comment ref="AD88" authorId="0" shapeId="0" xr:uid="{00000000-0006-0000-0100-0000CD050000}">
      <text>
        <r>
          <rPr>
            <sz val="11"/>
            <color theme="1"/>
            <rFont val="Calibri"/>
            <family val="2"/>
            <scheme val="minor"/>
          </rPr>
          <t>======
ID#AAAAkLuwES8
Iman Rahimzadeh    (2022-11-18 11:42:12)
Hui et al. (2021b)
Grade C</t>
        </r>
      </text>
    </comment>
    <comment ref="CV88" authorId="0" shapeId="0" xr:uid="{00000000-0006-0000-0100-0000CE050000}">
      <text>
        <r>
          <rPr>
            <sz val="11"/>
            <color theme="1"/>
            <rFont val="Calibri"/>
            <family val="2"/>
            <scheme val="minor"/>
          </rPr>
          <t>======
ID#AAAAReLHQqU
Iman Rahimzadeh    (2021-11-06 15:04:17)
Average value
Schultz et al. (2015)</t>
        </r>
      </text>
    </comment>
    <comment ref="CX88" authorId="0" shapeId="0" xr:uid="{00000000-0006-0000-0100-0000CF050000}">
      <text>
        <r>
          <rPr>
            <sz val="11"/>
            <color theme="1"/>
            <rFont val="Calibri"/>
            <family val="2"/>
            <scheme val="minor"/>
          </rPr>
          <t>======
ID#AAAAZ-DhFcc
Iman Rahimzadeh    (2022-05-30 08:16:11)
Mar. 2014</t>
        </r>
      </text>
    </comment>
    <comment ref="DA88" authorId="0" shapeId="0" xr:uid="{00000000-0006-0000-0100-0000D0050000}">
      <text>
        <r>
          <rPr>
            <sz val="11"/>
            <color theme="1"/>
            <rFont val="Calibri"/>
            <family val="2"/>
            <scheme val="minor"/>
          </rPr>
          <t>======
ID#AAAAReLHQp0
Iman Rahimzadeh    (2021-11-06 14:49:22)
Schultz et al. (2015)</t>
        </r>
      </text>
    </comment>
    <comment ref="DF88" authorId="0" shapeId="0" xr:uid="{00000000-0006-0000-0100-0000D1050000}">
      <text>
        <r>
          <rPr>
            <sz val="11"/>
            <color theme="1"/>
            <rFont val="Calibri"/>
            <family val="2"/>
            <scheme val="minor"/>
          </rPr>
          <t>======
ID#AAAAReLHQq8
Iman Rahimzadeh    (2021-11-06 15:46:51)
Schultz et al. (2015)</t>
        </r>
      </text>
    </comment>
    <comment ref="DP88" authorId="0" shapeId="0" xr:uid="{00000000-0006-0000-0100-0000D2050000}">
      <text>
        <r>
          <rPr>
            <sz val="11"/>
            <color theme="1"/>
            <rFont val="Calibri"/>
            <family val="2"/>
            <scheme val="minor"/>
          </rPr>
          <t>======
ID#AAAAWETbcQU
Iman Rahimzadeh    (2022-02-25 11:10:10)
Schultz et al. (2022)</t>
        </r>
      </text>
    </comment>
    <comment ref="DX88" authorId="0" shapeId="0" xr:uid="{00000000-0006-0000-0100-0000D3050000}">
      <text>
        <r>
          <rPr>
            <sz val="11"/>
            <color theme="1"/>
            <rFont val="Calibri"/>
            <family val="2"/>
            <scheme val="minor"/>
          </rPr>
          <t>======
ID#AAAAZ_MSvIo
Iman Rahimzadeh    (2022-05-30 08:54:55)
not exact date (in 2014)</t>
        </r>
      </text>
    </comment>
    <comment ref="K89" authorId="0" shapeId="0" xr:uid="{00000000-0006-0000-0100-0000D4050000}">
      <text>
        <r>
          <rPr>
            <sz val="11"/>
            <color theme="1"/>
            <rFont val="Calibri"/>
            <family val="2"/>
            <scheme val="minor"/>
          </rPr>
          <t>======
ID#AAAAkLtL32s
Iman Rahimzadeh    (2022-11-18 11:00:29)
Grade A</t>
        </r>
      </text>
    </comment>
    <comment ref="L89" authorId="0" shapeId="0" xr:uid="{00000000-0006-0000-0100-0000D5050000}">
      <text>
        <r>
          <rPr>
            <sz val="11"/>
            <color theme="1"/>
            <rFont val="Calibri"/>
            <family val="2"/>
            <scheme val="minor"/>
          </rPr>
          <t>======
ID#AAAAkLtL33w
Iman Rahimzadeh    (2022-11-18 11:02:05)
Grade A</t>
        </r>
      </text>
    </comment>
    <comment ref="O89" authorId="0" shapeId="0" xr:uid="{00000000-0006-0000-0100-0000D6050000}">
      <text>
        <r>
          <rPr>
            <sz val="11"/>
            <color theme="1"/>
            <rFont val="Calibri"/>
            <family val="2"/>
            <scheme val="minor"/>
          </rPr>
          <t>======
ID#AAAAkLtpqj8
Iman Rahimzadeh    (2022-11-18 11:05:34)
Hui et al. (2021b)
Grade A</t>
        </r>
      </text>
    </comment>
    <comment ref="P89" authorId="0" shapeId="0" xr:uid="{00000000-0006-0000-0100-0000D7050000}">
      <text>
        <r>
          <rPr>
            <sz val="11"/>
            <color theme="1"/>
            <rFont val="Calibri"/>
            <family val="2"/>
            <scheme val="minor"/>
          </rPr>
          <t>======
ID#AAAAkLuU7S4
Iman Rahimzadeh    (2022-11-18 11:19:24)
Hui et al. (2021b)
Grade A</t>
        </r>
      </text>
    </comment>
    <comment ref="Q89" authorId="0" shapeId="0" xr:uid="{00000000-0006-0000-0100-0000D8050000}">
      <text>
        <r>
          <rPr>
            <sz val="11"/>
            <color theme="1"/>
            <rFont val="Calibri"/>
            <family val="2"/>
            <scheme val="minor"/>
          </rPr>
          <t>======
ID#AAAAkLuU7T8
Iman Rahimzadeh    (2022-11-18 11:21:43)
Igonin et al. (2021)
Grade A</t>
        </r>
      </text>
    </comment>
    <comment ref="U89" authorId="0" shapeId="0" xr:uid="{00000000-0006-0000-0100-0000D9050000}">
      <text>
        <r>
          <rPr>
            <sz val="11"/>
            <color theme="1"/>
            <rFont val="Calibri"/>
            <family val="2"/>
            <scheme val="minor"/>
          </rPr>
          <t>======
ID#AAAAkLuU7U8
Iman Rahimzadeh    (2022-11-18 11:26:09)
Hui et al. (2021b)
Grade C</t>
        </r>
      </text>
    </comment>
    <comment ref="X89" authorId="0" shapeId="0" xr:uid="{00000000-0006-0000-0100-0000DA050000}">
      <text>
        <r>
          <rPr>
            <sz val="11"/>
            <color theme="1"/>
            <rFont val="Calibri"/>
            <family val="2"/>
            <scheme val="minor"/>
          </rPr>
          <t>======
ID#AAAAkLuwEQg
Iman Rahimzadeh    (2022-11-18 11:35:43)
Igonin et al. (2021)
Grade C</t>
        </r>
      </text>
    </comment>
    <comment ref="AD89" authorId="0" shapeId="0" xr:uid="{00000000-0006-0000-0100-0000DB050000}">
      <text>
        <r>
          <rPr>
            <sz val="11"/>
            <color theme="1"/>
            <rFont val="Calibri"/>
            <family val="2"/>
            <scheme val="minor"/>
          </rPr>
          <t>======
ID#AAAAkLuwETA
Iman Rahimzadeh    (2022-11-18 11:42:15)
Hui et al. (2021b)
Grade C</t>
        </r>
      </text>
    </comment>
    <comment ref="CV89" authorId="0" shapeId="0" xr:uid="{00000000-0006-0000-0100-0000DC050000}">
      <text>
        <r>
          <rPr>
            <sz val="11"/>
            <color theme="1"/>
            <rFont val="Calibri"/>
            <family val="2"/>
            <scheme val="minor"/>
          </rPr>
          <t>======
ID#AAAAReLHQqY
Iman Rahimzadeh    (2021-11-06 15:04:20)
Average value
Schultz et al. (2015)</t>
        </r>
      </text>
    </comment>
    <comment ref="CX89" authorId="0" shapeId="0" xr:uid="{00000000-0006-0000-0100-0000DD050000}">
      <text>
        <r>
          <rPr>
            <sz val="11"/>
            <color theme="1"/>
            <rFont val="Calibri"/>
            <family val="2"/>
            <scheme val="minor"/>
          </rPr>
          <t>======
ID#AAAAZ-DhFcg
Iman Rahimzadeh    (2022-05-30 08:16:16)
Aug. 2014</t>
        </r>
      </text>
    </comment>
    <comment ref="DA89" authorId="0" shapeId="0" xr:uid="{00000000-0006-0000-0100-0000DE050000}">
      <text>
        <r>
          <rPr>
            <sz val="11"/>
            <color theme="1"/>
            <rFont val="Calibri"/>
            <family val="2"/>
            <scheme val="minor"/>
          </rPr>
          <t>======
ID#AAAARoucBgs
Iman Rahimzadeh    (2021-11-08 10:58:33)
Average value of treatments in this area (Schultz et al., 2017)</t>
        </r>
      </text>
    </comment>
    <comment ref="DF89" authorId="0" shapeId="0" xr:uid="{00000000-0006-0000-0100-0000DF050000}">
      <text>
        <r>
          <rPr>
            <sz val="11"/>
            <color theme="1"/>
            <rFont val="Calibri"/>
            <family val="2"/>
            <scheme val="minor"/>
          </rPr>
          <t>======
ID#AAAARoucBhM
Iman Rahimzadeh    (2021-11-08 10:59:45)
Average value of treatments in this area (Schultz et al., 2017)</t>
        </r>
      </text>
    </comment>
    <comment ref="DP89" authorId="0" shapeId="0" xr:uid="{00000000-0006-0000-0100-0000E0050000}">
      <text>
        <r>
          <rPr>
            <sz val="11"/>
            <color theme="1"/>
            <rFont val="Calibri"/>
            <family val="2"/>
            <scheme val="minor"/>
          </rPr>
          <t>======
ID#AAAAWETbcQY
Iman Rahimzadeh    (2022-02-25 11:10:13)
Schultz et al. (2022)</t>
        </r>
      </text>
    </comment>
    <comment ref="DW89" authorId="0" shapeId="0" xr:uid="{00000000-0006-0000-0100-0000E1050000}">
      <text>
        <r>
          <rPr>
            <sz val="11"/>
            <color theme="1"/>
            <rFont val="Calibri"/>
            <family val="2"/>
            <scheme val="minor"/>
          </rPr>
          <t>======
ID#AAAAReLHQqI
Iman Rahimzadeh    (2021-11-06 14:58:17)
Schultz et al. (2015)</t>
        </r>
      </text>
    </comment>
    <comment ref="DX89" authorId="0" shapeId="0" xr:uid="{00000000-0006-0000-0100-0000E2050000}">
      <text>
        <r>
          <rPr>
            <sz val="11"/>
            <color theme="1"/>
            <rFont val="Calibri"/>
            <family val="2"/>
            <scheme val="minor"/>
          </rPr>
          <t>======
ID#AAAAZ_MSvIs
Iman Rahimzadeh    (2022-05-30 08:55:02)
not exact date (in 2014)</t>
        </r>
      </text>
    </comment>
    <comment ref="K90" authorId="0" shapeId="0" xr:uid="{00000000-0006-0000-0100-0000E3050000}">
      <text>
        <r>
          <rPr>
            <sz val="11"/>
            <color theme="1"/>
            <rFont val="Calibri"/>
            <family val="2"/>
            <scheme val="minor"/>
          </rPr>
          <t>======
ID#AAAAkLtKfjo
Iman Rahimzadeh    (2022-11-18 10:57:58)
Grade A</t>
        </r>
      </text>
    </comment>
    <comment ref="L90" authorId="0" shapeId="0" xr:uid="{00000000-0006-0000-0100-0000E4050000}">
      <text>
        <r>
          <rPr>
            <sz val="11"/>
            <color theme="1"/>
            <rFont val="Calibri"/>
            <family val="2"/>
            <scheme val="minor"/>
          </rPr>
          <t>======
ID#AAAAkLtL33U
Iman Rahimzadeh    (2022-11-18 11:01:07)
Grade A</t>
        </r>
      </text>
    </comment>
    <comment ref="O90" authorId="0" shapeId="0" xr:uid="{00000000-0006-0000-0100-0000E5050000}">
      <text>
        <r>
          <rPr>
            <sz val="11"/>
            <color theme="1"/>
            <rFont val="Calibri"/>
            <family val="2"/>
            <scheme val="minor"/>
          </rPr>
          <t>======
ID#AAAARoucBeg
Iman Rahimzadeh    (2021-11-08 08:15:48)
Hui et al. (2021b)
Grade A</t>
        </r>
      </text>
    </comment>
    <comment ref="P90" authorId="0" shapeId="0" xr:uid="{00000000-0006-0000-0100-0000E6050000}">
      <text>
        <r>
          <rPr>
            <sz val="11"/>
            <color theme="1"/>
            <rFont val="Calibri"/>
            <family val="2"/>
            <scheme val="minor"/>
          </rPr>
          <t>======
ID#AAAAkLuU7Sk
Iman Rahimzadeh    (2022-11-18 11:19:09)
Hui et al. (2021b)
Grade A</t>
        </r>
      </text>
    </comment>
    <comment ref="Q90" authorId="0" shapeId="0" xr:uid="{00000000-0006-0000-0100-0000E7050000}">
      <text>
        <r>
          <rPr>
            <sz val="11"/>
            <color theme="1"/>
            <rFont val="Calibri"/>
            <family val="2"/>
            <scheme val="minor"/>
          </rPr>
          <t>======
ID#AAAAkLuU7To
Iman Rahimzadeh    (2022-11-18 11:20:30)
Igonin et al. (2021)
Grade A</t>
        </r>
      </text>
    </comment>
    <comment ref="U90" authorId="0" shapeId="0" xr:uid="{00000000-0006-0000-0100-0000E8050000}">
      <text>
        <r>
          <rPr>
            <sz val="11"/>
            <color theme="1"/>
            <rFont val="Calibri"/>
            <family val="2"/>
            <scheme val="minor"/>
          </rPr>
          <t>======
ID#AAAARoucBew
Iman Rahimzadeh    (2021-11-08 08:16:37)
Hui et al. (2021b)
Grade C</t>
        </r>
      </text>
    </comment>
    <comment ref="X90" authorId="0" shapeId="0" xr:uid="{00000000-0006-0000-0100-0000E9050000}">
      <text>
        <r>
          <rPr>
            <sz val="11"/>
            <color theme="1"/>
            <rFont val="Calibri"/>
            <family val="2"/>
            <scheme val="minor"/>
          </rPr>
          <t>======
ID#AAAAkLuwEQM
Iman Rahimzadeh    (2022-11-18 11:35:29)
Igonin et al. (2021)
Grade C</t>
        </r>
      </text>
    </comment>
    <comment ref="AD90" authorId="0" shapeId="0" xr:uid="{00000000-0006-0000-0100-0000EA050000}">
      <text>
        <r>
          <rPr>
            <sz val="11"/>
            <color theme="1"/>
            <rFont val="Calibri"/>
            <family val="2"/>
            <scheme val="minor"/>
          </rPr>
          <t>======
ID#AAAARoucBfA
Iman Rahimzadeh    (2021-11-08 08:16:58)
Hui et al. (2021b)
Grade C</t>
        </r>
      </text>
    </comment>
    <comment ref="BN90" authorId="0" shapeId="0" xr:uid="{00000000-0006-0000-0100-0000EB050000}">
      <text>
        <r>
          <rPr>
            <sz val="11"/>
            <color theme="1"/>
            <rFont val="Calibri"/>
            <family val="2"/>
            <scheme val="minor"/>
          </rPr>
          <t>======
ID#AAAARochWA4
Iman Rahimzadeh    (2021-11-08 08:04:20)
Basal fault
Hui et al. (2021a)</t>
        </r>
      </text>
    </comment>
    <comment ref="BW90" authorId="0" shapeId="0" xr:uid="{00000000-0006-0000-0100-0000EC050000}">
      <text>
        <r>
          <rPr>
            <sz val="11"/>
            <color theme="1"/>
            <rFont val="Calibri"/>
            <family val="2"/>
            <scheme val="minor"/>
          </rPr>
          <t>======
ID#AAAARoucBfQ
Iman Rahimzadeh    (2021-11-08 08:28:35)
Hui et al. (2021b)
Modeling assumption</t>
        </r>
      </text>
    </comment>
    <comment ref="BY90" authorId="0" shapeId="0" xr:uid="{00000000-0006-0000-0100-0000ED050000}">
      <text>
        <r>
          <rPr>
            <sz val="11"/>
            <color theme="1"/>
            <rFont val="Calibri"/>
            <family val="2"/>
            <scheme val="minor"/>
          </rPr>
          <t>======
ID#AAAARoucBfY
Iman Rahimzadeh    (2021-11-08 08:28:42)
Hui et al. (2021b)
Modeling assumption</t>
        </r>
      </text>
    </comment>
    <comment ref="CH90" authorId="0" shapeId="0" xr:uid="{00000000-0006-0000-0100-0000EE050000}">
      <text>
        <r>
          <rPr>
            <sz val="11"/>
            <color theme="1"/>
            <rFont val="Calibri"/>
            <family val="2"/>
            <scheme val="minor"/>
          </rPr>
          <t>======
ID#AAAARoucBfg
Iman Rahimzadeh    (2021-11-08 08:29:48)
Hui et al. (2021b)
Modeling assumption for the damage zone permeability</t>
        </r>
      </text>
    </comment>
    <comment ref="DA90" authorId="0" shapeId="0" xr:uid="{00000000-0006-0000-0100-0000EF050000}">
      <text>
        <r>
          <rPr>
            <sz val="11"/>
            <color theme="1"/>
            <rFont val="Calibri"/>
            <family val="2"/>
            <scheme val="minor"/>
          </rPr>
          <t>======
ID#AAAARochWA0
Iman Rahimzadeh    (2021-11-08 08:03:47)
158.3 L/s according to Hui et al. (2021b)</t>
        </r>
      </text>
    </comment>
    <comment ref="DF90" authorId="0" shapeId="0" xr:uid="{00000000-0006-0000-0100-0000F0050000}">
      <text>
        <r>
          <rPr>
            <sz val="11"/>
            <color theme="1"/>
            <rFont val="Calibri"/>
            <family val="2"/>
            <scheme val="minor"/>
          </rPr>
          <t>======
ID#AAAARochWAw
Iman Rahimzadeh    (2021-11-08 08:03:04)
70 according to Hui et al. (2021b)</t>
        </r>
      </text>
    </comment>
    <comment ref="DP90" authorId="0" shapeId="0" xr:uid="{00000000-0006-0000-0100-0000F1050000}">
      <text>
        <r>
          <rPr>
            <sz val="11"/>
            <color theme="1"/>
            <rFont val="Calibri"/>
            <family val="2"/>
            <scheme val="minor"/>
          </rPr>
          <t>======
ID#AAAARochWBQ
Iman Rahimzadeh    (2021-11-08 08:10:15)
Hui et al. (2021b)</t>
        </r>
      </text>
    </comment>
    <comment ref="DS90" authorId="0" shapeId="0" xr:uid="{00000000-0006-0000-0100-0000F2050000}">
      <text>
        <r>
          <rPr>
            <sz val="11"/>
            <color theme="1"/>
            <rFont val="Calibri"/>
            <family val="2"/>
            <scheme val="minor"/>
          </rPr>
          <t>======
ID#AAAARoucBfs
Iman Rahimzadeh    (2021-11-08 09:11:13)
Bao and Eaton (2016)</t>
        </r>
      </text>
    </comment>
    <comment ref="DY90" authorId="0" shapeId="0" xr:uid="{00000000-0006-0000-0100-0000F3050000}">
      <text>
        <r>
          <rPr>
            <sz val="11"/>
            <color theme="1"/>
            <rFont val="Calibri"/>
            <family val="2"/>
            <scheme val="minor"/>
          </rPr>
          <t>======
ID#AAAARochWAg
Iman Rahimzadeh    (2021-11-08 07:57:15)
Hui et al. (2021b), Eyre et al. (2019)</t>
        </r>
      </text>
    </comment>
    <comment ref="DZ90" authorId="0" shapeId="0" xr:uid="{00000000-0006-0000-0100-0000F4050000}">
      <text>
        <r>
          <rPr>
            <sz val="11"/>
            <color theme="1"/>
            <rFont val="Calibri"/>
            <family val="2"/>
            <scheme val="minor"/>
          </rPr>
          <t>======
ID#AAAARochWAc
Iman Rahimzadeh    (2021-11-08 07:56:16)
Hui et al. (2021b)</t>
        </r>
      </text>
    </comment>
    <comment ref="K91" authorId="0" shapeId="0" xr:uid="{00000000-0006-0000-0100-0000F5050000}">
      <text>
        <r>
          <rPr>
            <sz val="11"/>
            <color theme="1"/>
            <rFont val="Calibri"/>
            <family val="2"/>
            <scheme val="minor"/>
          </rPr>
          <t>======
ID#AAAAkLtL32Y
Iman Rahimzadeh    (2022-11-18 11:00:12)
Grade A</t>
        </r>
      </text>
    </comment>
    <comment ref="L91" authorId="0" shapeId="0" xr:uid="{00000000-0006-0000-0100-0000F6050000}">
      <text>
        <r>
          <rPr>
            <sz val="11"/>
            <color theme="1"/>
            <rFont val="Calibri"/>
            <family val="2"/>
            <scheme val="minor"/>
          </rPr>
          <t>======
ID#AAAAkLtL33g
Iman Rahimzadeh    (2022-11-18 11:01:25)
Grade A</t>
        </r>
      </text>
    </comment>
    <comment ref="O91" authorId="0" shapeId="0" xr:uid="{00000000-0006-0000-0100-0000F7050000}">
      <text>
        <r>
          <rPr>
            <sz val="11"/>
            <color theme="1"/>
            <rFont val="Calibri"/>
            <family val="2"/>
            <scheme val="minor"/>
          </rPr>
          <t>======
ID#AAAAkLtpqjw
Iman Rahimzadeh    (2022-11-18 11:05:25)
Hui et al. (2021b)
Grade A</t>
        </r>
      </text>
    </comment>
    <comment ref="P91" authorId="0" shapeId="0" xr:uid="{00000000-0006-0000-0100-0000F8050000}">
      <text>
        <r>
          <rPr>
            <sz val="11"/>
            <color theme="1"/>
            <rFont val="Calibri"/>
            <family val="2"/>
            <scheme val="minor"/>
          </rPr>
          <t>======
ID#AAAAkLuU7Ss
Iman Rahimzadeh    (2022-11-18 11:19:15)
Hui et al. (2021b)
Grade A</t>
        </r>
      </text>
    </comment>
    <comment ref="Q91" authorId="0" shapeId="0" xr:uid="{00000000-0006-0000-0100-0000F9050000}">
      <text>
        <r>
          <rPr>
            <sz val="11"/>
            <color theme="1"/>
            <rFont val="Calibri"/>
            <family val="2"/>
            <scheme val="minor"/>
          </rPr>
          <t>======
ID#AAAAkLuU7Tw
Iman Rahimzadeh    (2022-11-18 11:21:33)
Igonin et al. (2021)
Grade A</t>
        </r>
      </text>
    </comment>
    <comment ref="U91" authorId="0" shapeId="0" xr:uid="{00000000-0006-0000-0100-0000FA050000}">
      <text>
        <r>
          <rPr>
            <sz val="11"/>
            <color theme="1"/>
            <rFont val="Calibri"/>
            <family val="2"/>
            <scheme val="minor"/>
          </rPr>
          <t>======
ID#AAAAkLuU7Uw
Iman Rahimzadeh    (2022-11-18 11:25:25)
Hui et al. (2021b)
Grade C</t>
        </r>
      </text>
    </comment>
    <comment ref="X91" authorId="0" shapeId="0" xr:uid="{00000000-0006-0000-0100-0000FB050000}">
      <text>
        <r>
          <rPr>
            <sz val="11"/>
            <color theme="1"/>
            <rFont val="Calibri"/>
            <family val="2"/>
            <scheme val="minor"/>
          </rPr>
          <t>======
ID#AAAAkLuwEQU
Iman Rahimzadeh    (2022-11-18 11:35:34)
Igonin et al. (2021)
Grade C</t>
        </r>
      </text>
    </comment>
    <comment ref="AD91" authorId="0" shapeId="0" xr:uid="{00000000-0006-0000-0100-0000FC050000}">
      <text>
        <r>
          <rPr>
            <sz val="11"/>
            <color theme="1"/>
            <rFont val="Calibri"/>
            <family val="2"/>
            <scheme val="minor"/>
          </rPr>
          <t>======
ID#AAAAkLuwES0
Iman Rahimzadeh    (2022-11-18 11:42:07)
Hui et al. (2021b)
Grade C</t>
        </r>
      </text>
    </comment>
    <comment ref="BN91" authorId="0" shapeId="0" xr:uid="{00000000-0006-0000-0100-0000FD050000}">
      <text>
        <r>
          <rPr>
            <sz val="11"/>
            <color theme="1"/>
            <rFont val="Calibri"/>
            <family val="2"/>
            <scheme val="minor"/>
          </rPr>
          <t>======
ID#AAAARoucBgM
Iman Rahimzadeh    (2021-11-08 09:49:39)
Schultz et al. (2017)</t>
        </r>
      </text>
    </comment>
    <comment ref="DA91" authorId="0" shapeId="0" xr:uid="{00000000-0006-0000-0100-0000FE050000}">
      <text>
        <r>
          <rPr>
            <sz val="11"/>
            <color theme="1"/>
            <rFont val="Calibri"/>
            <family val="2"/>
            <scheme val="minor"/>
          </rPr>
          <t>======
ID#AAAAReLHQqk
Iman Rahimzadeh    (2021-11-06 15:26:49)
Bao and Eaton (2016)</t>
        </r>
      </text>
    </comment>
    <comment ref="DL91" authorId="0" shapeId="0" xr:uid="{00000000-0006-0000-0100-0000FF050000}">
      <text>
        <r>
          <rPr>
            <sz val="11"/>
            <color theme="1"/>
            <rFont val="Calibri"/>
            <family val="2"/>
            <scheme val="minor"/>
          </rPr>
          <t>======
ID#AAAARoucBgk
Iman Rahimzadeh    (2021-11-08 10:49:26)
Hui et al. (2021c)</t>
        </r>
      </text>
    </comment>
    <comment ref="DP91" authorId="0" shapeId="0" xr:uid="{00000000-0006-0000-0100-000000060000}">
      <text>
        <r>
          <rPr>
            <sz val="11"/>
            <color theme="1"/>
            <rFont val="Calibri"/>
            <family val="2"/>
            <scheme val="minor"/>
          </rPr>
          <t>======
ID#AAAAWETbcQM
Iman Rahimzadeh    (2022-02-25 11:10:00)
Schultz et al. (2022)</t>
        </r>
      </text>
    </comment>
    <comment ref="DS91" authorId="0" shapeId="0" xr:uid="{00000000-0006-0000-0100-000001060000}">
      <text>
        <r>
          <rPr>
            <sz val="11"/>
            <color theme="1"/>
            <rFont val="Calibri"/>
            <family val="2"/>
            <scheme val="minor"/>
          </rPr>
          <t>======
ID#AAAARoucBgg
Iman Rahimzadeh    (2021-11-08 10:46:07)
3.4 in Hui et al. (2021c)</t>
        </r>
      </text>
    </comment>
    <comment ref="K92" authorId="0" shapeId="0" xr:uid="{00000000-0006-0000-0100-000002060000}">
      <text>
        <r>
          <rPr>
            <sz val="11"/>
            <color theme="1"/>
            <rFont val="Calibri"/>
            <family val="2"/>
            <scheme val="minor"/>
          </rPr>
          <t>======
ID#AAAAkLtL33E
Iman Rahimzadeh    (2022-11-18 11:00:46)
Grade A</t>
        </r>
      </text>
    </comment>
    <comment ref="L92" authorId="0" shapeId="0" xr:uid="{00000000-0006-0000-0100-000003060000}">
      <text>
        <r>
          <rPr>
            <sz val="11"/>
            <color theme="1"/>
            <rFont val="Calibri"/>
            <family val="2"/>
            <scheme val="minor"/>
          </rPr>
          <t>======
ID#AAAAkLtL34I
Iman Rahimzadeh    (2022-11-18 11:02:28)
Grade A</t>
        </r>
      </text>
    </comment>
    <comment ref="O92" authorId="0" shapeId="0" xr:uid="{00000000-0006-0000-0100-000004060000}">
      <text>
        <r>
          <rPr>
            <sz val="11"/>
            <color theme="1"/>
            <rFont val="Calibri"/>
            <family val="2"/>
            <scheme val="minor"/>
          </rPr>
          <t>======
ID#AAAAkLtpqkU
Iman Rahimzadeh    (2022-11-18 11:05:54)
Hui et al. (2021b)
Grade A</t>
        </r>
      </text>
    </comment>
    <comment ref="P92" authorId="0" shapeId="0" xr:uid="{00000000-0006-0000-0100-000005060000}">
      <text>
        <r>
          <rPr>
            <sz val="11"/>
            <color theme="1"/>
            <rFont val="Calibri"/>
            <family val="2"/>
            <scheme val="minor"/>
          </rPr>
          <t>======
ID#AAAAkLuU7TQ
Iman Rahimzadeh    (2022-11-18 11:19:45)
Hui et al. (2021b)
Grade A</t>
        </r>
      </text>
    </comment>
    <comment ref="Q92" authorId="0" shapeId="0" xr:uid="{00000000-0006-0000-0100-000006060000}">
      <text>
        <r>
          <rPr>
            <sz val="11"/>
            <color theme="1"/>
            <rFont val="Calibri"/>
            <family val="2"/>
            <scheme val="minor"/>
          </rPr>
          <t>======
ID#AAAAkLuU7UU
Iman Rahimzadeh    (2022-11-18 11:22:02)
Igonin et al. (2021)
Grade A</t>
        </r>
      </text>
    </comment>
    <comment ref="U92" authorId="0" shapeId="0" xr:uid="{00000000-0006-0000-0100-000007060000}">
      <text>
        <r>
          <rPr>
            <sz val="11"/>
            <color theme="1"/>
            <rFont val="Calibri"/>
            <family val="2"/>
            <scheme val="minor"/>
          </rPr>
          <t>======
ID#AAAAkLuU7VU
Iman Rahimzadeh    (2022-11-18 11:26:25)
Hui et al. (2021b)
Grade C</t>
        </r>
      </text>
    </comment>
    <comment ref="X92" authorId="0" shapeId="0" xr:uid="{00000000-0006-0000-0100-000008060000}">
      <text>
        <r>
          <rPr>
            <sz val="11"/>
            <color theme="1"/>
            <rFont val="Calibri"/>
            <family val="2"/>
            <scheme val="minor"/>
          </rPr>
          <t>======
ID#AAAAkLuwEQ4
Iman Rahimzadeh    (2022-11-18 11:36:00)
Igonin et al. (2021)
Grade C</t>
        </r>
      </text>
    </comment>
    <comment ref="AD92" authorId="0" shapeId="0" xr:uid="{00000000-0006-0000-0100-000009060000}">
      <text>
        <r>
          <rPr>
            <sz val="11"/>
            <color theme="1"/>
            <rFont val="Calibri"/>
            <family val="2"/>
            <scheme val="minor"/>
          </rPr>
          <t>======
ID#AAAAkLuwETY
Iman Rahimzadeh    (2022-11-18 11:42:34)
Hui et al. (2021b)
Grade C</t>
        </r>
      </text>
    </comment>
    <comment ref="DA92" authorId="0" shapeId="0" xr:uid="{00000000-0006-0000-0100-00000A060000}">
      <text>
        <r>
          <rPr>
            <sz val="11"/>
            <color theme="1"/>
            <rFont val="Calibri"/>
            <family val="2"/>
            <scheme val="minor"/>
          </rPr>
          <t>======
ID#AAAAReLHQqg
Iman Rahimzadeh    (2021-11-06 15:25:40)
Bao and Eaton (2016)</t>
        </r>
      </text>
    </comment>
    <comment ref="DP92" authorId="0" shapeId="0" xr:uid="{00000000-0006-0000-0100-00000B060000}">
      <text>
        <r>
          <rPr>
            <sz val="11"/>
            <color theme="1"/>
            <rFont val="Calibri"/>
            <family val="2"/>
            <scheme val="minor"/>
          </rPr>
          <t>======
ID#AAAAWETbcQw
Iman Rahimzadeh    (2022-02-25 11:10:32)
Schultz et al. (2022)</t>
        </r>
      </text>
    </comment>
    <comment ref="K93" authorId="0" shapeId="0" xr:uid="{00000000-0006-0000-0100-00000C060000}">
      <text>
        <r>
          <rPr>
            <sz val="11"/>
            <color theme="1"/>
            <rFont val="Calibri"/>
            <family val="2"/>
            <scheme val="minor"/>
          </rPr>
          <t>======
ID#AAAAkLtL32w
Iman Rahimzadeh    (2022-11-18 11:00:32)
Grade A</t>
        </r>
      </text>
    </comment>
    <comment ref="L93" authorId="0" shapeId="0" xr:uid="{00000000-0006-0000-0100-00000D060000}">
      <text>
        <r>
          <rPr>
            <sz val="11"/>
            <color theme="1"/>
            <rFont val="Calibri"/>
            <family val="2"/>
            <scheme val="minor"/>
          </rPr>
          <t>======
ID#AAAAkLtL330
Iman Rahimzadeh    (2022-11-18 11:02:08)
Grade A</t>
        </r>
      </text>
    </comment>
    <comment ref="O93" authorId="0" shapeId="0" xr:uid="{00000000-0006-0000-0100-00000E060000}">
      <text>
        <r>
          <rPr>
            <sz val="11"/>
            <color theme="1"/>
            <rFont val="Calibri"/>
            <family val="2"/>
            <scheme val="minor"/>
          </rPr>
          <t>======
ID#AAAAkLtpqkA
Iman Rahimzadeh    (2022-11-18 11:05:38)
Hui et al. (2021b)
Grade A</t>
        </r>
      </text>
    </comment>
    <comment ref="P93" authorId="0" shapeId="0" xr:uid="{00000000-0006-0000-0100-00000F060000}">
      <text>
        <r>
          <rPr>
            <sz val="11"/>
            <color theme="1"/>
            <rFont val="Calibri"/>
            <family val="2"/>
            <scheme val="minor"/>
          </rPr>
          <t>======
ID#AAAAkLuU7S8
Iman Rahimzadeh    (2022-11-18 11:19:27)
Hui et al. (2021b)
Grade A</t>
        </r>
      </text>
    </comment>
    <comment ref="Q93" authorId="0" shapeId="0" xr:uid="{00000000-0006-0000-0100-000010060000}">
      <text>
        <r>
          <rPr>
            <sz val="11"/>
            <color theme="1"/>
            <rFont val="Calibri"/>
            <family val="2"/>
            <scheme val="minor"/>
          </rPr>
          <t>======
ID#AAAAkLuU7UA
Iman Rahimzadeh    (2022-11-18 11:21:46)
Igonin et al. (2021)
Grade A</t>
        </r>
      </text>
    </comment>
    <comment ref="U93" authorId="0" shapeId="0" xr:uid="{00000000-0006-0000-0100-000011060000}">
      <text>
        <r>
          <rPr>
            <sz val="11"/>
            <color theme="1"/>
            <rFont val="Calibri"/>
            <family val="2"/>
            <scheme val="minor"/>
          </rPr>
          <t>======
ID#AAAAkLuU7VA
Iman Rahimzadeh    (2022-11-18 11:26:12)
Hui et al. (2021b)
Grade C</t>
        </r>
      </text>
    </comment>
    <comment ref="X93" authorId="0" shapeId="0" xr:uid="{00000000-0006-0000-0100-000012060000}">
      <text>
        <r>
          <rPr>
            <sz val="11"/>
            <color theme="1"/>
            <rFont val="Calibri"/>
            <family val="2"/>
            <scheme val="minor"/>
          </rPr>
          <t>======
ID#AAAAkLuwEQk
Iman Rahimzadeh    (2022-11-18 11:35:46)
Igonin et al. (2021)
Grade C</t>
        </r>
      </text>
    </comment>
    <comment ref="AD93" authorId="0" shapeId="0" xr:uid="{00000000-0006-0000-0100-000013060000}">
      <text>
        <r>
          <rPr>
            <sz val="11"/>
            <color theme="1"/>
            <rFont val="Calibri"/>
            <family val="2"/>
            <scheme val="minor"/>
          </rPr>
          <t>======
ID#AAAAkLuwETE
Iman Rahimzadeh    (2022-11-18 11:42:18)
Hui et al. (2021b)
Grade C</t>
        </r>
      </text>
    </comment>
    <comment ref="DA93" authorId="0" shapeId="0" xr:uid="{00000000-0006-0000-0100-000014060000}">
      <text>
        <r>
          <rPr>
            <sz val="11"/>
            <color theme="1"/>
            <rFont val="Calibri"/>
            <family val="2"/>
            <scheme val="minor"/>
          </rPr>
          <t>======
ID#AAAAReLHQqo
Iman Rahimzadeh    (2021-11-06 15:30:26)
Bao and Eaton (2016)</t>
        </r>
      </text>
    </comment>
    <comment ref="DP93" authorId="0" shapeId="0" xr:uid="{00000000-0006-0000-0100-000015060000}">
      <text>
        <r>
          <rPr>
            <sz val="11"/>
            <color theme="1"/>
            <rFont val="Calibri"/>
            <family val="2"/>
            <scheme val="minor"/>
          </rPr>
          <t>======
ID#AAAAWETbcQc
Iman Rahimzadeh    (2022-02-25 11:10:16)
Schultz et al. (2022)</t>
        </r>
      </text>
    </comment>
    <comment ref="K94" authorId="0" shapeId="0" xr:uid="{00000000-0006-0000-0100-000016060000}">
      <text>
        <r>
          <rPr>
            <sz val="11"/>
            <color theme="1"/>
            <rFont val="Calibri"/>
            <family val="2"/>
            <scheme val="minor"/>
          </rPr>
          <t>======
ID#AAAAkLtL32g
Iman Rahimzadeh    (2022-11-18 11:00:18)
Grade A</t>
        </r>
      </text>
    </comment>
    <comment ref="L94" authorId="0" shapeId="0" xr:uid="{00000000-0006-0000-0100-000017060000}">
      <text>
        <r>
          <rPr>
            <sz val="11"/>
            <color theme="1"/>
            <rFont val="Calibri"/>
            <family val="2"/>
            <scheme val="minor"/>
          </rPr>
          <t>======
ID#AAAAkLtpqiw
Iman Rahimzadeh    (2022-11-18 11:02:41)
Grade A</t>
        </r>
      </text>
    </comment>
    <comment ref="O94" authorId="0" shapeId="0" xr:uid="{00000000-0006-0000-0100-000018060000}">
      <text>
        <r>
          <rPr>
            <sz val="11"/>
            <color theme="1"/>
            <rFont val="Calibri"/>
            <family val="2"/>
            <scheme val="minor"/>
          </rPr>
          <t>======
ID#AAAAkLtpqkk
Iman Rahimzadeh    (2022-11-18 11:06:06)
Hui et al. (2021b)
Grade A</t>
        </r>
      </text>
    </comment>
    <comment ref="P94" authorId="0" shapeId="0" xr:uid="{00000000-0006-0000-0100-000019060000}">
      <text>
        <r>
          <rPr>
            <sz val="11"/>
            <color theme="1"/>
            <rFont val="Calibri"/>
            <family val="2"/>
            <scheme val="minor"/>
          </rPr>
          <t>======
ID#AAAAkLuU7Tg
Iman Rahimzadeh    (2022-11-18 11:20:00)
Hui et al. (2021b)
Grade A</t>
        </r>
      </text>
    </comment>
    <comment ref="Q94" authorId="0" shapeId="0" xr:uid="{00000000-0006-0000-0100-00001A060000}">
      <text>
        <r>
          <rPr>
            <sz val="11"/>
            <color theme="1"/>
            <rFont val="Calibri"/>
            <family val="2"/>
            <scheme val="minor"/>
          </rPr>
          <t>======
ID#AAAAkLuU7Uk
Iman Rahimzadeh    (2022-11-18 11:22:16)
Igonin et al. (2021)
Grade A</t>
        </r>
      </text>
    </comment>
    <comment ref="U94" authorId="0" shapeId="0" xr:uid="{00000000-0006-0000-0100-00001B060000}">
      <text>
        <r>
          <rPr>
            <sz val="11"/>
            <color theme="1"/>
            <rFont val="Calibri"/>
            <family val="2"/>
            <scheme val="minor"/>
          </rPr>
          <t>======
ID#AAAAkLuU7Vk
Iman Rahimzadeh    (2022-11-18 11:26:36)
Hui et al. (2021b)
Grade C</t>
        </r>
      </text>
    </comment>
    <comment ref="X94" authorId="0" shapeId="0" xr:uid="{00000000-0006-0000-0100-00001C060000}">
      <text>
        <r>
          <rPr>
            <sz val="11"/>
            <color theme="1"/>
            <rFont val="Calibri"/>
            <family val="2"/>
            <scheme val="minor"/>
          </rPr>
          <t>======
ID#AAAAkLuwERI
Iman Rahimzadeh    (2022-11-18 11:36:11)
Igonin et al. (2021)
Grade C</t>
        </r>
      </text>
    </comment>
    <comment ref="AD94" authorId="0" shapeId="0" xr:uid="{00000000-0006-0000-0100-00001D060000}">
      <text>
        <r>
          <rPr>
            <sz val="11"/>
            <color theme="1"/>
            <rFont val="Calibri"/>
            <family val="2"/>
            <scheme val="minor"/>
          </rPr>
          <t>======
ID#AAAAkLuwETo
Iman Rahimzadeh    (2022-11-18 11:42:46)
Hui et al. (2021b)
Grade C</t>
        </r>
      </text>
    </comment>
    <comment ref="DA94" authorId="0" shapeId="0" xr:uid="{00000000-0006-0000-0100-00001E060000}">
      <text>
        <r>
          <rPr>
            <sz val="11"/>
            <color theme="1"/>
            <rFont val="Calibri"/>
            <family val="2"/>
            <scheme val="minor"/>
          </rPr>
          <t>======
ID#AAAAReLHQqw
Iman Rahimzadeh    (2021-11-06 15:30:36)
Bao and Eaton (2016)</t>
        </r>
      </text>
    </comment>
    <comment ref="DP94" authorId="0" shapeId="0" xr:uid="{00000000-0006-0000-0100-00001F060000}">
      <text>
        <r>
          <rPr>
            <sz val="11"/>
            <color theme="1"/>
            <rFont val="Calibri"/>
            <family val="2"/>
            <scheme val="minor"/>
          </rPr>
          <t>======
ID#AAAAWEVd32o
Iman Rahimzadeh    (2022-02-25 11:10:44)
Schultz et al. (2022)</t>
        </r>
      </text>
    </comment>
    <comment ref="K95" authorId="0" shapeId="0" xr:uid="{00000000-0006-0000-0100-000020060000}">
      <text>
        <r>
          <rPr>
            <sz val="11"/>
            <color theme="1"/>
            <rFont val="Calibri"/>
            <family val="2"/>
            <scheme val="minor"/>
          </rPr>
          <t>======
ID#AAAAkLtL33I
Iman Rahimzadeh    (2022-11-18 11:00:49)
Grade A</t>
        </r>
      </text>
    </comment>
    <comment ref="L95" authorId="0" shapeId="0" xr:uid="{00000000-0006-0000-0100-000021060000}">
      <text>
        <r>
          <rPr>
            <sz val="11"/>
            <color theme="1"/>
            <rFont val="Calibri"/>
            <family val="2"/>
            <scheme val="minor"/>
          </rPr>
          <t>======
ID#AAAAkLtL34M
Iman Rahimzadeh    (2022-11-18 11:02:30)
Grade A</t>
        </r>
      </text>
    </comment>
    <comment ref="O95" authorId="0" shapeId="0" xr:uid="{00000000-0006-0000-0100-000022060000}">
      <text>
        <r>
          <rPr>
            <sz val="11"/>
            <color theme="1"/>
            <rFont val="Calibri"/>
            <family val="2"/>
            <scheme val="minor"/>
          </rPr>
          <t>======
ID#AAAAkLtpqkY
Iman Rahimzadeh    (2022-11-18 11:05:57)
Hui et al. (2021b)
Grade A</t>
        </r>
      </text>
    </comment>
    <comment ref="P95" authorId="0" shapeId="0" xr:uid="{00000000-0006-0000-0100-000023060000}">
      <text>
        <r>
          <rPr>
            <sz val="11"/>
            <color theme="1"/>
            <rFont val="Calibri"/>
            <family val="2"/>
            <scheme val="minor"/>
          </rPr>
          <t>======
ID#AAAAkLuU7TU
Iman Rahimzadeh    (2022-11-18 11:19:48)
Hui et al. (2021b)
Grade A</t>
        </r>
      </text>
    </comment>
    <comment ref="Q95" authorId="0" shapeId="0" xr:uid="{00000000-0006-0000-0100-000024060000}">
      <text>
        <r>
          <rPr>
            <sz val="11"/>
            <color theme="1"/>
            <rFont val="Calibri"/>
            <family val="2"/>
            <scheme val="minor"/>
          </rPr>
          <t>======
ID#AAAAkLuU7UY
Iman Rahimzadeh    (2022-11-18 11:22:05)
Igonin et al. (2021)
Grade A</t>
        </r>
      </text>
    </comment>
    <comment ref="U95" authorId="0" shapeId="0" xr:uid="{00000000-0006-0000-0100-000025060000}">
      <text>
        <r>
          <rPr>
            <sz val="11"/>
            <color theme="1"/>
            <rFont val="Calibri"/>
            <family val="2"/>
            <scheme val="minor"/>
          </rPr>
          <t>======
ID#AAAAkLuU7VY
Iman Rahimzadeh    (2022-11-18 11:26:29)
Hui et al. (2021b)
Grade C</t>
        </r>
      </text>
    </comment>
    <comment ref="X95" authorId="0" shapeId="0" xr:uid="{00000000-0006-0000-0100-000026060000}">
      <text>
        <r>
          <rPr>
            <sz val="11"/>
            <color theme="1"/>
            <rFont val="Calibri"/>
            <family val="2"/>
            <scheme val="minor"/>
          </rPr>
          <t>======
ID#AAAAkLuwEQ8
Iman Rahimzadeh    (2022-11-18 11:36:02)
Igonin et al. (2021)
Grade C</t>
        </r>
      </text>
    </comment>
    <comment ref="AD95" authorId="0" shapeId="0" xr:uid="{00000000-0006-0000-0100-000027060000}">
      <text>
        <r>
          <rPr>
            <sz val="11"/>
            <color theme="1"/>
            <rFont val="Calibri"/>
            <family val="2"/>
            <scheme val="minor"/>
          </rPr>
          <t>======
ID#AAAAkLuwETc
Iman Rahimzadeh    (2022-11-18 11:42:37)
Hui et al. (2021b)
Grade C</t>
        </r>
      </text>
    </comment>
    <comment ref="DA95" authorId="0" shapeId="0" xr:uid="{00000000-0006-0000-0100-000028060000}">
      <text>
        <r>
          <rPr>
            <sz val="11"/>
            <color theme="1"/>
            <rFont val="Calibri"/>
            <family val="2"/>
            <scheme val="minor"/>
          </rPr>
          <t>======
ID#AAAAReLHQqs
Iman Rahimzadeh    (2021-11-06 15:30:30)
Bao and Eaton (2016)</t>
        </r>
      </text>
    </comment>
    <comment ref="DP95" authorId="0" shapeId="0" xr:uid="{00000000-0006-0000-0100-000029060000}">
      <text>
        <r>
          <rPr>
            <sz val="11"/>
            <color theme="1"/>
            <rFont val="Calibri"/>
            <family val="2"/>
            <scheme val="minor"/>
          </rPr>
          <t>======
ID#AAAAWEVd32c
Iman Rahimzadeh    (2022-02-25 11:10:35)
Schultz et al. (2022)</t>
        </r>
      </text>
    </comment>
    <comment ref="B97" authorId="0" shapeId="0" xr:uid="{00000000-0006-0000-0100-00002A060000}">
      <text>
        <r>
          <rPr>
            <sz val="11"/>
            <color theme="1"/>
            <rFont val="Calibri"/>
            <family val="2"/>
            <scheme val="minor"/>
          </rPr>
          <t>======
ID#AAAAM-87oyg
Iman Rahimzadeh    (2021-07-05 08:21:46)
Davies et al. (2013)</t>
        </r>
      </text>
    </comment>
    <comment ref="G97" authorId="0" shapeId="0" xr:uid="{00000000-0006-0000-0100-00002B060000}">
      <text>
        <r>
          <rPr>
            <sz val="11"/>
            <color theme="1"/>
            <rFont val="Calibri"/>
            <family val="2"/>
            <scheme val="minor"/>
          </rPr>
          <t>======
ID#AAAAM-87oyk
Iman Rahimzadeh    (2021-07-05 08:22:25)
BC Oil and Gas Commission (2012)
Silicate-rich shales</t>
        </r>
      </text>
    </comment>
    <comment ref="M97" authorId="0" shapeId="0" xr:uid="{00000000-0006-0000-0100-00002C060000}">
      <text>
        <r>
          <rPr>
            <sz val="11"/>
            <color theme="1"/>
            <rFont val="Calibri"/>
            <family val="2"/>
            <scheme val="minor"/>
          </rPr>
          <t>======
ID#AAAAM-87oys
Iman Rahimzadeh    (2021-07-05 08:23:21)
Dong (2016)
------
ID#AAAAiebWIsE
Linus. Vagabund    (2022-10-28 14:44:56)
Grade B</t>
        </r>
      </text>
    </comment>
    <comment ref="N97" authorId="0" shapeId="0" xr:uid="{00000000-0006-0000-0100-00002D060000}">
      <text>
        <r>
          <rPr>
            <sz val="11"/>
            <color theme="1"/>
            <rFont val="Calibri"/>
            <family val="2"/>
            <scheme val="minor"/>
          </rPr>
          <t>======
ID#AAAAM-87oy0
Iman Rahimzadeh    (2021-07-05 08:23:33)
Average: 0.04 for Muskwa (Teklu et al. 2018)
------
ID#AAAAia6-8wM
Linus. Vagabund    (2022-10-31 10:02:26)
Grade B</t>
        </r>
      </text>
    </comment>
    <comment ref="P97" authorId="0" shapeId="0" xr:uid="{00000000-0006-0000-0100-00002E060000}">
      <text>
        <r>
          <rPr>
            <sz val="11"/>
            <color theme="1"/>
            <rFont val="Calibri"/>
            <family val="2"/>
            <scheme val="minor"/>
          </rPr>
          <t>======
ID#AAAAM-87oy8
Iman Rahimzadeh    (2021-07-05 08:23:55)
Dong (2016)
------
ID#AAAAiebWIsI
Linus. Vagabund    (2022-10-28 14:49:12)
Grade B</t>
        </r>
      </text>
    </comment>
    <comment ref="Q97" authorId="0" shapeId="0" xr:uid="{00000000-0006-0000-0100-00002F060000}">
      <text>
        <r>
          <rPr>
            <sz val="11"/>
            <color theme="1"/>
            <rFont val="Calibri"/>
            <family val="2"/>
            <scheme val="minor"/>
          </rPr>
          <t>======
ID#AAAAM-87ozA
Iman Rahimzadeh    (2021-07-05 08:24:06)
Average of 3.77e-19 m2 for Muskwa shale (Teklu et al. 2018)
------
ID#AAAAia6-8wo
Linus. Vagabund    (2022-10-31 11:05:14)
Grade B</t>
        </r>
      </text>
    </comment>
    <comment ref="R97" authorId="0" shapeId="0" xr:uid="{00000000-0006-0000-0100-000030060000}">
      <text>
        <r>
          <rPr>
            <sz val="11"/>
            <color theme="1"/>
            <rFont val="Calibri"/>
            <family val="2"/>
            <scheme val="minor"/>
          </rPr>
          <t>======
ID#AAAAekkEvLY
Iman Rahimzadeh    (2022-08-17 09:48:16)
Teklu et al. 2018
------
ID#AAAAia6-8ws
Linus. Vagabund    (2022-10-31 11:05:22)
Grade B</t>
        </r>
      </text>
    </comment>
    <comment ref="S97" authorId="0" shapeId="0" xr:uid="{00000000-0006-0000-0100-000031060000}">
      <text>
        <r>
          <rPr>
            <sz val="11"/>
            <color theme="1"/>
            <rFont val="Calibri"/>
            <family val="2"/>
            <scheme val="minor"/>
          </rPr>
          <t>======
ID#AAAAM-87ozE
Iman Rahimzadeh    (2021-07-05 08:24:18)
Teklu et al. (2018)
Average of around 47 GPa
------
ID#AAAAjMC5aiI
Linus. Vagabund    (2022-10-31 11:39:59)
Grade B</t>
        </r>
      </text>
    </comment>
    <comment ref="T97" authorId="0" shapeId="0" xr:uid="{00000000-0006-0000-0100-000032060000}">
      <text>
        <r>
          <rPr>
            <sz val="11"/>
            <color theme="1"/>
            <rFont val="Calibri"/>
            <family val="2"/>
            <scheme val="minor"/>
          </rPr>
          <t>======
ID#AAAAjMC5aiM
Linus. Vagabund    (2022-10-31 11:40:07)
Grade B</t>
        </r>
      </text>
    </comment>
    <comment ref="U97" authorId="0" shapeId="0" xr:uid="{00000000-0006-0000-0100-000033060000}">
      <text>
        <r>
          <rPr>
            <sz val="11"/>
            <color theme="1"/>
            <rFont val="Calibri"/>
            <family val="2"/>
            <scheme val="minor"/>
          </rPr>
          <t>======
ID#AAAAjMC5aiQ
Linus. Vagabund    (2022-10-31 11:40:13)
Grade B</t>
        </r>
      </text>
    </comment>
    <comment ref="V97" authorId="0" shapeId="0" xr:uid="{00000000-0006-0000-0100-000034060000}">
      <text>
        <r>
          <rPr>
            <sz val="11"/>
            <color theme="1"/>
            <rFont val="Calibri"/>
            <family val="2"/>
            <scheme val="minor"/>
          </rPr>
          <t>======
ID#AAAAM-87ozI
Iman Rahimzadeh    (2021-07-05 08:24:31)
Teklu et al. (2018)
------
ID#AAAAicH5eLQ
Linus. Vagabund    (2022-10-31 13:35:35)
Grade B</t>
        </r>
      </text>
    </comment>
    <comment ref="W97" authorId="0" shapeId="0" xr:uid="{00000000-0006-0000-0100-000035060000}">
      <text>
        <r>
          <rPr>
            <sz val="11"/>
            <color theme="1"/>
            <rFont val="Calibri"/>
            <family val="2"/>
            <scheme val="minor"/>
          </rPr>
          <t>======
ID#AAAAM-87ozM
Iman Rahimzadeh    (2021-07-05 08:24:43)
Average of 0.2
------
ID#AAAAicH5eLU
Linus. Vagabund    (2022-10-31 13:35:50)
Grade B</t>
        </r>
      </text>
    </comment>
    <comment ref="X97" authorId="0" shapeId="0" xr:uid="{00000000-0006-0000-0100-000036060000}">
      <text>
        <r>
          <rPr>
            <sz val="11"/>
            <color theme="1"/>
            <rFont val="Calibri"/>
            <family val="2"/>
            <scheme val="minor"/>
          </rPr>
          <t>======
ID#AAAAicH5eLY
Linus. Vagabund    (2022-10-31 13:36:01)
Grade B</t>
        </r>
      </text>
    </comment>
    <comment ref="AQ97" authorId="0" shapeId="0" xr:uid="{00000000-0006-0000-0100-000037060000}">
      <text>
        <r>
          <rPr>
            <sz val="11"/>
            <color theme="1"/>
            <rFont val="Calibri"/>
            <family val="2"/>
            <scheme val="minor"/>
          </rPr>
          <t>======
ID#AAAANADKpgs
Linus. Vagabund    (2021-07-08 14:36:22)
Estimated depth;
Basement layer is tight platform limestones of the Keg River Formation;
BC Oil and Gas Commission (2012)</t>
        </r>
      </text>
    </comment>
    <comment ref="CU97" authorId="0" shapeId="0" xr:uid="{00000000-0006-0000-0100-000038060000}">
      <text>
        <r>
          <rPr>
            <sz val="11"/>
            <color theme="1"/>
            <rFont val="Calibri"/>
            <family val="2"/>
            <scheme val="minor"/>
          </rPr>
          <t>======
ID#AAAAM-87ozQ
Iman Rahimzadeh    (2021-07-05 08:25:03)
TVD of horizontal wells at Etsho
BC Oil and Gas Commission (2012)</t>
        </r>
      </text>
    </comment>
    <comment ref="CX97" authorId="0" shapeId="0" xr:uid="{00000000-0006-0000-0100-000039060000}">
      <text>
        <r>
          <rPr>
            <sz val="11"/>
            <color theme="1"/>
            <rFont val="Calibri"/>
            <family val="2"/>
            <scheme val="minor"/>
          </rPr>
          <t>======
ID#AAAAZ-DhFcA
Iman Rahimzadeh    (2022-05-30 08:15:26)
in Feb. 2007</t>
        </r>
      </text>
    </comment>
    <comment ref="DA97" authorId="0" shapeId="0" xr:uid="{00000000-0006-0000-0100-00003A060000}">
      <text>
        <r>
          <rPr>
            <sz val="11"/>
            <color theme="1"/>
            <rFont val="Calibri"/>
            <family val="2"/>
            <scheme val="minor"/>
          </rPr>
          <t>======
ID#AAAAM-87ozU
Iman Rahimzadeh    (2021-07-05 08:25:18)
Average pump rate
BC Oil and Gas Commission (2012)</t>
        </r>
      </text>
    </comment>
    <comment ref="DI97" authorId="0" shapeId="0" xr:uid="{00000000-0006-0000-0100-00003B060000}">
      <text>
        <r>
          <rPr>
            <sz val="11"/>
            <color theme="1"/>
            <rFont val="Calibri"/>
            <family val="2"/>
            <scheme val="minor"/>
          </rPr>
          <t>======
ID#AAAAM-87ozY
Iman Rahimzadeh    (2021-07-05 08:25:36)
BC Oil and Gas Commission (2012)</t>
        </r>
      </text>
    </comment>
    <comment ref="DJ97" authorId="0" shapeId="0" xr:uid="{00000000-0006-0000-0100-00003C060000}">
      <text>
        <r>
          <rPr>
            <sz val="11"/>
            <color theme="1"/>
            <rFont val="Calibri"/>
            <family val="2"/>
            <scheme val="minor"/>
          </rPr>
          <t>======
ID#AAAAM-87ozc
Iman Rahimzadeh    (2021-07-05 08:25:48)
NRCan reported earthquake events
219 wth 19 between 2 and 3, according to Davies et al. (2013)</t>
        </r>
      </text>
    </comment>
    <comment ref="DK97" authorId="0" shapeId="0" xr:uid="{00000000-0006-0000-0100-00003D060000}">
      <text>
        <r>
          <rPr>
            <sz val="11"/>
            <color theme="1"/>
            <rFont val="Calibri"/>
            <family val="2"/>
            <scheme val="minor"/>
          </rPr>
          <t>======
ID#AAAAM-87ozg
Iman Rahimzadeh    (2021-07-05 08:26:03)
Depth of seismicities at Etsho
BC Oil and Gas Commission (2012)</t>
        </r>
      </text>
    </comment>
    <comment ref="DP97" authorId="0" shapeId="0" xr:uid="{00000000-0006-0000-0100-00003E060000}">
      <text>
        <r>
          <rPr>
            <sz val="11"/>
            <color theme="1"/>
            <rFont val="Calibri"/>
            <family val="2"/>
            <scheme val="minor"/>
          </rPr>
          <t>======
ID#AAAAWETbcP4
Iman Rahimzadeh    (2022-02-25 10:56:45)
Schultz et al. (2020)</t>
        </r>
      </text>
    </comment>
    <comment ref="DS97" authorId="0" shapeId="0" xr:uid="{00000000-0006-0000-0100-00003F060000}">
      <text>
        <r>
          <rPr>
            <sz val="11"/>
            <color theme="1"/>
            <rFont val="Calibri"/>
            <family val="2"/>
            <scheme val="minor"/>
          </rPr>
          <t>======
ID#AAAANADKp2k
Linus. Vagabund    (2021-07-08 14:47:49)
Magnitude andLocation of NRCan Seismic Events
BC Oil and Gas Commission (2012)</t>
        </r>
      </text>
    </comment>
    <comment ref="DW97" authorId="1" shapeId="0" xr:uid="{00000000-0006-0000-0100-000040060000}">
      <text>
        <r>
          <rPr>
            <b/>
            <sz val="9"/>
            <color indexed="81"/>
            <rFont val="Tahoma"/>
            <family val="2"/>
          </rPr>
          <t>IR:</t>
        </r>
        <r>
          <rPr>
            <sz val="9"/>
            <color indexed="81"/>
            <rFont val="Tahoma"/>
            <family val="2"/>
          </rPr>
          <t xml:space="preserve">
&lt;200
</t>
        </r>
      </text>
    </comment>
    <comment ref="DY97" authorId="0" shapeId="0" xr:uid="{00000000-0006-0000-0100-000041060000}">
      <text>
        <r>
          <rPr>
            <sz val="11"/>
            <color theme="1"/>
            <rFont val="Calibri"/>
            <family val="2"/>
            <scheme val="minor"/>
          </rPr>
          <t>======
ID#AAAAM-87ozk
Iman Rahimzadeh    (2021-07-05 08:26:22)
BC Oil and Gas Commission (2012)</t>
        </r>
      </text>
    </comment>
    <comment ref="K98" authorId="0" shapeId="0" xr:uid="{00000000-0006-0000-0100-000042060000}">
      <text>
        <r>
          <rPr>
            <sz val="11"/>
            <color theme="1"/>
            <rFont val="Calibri"/>
            <family val="2"/>
            <scheme val="minor"/>
          </rPr>
          <t>======
ID#AAAATjDLF0A
Linus. Vagabund    (2021-12-23 10:03:48)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98" authorId="0" shapeId="0" xr:uid="{00000000-0006-0000-0100-000043060000}">
      <text>
        <r>
          <rPr>
            <sz val="11"/>
            <color theme="1"/>
            <rFont val="Calibri"/>
            <family val="2"/>
            <scheme val="minor"/>
          </rPr>
          <t>======
ID#AAAATjDLF0E
Linus. Vagabund    (2021-12-23 10:03:52)
Numerical Model by Vaisblat et al. (2019)
Grade C</t>
        </r>
      </text>
    </comment>
    <comment ref="M98" authorId="0" shapeId="0" xr:uid="{00000000-0006-0000-0100-000044060000}">
      <text>
        <r>
          <rPr>
            <sz val="11"/>
            <color theme="1"/>
            <rFont val="Calibri"/>
            <family val="2"/>
            <scheme val="minor"/>
          </rPr>
          <t>======
ID#AAAATjDLFy0
Linus. Vagabund    (2021-12-23 09:58:09)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98" authorId="0" shapeId="0" xr:uid="{00000000-0006-0000-0100-000045060000}">
      <text>
        <r>
          <rPr>
            <sz val="11"/>
            <color theme="1"/>
            <rFont val="Calibri"/>
            <family val="2"/>
            <scheme val="minor"/>
          </rPr>
          <t>======
ID#AAAATjDLFz0
Linus. Vagabund    (2021-12-23 09:59:47)
Maxwell et al. (2011)
Grade C</t>
        </r>
      </text>
    </comment>
    <comment ref="P98" authorId="0" shapeId="0" xr:uid="{00000000-0006-0000-0100-000046060000}">
      <text>
        <r>
          <rPr>
            <sz val="11"/>
            <color theme="1"/>
            <rFont val="Calibri"/>
            <family val="2"/>
            <scheme val="minor"/>
          </rPr>
          <t>======
ID#AAAATjDLFz4
Linus. Vagabund    (2021-12-23 09:59:54)
Maxwell et al. (2011)
Grade C</t>
        </r>
      </text>
    </comment>
    <comment ref="Q98" authorId="0" shapeId="0" xr:uid="{00000000-0006-0000-0100-000047060000}">
      <text>
        <r>
          <rPr>
            <sz val="11"/>
            <color theme="1"/>
            <rFont val="Calibri"/>
            <family val="2"/>
            <scheme val="minor"/>
          </rPr>
          <t>======
ID#AAAATjDLFz8
Linus. Vagabund    (2021-12-23 09:59:57)
Maxwell et al. (2011)
Grade C</t>
        </r>
      </text>
    </comment>
    <comment ref="V98" authorId="0" shapeId="0" xr:uid="{00000000-0006-0000-0100-000048060000}">
      <text>
        <r>
          <rPr>
            <sz val="11"/>
            <color theme="1"/>
            <rFont val="Calibri"/>
            <family val="2"/>
            <scheme val="minor"/>
          </rPr>
          <t>======
ID#AAAAicH5eL0
Linus. Vagabund    (2022-10-31 13:45:24)
Maxwell et al. (2011)
Grade C</t>
        </r>
      </text>
    </comment>
    <comment ref="W98" authorId="0" shapeId="0" xr:uid="{00000000-0006-0000-0100-000049060000}">
      <text>
        <r>
          <rPr>
            <sz val="11"/>
            <color theme="1"/>
            <rFont val="Calibri"/>
            <family val="2"/>
            <scheme val="minor"/>
          </rPr>
          <t>======
ID#AAAAicH5eL4
Linus. Vagabund    (2022-10-31 13:45:27)
Maxwell et al. (2011)
Grade C</t>
        </r>
      </text>
    </comment>
    <comment ref="K99" authorId="0" shapeId="0" xr:uid="{00000000-0006-0000-0100-00004A060000}">
      <text>
        <r>
          <rPr>
            <sz val="11"/>
            <color theme="1"/>
            <rFont val="Calibri"/>
            <family val="2"/>
            <scheme val="minor"/>
          </rPr>
          <t>======
ID#AAAANJmWaFc
Linus. Vagabund    (2021-07-27 16:22:07)
Numerical Model by Vaisblat et al. (2019)
Grade C
Ref. 
Vaisblat, N., Shokri, A. R., Ayranci, K., Harris, N., &amp; Chalaturnyk, R. J. (2019). Significance of rock compositional control on geomechanical properties and hydraulic fracturing of the montney formation, Western Canadian Basin. SPE/AAPG/SEG Asia Pacific Unconventional Resources Technology Conference 2019, APUR 2019. https://doi.org/10.15530/ap-urtec-2019-198199</t>
        </r>
      </text>
    </comment>
    <comment ref="L99" authorId="0" shapeId="0" xr:uid="{00000000-0006-0000-0100-00004B060000}">
      <text>
        <r>
          <rPr>
            <sz val="11"/>
            <color theme="1"/>
            <rFont val="Calibri"/>
            <family val="2"/>
            <scheme val="minor"/>
          </rPr>
          <t>======
ID#AAAANAJt5vE
Linus. Vagabund    (2021-07-12 12:36:10)
Numerical Model by Vaisblat et al. (2019)
Grade C</t>
        </r>
      </text>
    </comment>
    <comment ref="M99" authorId="0" shapeId="0" xr:uid="{00000000-0006-0000-0100-00004C060000}">
      <text>
        <r>
          <rPr>
            <sz val="11"/>
            <color theme="1"/>
            <rFont val="Calibri"/>
            <family val="2"/>
            <scheme val="minor"/>
          </rPr>
          <t>======
ID#AAAATjDLFyg
Linus. Vagabund    (2021-12-23 09:56:26)
Maxwell et al. (2011)
Grade C
Ref.:
Maxwell, S. C., Pope, T., Cipolla, C., Mack, M., Trimbitasu, L., Norton, M., &amp; Leonard, J. (2011). Understanding Hydraulic Fracture Variability Through Integrating Microseismicity and Seismic Reservoir Characterization. SPE North American Unconventional Gas Conference and Exhibition Held in The Woodlands, Texas, USA, 2010. https://doi.org/https://doi.org/10.2118/144207-MS</t>
        </r>
      </text>
    </comment>
    <comment ref="N99" authorId="0" shapeId="0" xr:uid="{00000000-0006-0000-0100-00004D060000}">
      <text>
        <r>
          <rPr>
            <sz val="11"/>
            <color theme="1"/>
            <rFont val="Calibri"/>
            <family val="2"/>
            <scheme val="minor"/>
          </rPr>
          <t>======
ID#AAAATjDLFy4
Linus. Vagabund    (2021-12-23 09:58:28)
Maxwell et al. (2011)
Grade C</t>
        </r>
      </text>
    </comment>
    <comment ref="P99" authorId="0" shapeId="0" xr:uid="{00000000-0006-0000-0100-00004E060000}">
      <text>
        <r>
          <rPr>
            <sz val="11"/>
            <color theme="1"/>
            <rFont val="Calibri"/>
            <family val="2"/>
            <scheme val="minor"/>
          </rPr>
          <t>======
ID#AAAATjDLFzA
Linus. Vagabund    (2021-12-23 09:58:33)
Maxwell et al. (2011)
Grade C</t>
        </r>
      </text>
    </comment>
    <comment ref="Q99" authorId="0" shapeId="0" xr:uid="{00000000-0006-0000-0100-00004F060000}">
      <text>
        <r>
          <rPr>
            <sz val="11"/>
            <color theme="1"/>
            <rFont val="Calibri"/>
            <family val="2"/>
            <scheme val="minor"/>
          </rPr>
          <t>======
ID#AAAATjDLFzE
Linus. Vagabund    (2021-12-23 09:58:41)
Maxwell et al. (2011)
Grade C</t>
        </r>
      </text>
    </comment>
    <comment ref="U99" authorId="0" shapeId="0" xr:uid="{00000000-0006-0000-0100-000050060000}">
      <text>
        <r>
          <rPr>
            <sz val="11"/>
            <color theme="1"/>
            <rFont val="Calibri"/>
            <family val="2"/>
            <scheme val="minor"/>
          </rPr>
          <t>======
ID#AAAANAJt5vM
Linus. Vagabund    (2021-07-12 12:36:15)
Numerical Model by Vaisblat et al. (2019)
Grade C</t>
        </r>
      </text>
    </comment>
    <comment ref="X99" authorId="0" shapeId="0" xr:uid="{00000000-0006-0000-0100-000051060000}">
      <text>
        <r>
          <rPr>
            <sz val="11"/>
            <color theme="1"/>
            <rFont val="Calibri"/>
            <family val="2"/>
            <scheme val="minor"/>
          </rPr>
          <t>======
ID#AAAANAJt5vU
Linus. Vagabund    (2021-07-12 12:36:21)
Numerical Model by Vaisblat et al. (2019)
Grade C</t>
        </r>
      </text>
    </comment>
    <comment ref="AT99" authorId="0" shapeId="0" xr:uid="{00000000-0006-0000-0100-000052060000}">
      <text>
        <r>
          <rPr>
            <sz val="11"/>
            <color theme="1"/>
            <rFont val="Calibri"/>
            <family val="2"/>
            <scheme val="minor"/>
          </rPr>
          <t>======
ID#AAAANAJt5vc
Linus. Vagabund    (2021-07-12 12:36:28)
Numerical Model by Vaisblat et al. (2019)</t>
        </r>
      </text>
    </comment>
    <comment ref="AU99" authorId="0" shapeId="0" xr:uid="{00000000-0006-0000-0100-000053060000}">
      <text>
        <r>
          <rPr>
            <sz val="11"/>
            <color theme="1"/>
            <rFont val="Calibri"/>
            <family val="2"/>
            <scheme val="minor"/>
          </rPr>
          <t>======
ID#AAAANAJt5vk
Linus. Vagabund    (2021-07-12 12:36:39)
Numerical Model by Vaisblat et al. (2019)</t>
        </r>
      </text>
    </comment>
    <comment ref="AX99" authorId="0" shapeId="0" xr:uid="{00000000-0006-0000-0100-000054060000}">
      <text>
        <r>
          <rPr>
            <sz val="11"/>
            <color theme="1"/>
            <rFont val="Calibri"/>
            <family val="2"/>
            <scheme val="minor"/>
          </rPr>
          <t>======
ID#AAAANAJt5v4
Linus. Vagabund    (2021-07-12 12:36:59)
Numerical Model by Vaisblat et al. (2019)</t>
        </r>
      </text>
    </comment>
    <comment ref="AY99" authorId="0" shapeId="0" xr:uid="{00000000-0006-0000-0100-000055060000}">
      <text>
        <r>
          <rPr>
            <sz val="11"/>
            <color theme="1"/>
            <rFont val="Calibri"/>
            <family val="2"/>
            <scheme val="minor"/>
          </rPr>
          <t>======
ID#AAAANAJt5v8
Linus. Vagabund    (2021-07-12 12:37:01)
Numerical Model by Vaisblat et al. (2019)</t>
        </r>
      </text>
    </comment>
    <comment ref="BB99" authorId="0" shapeId="0" xr:uid="{00000000-0006-0000-0100-000056060000}">
      <text>
        <r>
          <rPr>
            <sz val="11"/>
            <color theme="1"/>
            <rFont val="Calibri"/>
            <family val="2"/>
            <scheme val="minor"/>
          </rPr>
          <t>======
ID#AAAANAJt5wA
Linus. Vagabund    (2021-07-12 12:37:04)
Numerical Model by Vaisblat et al. (2019)</t>
        </r>
      </text>
    </comment>
    <comment ref="BC99" authorId="0" shapeId="0" xr:uid="{00000000-0006-0000-0100-000057060000}">
      <text>
        <r>
          <rPr>
            <sz val="11"/>
            <color theme="1"/>
            <rFont val="Calibri"/>
            <family val="2"/>
            <scheme val="minor"/>
          </rPr>
          <t>======
ID#AAAANAJt5wE
Linus. Vagabund    (2021-07-12 12:37:06)
Numerical Model by Vaisblat et al. (2019)</t>
        </r>
      </text>
    </comment>
    <comment ref="BJ99" authorId="0" shapeId="0" xr:uid="{00000000-0006-0000-0100-000058060000}">
      <text>
        <r>
          <rPr>
            <sz val="11"/>
            <color theme="1"/>
            <rFont val="Calibri"/>
            <family val="2"/>
            <scheme val="minor"/>
          </rPr>
          <t>======
ID#AAAANAJt5wQ
Linus. Vagabund    (2021-07-12 12:37:36)
No dependency with depth;
Numerical Model by Vaisblat et al. (2019)</t>
        </r>
      </text>
    </comment>
    <comment ref="BK99" authorId="0" shapeId="0" xr:uid="{00000000-0006-0000-0100-000059060000}">
      <text>
        <r>
          <rPr>
            <sz val="11"/>
            <color theme="1"/>
            <rFont val="Calibri"/>
            <family val="2"/>
            <scheme val="minor"/>
          </rPr>
          <t>======
ID#AAAANAJt5wU
Linus. Vagabund    (2021-07-12 12:37:40)
No dependency with depth;
Numerical Model by Vaisblat et al. (2019)</t>
        </r>
      </text>
    </comment>
    <comment ref="CI99" authorId="0" shapeId="0" xr:uid="{00000000-0006-0000-0100-00005A060000}">
      <text>
        <r>
          <rPr>
            <sz val="11"/>
            <color theme="1"/>
            <rFont val="Calibri"/>
            <family val="2"/>
            <scheme val="minor"/>
          </rPr>
          <t>======
ID#AAAANAJt5wo
Linus. Vagabund    (2021-07-12 12:38:01)
Numerical Model by Vaisblat et al. (2019)</t>
        </r>
      </text>
    </comment>
    <comment ref="CJ99" authorId="0" shapeId="0" xr:uid="{00000000-0006-0000-0100-00005B060000}">
      <text>
        <r>
          <rPr>
            <sz val="11"/>
            <color theme="1"/>
            <rFont val="Calibri"/>
            <family val="2"/>
            <scheme val="minor"/>
          </rPr>
          <t>======
ID#AAAANAJt5ws
Linus. Vagabund    (2021-07-12 12:38:02)
Numerical Model by Vaisblat et al. (2019)</t>
        </r>
      </text>
    </comment>
    <comment ref="CK99" authorId="0" shapeId="0" xr:uid="{00000000-0006-0000-0100-00005C060000}">
      <text>
        <r>
          <rPr>
            <sz val="11"/>
            <color theme="1"/>
            <rFont val="Calibri"/>
            <family val="2"/>
            <scheme val="minor"/>
          </rPr>
          <t>======
ID#AAAANAJt5ww
Linus. Vagabund    (2021-07-12 12:38:04)
Numerical Model by Vaisblat et al. (2019)</t>
        </r>
      </text>
    </comment>
    <comment ref="CL99" authorId="0" shapeId="0" xr:uid="{00000000-0006-0000-0100-00005D060000}">
      <text>
        <r>
          <rPr>
            <sz val="11"/>
            <color theme="1"/>
            <rFont val="Calibri"/>
            <family val="2"/>
            <scheme val="minor"/>
          </rPr>
          <t>======
ID#AAAANAJt5w0
Linus. Vagabund    (2021-07-12 12:38:06)
Numerical Model by Vaisblat et al. (2019)</t>
        </r>
      </text>
    </comment>
    <comment ref="CS99" authorId="0" shapeId="0" xr:uid="{00000000-0006-0000-0100-00005E060000}">
      <text>
        <r>
          <rPr>
            <sz val="11"/>
            <color theme="1"/>
            <rFont val="Calibri"/>
            <family val="2"/>
            <scheme val="minor"/>
          </rPr>
          <t>======
ID#AAAANAJt5xE
Linus. Vagabund    (2021-07-12 12:38:19)
Numerical Model by Vaisblat et al. (2019)</t>
        </r>
      </text>
    </comment>
    <comment ref="CT99" authorId="0" shapeId="0" xr:uid="{00000000-0006-0000-0100-00005F060000}">
      <text>
        <r>
          <rPr>
            <sz val="11"/>
            <color theme="1"/>
            <rFont val="Calibri"/>
            <family val="2"/>
            <scheme val="minor"/>
          </rPr>
          <t>======
ID#AAAANAJt5xI
Linus. Vagabund    (2021-07-12 12:38:21)
Numerical Model by Vaisblat et al. (2019)</t>
        </r>
      </text>
    </comment>
    <comment ref="CU99" authorId="0" shapeId="0" xr:uid="{00000000-0006-0000-0100-000060060000}">
      <text>
        <r>
          <rPr>
            <sz val="11"/>
            <color theme="1"/>
            <rFont val="Calibri"/>
            <family val="2"/>
            <scheme val="minor"/>
          </rPr>
          <t>======
ID#AAAANAJt5xM
Linus. Vagabund    (2021-07-12 12:38:35)
Numerical Model by Vaisblat et al. (2019)</t>
        </r>
      </text>
    </comment>
    <comment ref="R100" authorId="0" shapeId="0" xr:uid="{00000000-0006-0000-0100-000061060000}">
      <text>
        <r>
          <rPr>
            <sz val="11"/>
            <color theme="1"/>
            <rFont val="Calibri"/>
            <family val="2"/>
            <scheme val="minor"/>
          </rPr>
          <t>======
ID#AAAAOIbTyDk
Linus. Vagabund    (2021-08-31 10:48:20)
Ghanizadeh et al. (2015)
Grade B
Ref.:
Ghanizadeh, A., Bhowmik, S., Haeri-Ardakani, O., Sanei, H., &amp; Clarkson, C. R. (2015). A comparison of shale permeability coefficients derived using multiple non-steady-state measurement techniques: Examples from the Duvernay Formation, Alberta (Canada). Fuel, 140(October), 371–387. https://doi.org/10.1016/j.fuel.2014.09.073</t>
        </r>
      </text>
    </comment>
    <comment ref="S100" authorId="0" shapeId="0" xr:uid="{00000000-0006-0000-0100-000062060000}">
      <text>
        <r>
          <rPr>
            <sz val="11"/>
            <color theme="1"/>
            <rFont val="Calibri"/>
            <family val="2"/>
            <scheme val="minor"/>
          </rPr>
          <t>======
ID#AAAAOncPHig
Linus. Vagabund    (2021-08-31 09:18:08)
Soltanzadeh et al. (2015)
Grade B
Ref.:
Soltanzadeh, M., Davis, G., Fox, A., Hume, D., &amp; Rahim, N. (2015). Application of Mechanical and Mineralogical Rock Properties to Identify Fracture Fabrics in the Devonian Duvernay Formation in Alberta. Cdl, 1668–1681. https://doi.org/10.15530/urtec-2015-2178289</t>
        </r>
      </text>
    </comment>
    <comment ref="T100" authorId="0" shapeId="0" xr:uid="{00000000-0006-0000-0100-000063060000}">
      <text>
        <r>
          <rPr>
            <sz val="11"/>
            <color theme="1"/>
            <rFont val="Calibri"/>
            <family val="2"/>
            <scheme val="minor"/>
          </rPr>
          <t>======
ID#AAAAOncPHik
Linus. Vagabund    (2021-08-31 09:18:21)
Soltanzadeh et al. (2015)
Grade B</t>
        </r>
      </text>
    </comment>
    <comment ref="V100" authorId="0" shapeId="0" xr:uid="{00000000-0006-0000-0100-000064060000}">
      <text>
        <r>
          <rPr>
            <sz val="11"/>
            <color theme="1"/>
            <rFont val="Calibri"/>
            <family val="2"/>
            <scheme val="minor"/>
          </rPr>
          <t>======
ID#AAAAOncPHio
Linus. Vagabund    (2021-08-31 09:21:20)
Soltanzadeh et al. (2015)
Grade B</t>
        </r>
      </text>
    </comment>
    <comment ref="W100" authorId="0" shapeId="0" xr:uid="{00000000-0006-0000-0100-000065060000}">
      <text>
        <r>
          <rPr>
            <sz val="11"/>
            <color theme="1"/>
            <rFont val="Calibri"/>
            <family val="2"/>
            <scheme val="minor"/>
          </rPr>
          <t>======
ID#AAAAOncPHis
Linus. Vagabund    (2021-08-31 09:21:23)
Soltanzadeh et al. (2015)
Grade C</t>
        </r>
      </text>
    </comment>
    <comment ref="AT100" authorId="0" shapeId="0" xr:uid="{00000000-0006-0000-0100-000066060000}">
      <text>
        <r>
          <rPr>
            <sz val="11"/>
            <color theme="1"/>
            <rFont val="Calibri"/>
            <family val="2"/>
            <scheme val="minor"/>
          </rPr>
          <t>======
ID#AAAAOUfQJGU
Linus. Vagabund    (2021-08-30 15:42:50)
Shen et al. (2018)
Ref.:
Shen, L. W., Schmitt, D. R., &amp; Haug, K. (2018). Measurements of the States of In Situ Stress for the Duvernay Formation near Fox Creek, West-Central Alberta. In Alberta Energy Regulator/Alberta Geological Survey, AER/AGS Report (Vol. 97, Issue October). https://ags.aer.ca/document/REP/REP_97.pdf</t>
        </r>
      </text>
    </comment>
    <comment ref="AU100" authorId="0" shapeId="0" xr:uid="{00000000-0006-0000-0100-000067060000}">
      <text>
        <r>
          <rPr>
            <sz val="11"/>
            <color theme="1"/>
            <rFont val="Calibri"/>
            <family val="2"/>
            <scheme val="minor"/>
          </rPr>
          <t>======
ID#AAAAOUfQJGY
Linus. Vagabund    (2021-08-30 15:48:57)
Shen et al. (2018)</t>
        </r>
      </text>
    </comment>
    <comment ref="AX100" authorId="0" shapeId="0" xr:uid="{00000000-0006-0000-0100-000068060000}">
      <text>
        <r>
          <rPr>
            <sz val="11"/>
            <color theme="1"/>
            <rFont val="Calibri"/>
            <family val="2"/>
            <scheme val="minor"/>
          </rPr>
          <t>======
ID#AAAAOUfQJGk
Linus. Vagabund    (2021-08-30 16:02:08)
Shen et al. (2018)</t>
        </r>
      </text>
    </comment>
    <comment ref="AY100" authorId="0" shapeId="0" xr:uid="{00000000-0006-0000-0100-000069060000}">
      <text>
        <r>
          <rPr>
            <sz val="11"/>
            <color theme="1"/>
            <rFont val="Calibri"/>
            <family val="2"/>
            <scheme val="minor"/>
          </rPr>
          <t>======
ID#AAAAOUfQJGo
Linus. Vagabund    (2021-08-30 16:02:11)
Shen et al. (2018)</t>
        </r>
      </text>
    </comment>
    <comment ref="BB100" authorId="0" shapeId="0" xr:uid="{00000000-0006-0000-0100-00006A060000}">
      <text>
        <r>
          <rPr>
            <sz val="11"/>
            <color theme="1"/>
            <rFont val="Calibri"/>
            <family val="2"/>
            <scheme val="minor"/>
          </rPr>
          <t>======
ID#AAAAOUfQJGc
Linus. Vagabund    (2021-08-30 15:49:02)
Shen et al. (2018)</t>
        </r>
      </text>
    </comment>
    <comment ref="BC100" authorId="0" shapeId="0" xr:uid="{00000000-0006-0000-0100-00006B060000}">
      <text>
        <r>
          <rPr>
            <sz val="11"/>
            <color theme="1"/>
            <rFont val="Calibri"/>
            <family val="2"/>
            <scheme val="minor"/>
          </rPr>
          <t>======
ID#AAAAOUfQJGg
Linus. Vagabund    (2021-08-30 15:49:04)
Shen et al. (2018)</t>
        </r>
      </text>
    </comment>
    <comment ref="BF100" authorId="0" shapeId="0" xr:uid="{00000000-0006-0000-0100-00006C060000}">
      <text>
        <r>
          <rPr>
            <sz val="11"/>
            <color theme="1"/>
            <rFont val="Calibri"/>
            <family val="2"/>
            <scheme val="minor"/>
          </rPr>
          <t>======
ID#AAAAOUfQJGE
Linus. Vagabund    (2021-08-30 15:24:06)
Igonin et al. (2021)
Ref.:
Igonin, N., Verdon, J. P., Kendall, J. M., &amp; Eaton, D. W. (2021). Large-Scale Fracture Systems Are Permeable Pathways for Fault Activation During Hydraulic Fracturing. Journal of Geophysical Research: Solid Earth, 126(3), 1–19. https://doi.org/10.1029/2020JB020311</t>
        </r>
      </text>
    </comment>
    <comment ref="BG100" authorId="0" shapeId="0" xr:uid="{00000000-0006-0000-0100-00006D060000}">
      <text>
        <r>
          <rPr>
            <sz val="11"/>
            <color theme="1"/>
            <rFont val="Calibri"/>
            <family val="2"/>
            <scheme val="minor"/>
          </rPr>
          <t>======
ID#AAAAOUfQJGI
Linus. Vagabund    (2021-08-30 15:24:19)
Igonin et al. (2021)</t>
        </r>
      </text>
    </comment>
    <comment ref="BH100" authorId="0" shapeId="0" xr:uid="{00000000-0006-0000-0100-00006E060000}">
      <text>
        <r>
          <rPr>
            <sz val="11"/>
            <color theme="1"/>
            <rFont val="Calibri"/>
            <family val="2"/>
            <scheme val="minor"/>
          </rPr>
          <t>======
ID#AAAAOUfQJGs
Linus. Vagabund    (2021-08-30 16:02:16)
Shen et al. (2018)</t>
        </r>
      </text>
    </comment>
    <comment ref="BI100" authorId="0" shapeId="0" xr:uid="{00000000-0006-0000-0100-00006F060000}">
      <text>
        <r>
          <rPr>
            <sz val="11"/>
            <color theme="1"/>
            <rFont val="Calibri"/>
            <family val="2"/>
            <scheme val="minor"/>
          </rPr>
          <t>======
ID#AAAAOUfQJGw
Linus. Vagabund    (2021-08-30 16:02:19)
Shen et al. (2018)</t>
        </r>
      </text>
    </comment>
    <comment ref="BN100" authorId="0" shapeId="0" xr:uid="{00000000-0006-0000-0100-000070060000}">
      <text>
        <r>
          <rPr>
            <sz val="11"/>
            <color theme="1"/>
            <rFont val="Calibri"/>
            <family val="2"/>
            <scheme val="minor"/>
          </rPr>
          <t>======
ID#AAAAOUfQJGM
Linus. Vagabund    (2021-08-30 15:24:23)
Igonin et al. (2021)</t>
        </r>
      </text>
    </comment>
    <comment ref="BT100" authorId="0" shapeId="0" xr:uid="{00000000-0006-0000-0100-000071060000}">
      <text>
        <r>
          <rPr>
            <sz val="11"/>
            <color theme="1"/>
            <rFont val="Calibri"/>
            <family val="2"/>
            <scheme val="minor"/>
          </rPr>
          <t>======
ID#AAAAOUfQJGQ
Linus. Vagabund    (2021-08-30 15:24:27)
Igonin et al. (2021)</t>
        </r>
      </text>
    </comment>
    <comment ref="BZ100" authorId="0" shapeId="0" xr:uid="{00000000-0006-0000-0100-000072060000}">
      <text>
        <r>
          <rPr>
            <sz val="11"/>
            <color theme="1"/>
            <rFont val="Calibri"/>
            <family val="2"/>
            <scheme val="minor"/>
          </rPr>
          <t>======
ID#AAAAOIdCzSM
Linus. Vagabund    (2021-08-31 11:08:10)
Igonin et al. (2021)</t>
        </r>
      </text>
    </comment>
    <comment ref="DB100" authorId="0" shapeId="0" xr:uid="{00000000-0006-0000-0100-000073060000}">
      <text>
        <r>
          <rPr>
            <sz val="11"/>
            <color theme="1"/>
            <rFont val="Calibri"/>
            <family val="2"/>
            <scheme val="minor"/>
          </rPr>
          <t>======
ID#AAAAOIbTyDo
Linus. Vagabund    (2021-08-31 11:07:35)
Igonin et al. (2021)</t>
        </r>
      </text>
    </comment>
    <comment ref="DP100" authorId="0" shapeId="0" xr:uid="{00000000-0006-0000-0100-000074060000}">
      <text>
        <r>
          <rPr>
            <sz val="11"/>
            <color theme="1"/>
            <rFont val="Calibri"/>
            <family val="2"/>
            <scheme val="minor"/>
          </rPr>
          <t>======
ID#AAAAOIdCzSQ
Linus. Vagabund    (2021-08-31 11:25:24)
Igonin et al. (2018)
Ref.:
Igonin, N., Zecevic, M., &amp; Eaton, D. W. (2018). Bilinear Magnitude-Frequency Distributions and Characteristic Earthquakes During Hydraulic Fracturing. Geophysical Research Letters, 45(23), 12,866-12,874. https://doi.org/10.1029/2018GL079746</t>
        </r>
      </text>
    </comment>
    <comment ref="B101" authorId="0" shapeId="0" xr:uid="{00000000-0006-0000-0100-000075060000}">
      <text>
        <r>
          <rPr>
            <sz val="11"/>
            <color theme="1"/>
            <rFont val="Calibri"/>
            <family val="2"/>
            <scheme val="minor"/>
          </rPr>
          <t>======
ID#AAAAMlmCyJQ
Iman Vaezi    (2021-06-24 16:39:42)
in Sichuan Basin
------
ID#AAAAVx-_bX0
Iman Rahimzadeh    (2022-02-18 11:11:45)
Southern Sichuan Basin</t>
        </r>
      </text>
    </comment>
    <comment ref="J101" authorId="0" shapeId="0" xr:uid="{00000000-0006-0000-0100-000076060000}">
      <text>
        <r>
          <rPr>
            <sz val="11"/>
            <color theme="1"/>
            <rFont val="Calibri"/>
            <family val="2"/>
            <scheme val="minor"/>
          </rPr>
          <t>======
ID#AAAAMlTROq4
Iman Vaezi    (2021-06-24 10:31:28)
Liu et al. (2013)</t>
        </r>
      </text>
    </comment>
    <comment ref="O101" authorId="0" shapeId="0" xr:uid="{00000000-0006-0000-0100-000077060000}">
      <text>
        <r>
          <rPr>
            <sz val="11"/>
            <color theme="1"/>
            <rFont val="Calibri"/>
            <family val="2"/>
            <scheme val="minor"/>
          </rPr>
          <t>======
ID#AAAAVx-_bbY
Iman Rahimzadeh    (2022-02-18 13:53:12)
Typical values from lab measurements on a limited number of specimens (Liang et al., 2014; Tang et al., 2021)
Grade A</t>
        </r>
      </text>
    </comment>
    <comment ref="R101" authorId="0" shapeId="0" xr:uid="{00000000-0006-0000-0100-000078060000}">
      <text>
        <r>
          <rPr>
            <sz val="11"/>
            <color theme="1"/>
            <rFont val="Calibri"/>
            <family val="2"/>
            <scheme val="minor"/>
          </rPr>
          <t>======
ID#AAAAVx-_bbs
Iman Rahimzadeh    (2022-02-18 13:54:33)
Typical values from lab measurements on a limited number of specimens (Liang et al., 2014; Tang et al., 2021)
Grade A</t>
        </r>
      </text>
    </comment>
    <comment ref="U101" authorId="0" shapeId="0" xr:uid="{00000000-0006-0000-0100-000079060000}">
      <text>
        <r>
          <rPr>
            <sz val="11"/>
            <color theme="1"/>
            <rFont val="Calibri"/>
            <family val="2"/>
            <scheme val="minor"/>
          </rPr>
          <t>======
ID#AAAAVx-_bYg
Iman Rahimzadeh    (2022-02-18 13:24:39)
A rough estimate based on lab measurements (Zheng et al., 2020)
Grade B</t>
        </r>
      </text>
    </comment>
    <comment ref="X101" authorId="0" shapeId="0" xr:uid="{00000000-0006-0000-0100-00007A060000}">
      <text>
        <r>
          <rPr>
            <sz val="11"/>
            <color theme="1"/>
            <rFont val="Calibri"/>
            <family val="2"/>
            <scheme val="minor"/>
          </rPr>
          <t>======
ID#AAAAVx-_bYw
Iman Rahimzadeh    (2022-02-18 13:25:20)
A rough estimate based on lab measurements (Zheng et al., 2020)
Grade B</t>
        </r>
      </text>
    </comment>
    <comment ref="AI101" authorId="0" shapeId="0" xr:uid="{00000000-0006-0000-0100-00007B060000}">
      <text>
        <r>
          <rPr>
            <sz val="11"/>
            <color theme="1"/>
            <rFont val="Calibri"/>
            <family val="2"/>
            <scheme val="minor"/>
          </rPr>
          <t>======
ID#AAAAVx-_bZA
Iman Rahimzadeh    (2022-02-18 13:27:49)
Rough estimates according to Zheng et al. (2020) and Zhang et al. (2020)
Grade B</t>
        </r>
      </text>
    </comment>
    <comment ref="AJ101" authorId="0" shapeId="0" xr:uid="{00000000-0006-0000-0100-00007C060000}">
      <text>
        <r>
          <rPr>
            <sz val="11"/>
            <color theme="1"/>
            <rFont val="Calibri"/>
            <family val="2"/>
            <scheme val="minor"/>
          </rPr>
          <t>======
ID#AAAAkLvBx8Y
Iman Rahimzadeh    (2022-11-18 11:43:44)
Rough estimates according to Zheng et al. (2020) and Zhang et al. (2020)
Grade B</t>
        </r>
      </text>
    </comment>
    <comment ref="AT101" authorId="0" shapeId="0" xr:uid="{00000000-0006-0000-0100-00007D060000}">
      <text>
        <r>
          <rPr>
            <sz val="11"/>
            <color theme="1"/>
            <rFont val="Calibri"/>
            <family val="2"/>
            <scheme val="minor"/>
          </rPr>
          <t>======
ID#AAAAVx-_bak
Iman Rahimzadeh    (2022-02-18 13:40:12)
Rough estimates from Zheng et al. (2020) and Zhang et al. (2020)
Stress distribution across the basin can be highly uncertain but the inferred magnnitudes are in agreement with induced earthquakes and highlight the general trends</t>
        </r>
      </text>
    </comment>
    <comment ref="AX101" authorId="0" shapeId="0" xr:uid="{00000000-0006-0000-0100-00007E060000}">
      <text>
        <r>
          <rPr>
            <sz val="11"/>
            <color theme="1"/>
            <rFont val="Calibri"/>
            <family val="2"/>
            <scheme val="minor"/>
          </rPr>
          <t>======
ID#AAAAVx-_bas
Iman Rahimzadeh    (2022-02-18 13:40:18)
Rough estimates from Zheng et al. (2020) and Zhang et al. (2020)
Stress distribution across the basin can be highly uncertain but the inferred magnnitudes are in agreement with induced earthquakes and highlight the general trends</t>
        </r>
      </text>
    </comment>
    <comment ref="BB101" authorId="0" shapeId="0" xr:uid="{00000000-0006-0000-0100-00007F060000}">
      <text>
        <r>
          <rPr>
            <sz val="11"/>
            <color theme="1"/>
            <rFont val="Calibri"/>
            <family val="2"/>
            <scheme val="minor"/>
          </rPr>
          <t>======
ID#AAAAVx-_ba0
Iman Rahimzadeh    (2022-02-18 13:40:25)
Rough estimates from Zheng et al. (2020) and Zhang et al. (2020)
Stress distribution across the basin can be highly uncertain but the inferred magnnitudes are in agreement with induced earthquakes and highlight the general trends</t>
        </r>
      </text>
    </comment>
    <comment ref="BG101" authorId="0" shapeId="0" xr:uid="{00000000-0006-0000-0100-000080060000}">
      <text>
        <r>
          <rPr>
            <sz val="11"/>
            <color theme="1"/>
            <rFont val="Calibri"/>
            <family val="2"/>
            <scheme val="minor"/>
          </rPr>
          <t>======
ID#AAAAVx-_bXc
Iman Rahimzadeh    (2022-02-18 10:58:49)
Lei et al. (2017)</t>
        </r>
      </text>
    </comment>
    <comment ref="BH101" authorId="0" shapeId="0" xr:uid="{00000000-0006-0000-0100-000081060000}">
      <text>
        <r>
          <rPr>
            <sz val="11"/>
            <color theme="1"/>
            <rFont val="Calibri"/>
            <family val="2"/>
            <scheme val="minor"/>
          </rPr>
          <t>======
ID#AAAAVx-_ba8
Iman Rahimzadeh    (2022-02-18 13:40:34)
Rough estimates from Zheng et al. (2020) and Zhang et al. (2020)
Stress distribution across the basin can be highly uncertain but the inferred magnnitudes are in agreement with induced earthquakes and highlight the general trends</t>
        </r>
      </text>
    </comment>
    <comment ref="CX101" authorId="0" shapeId="0" xr:uid="{00000000-0006-0000-0100-000082060000}">
      <text>
        <r>
          <rPr>
            <sz val="11"/>
            <color theme="1"/>
            <rFont val="Calibri"/>
            <family val="2"/>
            <scheme val="minor"/>
          </rPr>
          <t>======
ID#AAAAZ-DhFcE
Iman Rahimzadeh    (2022-05-30 08:15:34)
in Dec. 2014</t>
        </r>
      </text>
    </comment>
    <comment ref="DA101" authorId="0" shapeId="0" xr:uid="{00000000-0006-0000-0100-000083060000}">
      <text>
        <r>
          <rPr>
            <sz val="11"/>
            <color theme="1"/>
            <rFont val="Calibri"/>
            <family val="2"/>
            <scheme val="minor"/>
          </rPr>
          <t>======
ID#AAAAMlTROfc
Iman Vaezi    (2021-06-24 09:47:10)
Lei et al. (2017)</t>
        </r>
      </text>
    </comment>
    <comment ref="DC101" authorId="0" shapeId="0" xr:uid="{00000000-0006-0000-0100-000084060000}">
      <text>
        <r>
          <rPr>
            <sz val="11"/>
            <color theme="1"/>
            <rFont val="Calibri"/>
            <family val="2"/>
            <scheme val="minor"/>
          </rPr>
          <t>======
ID#AAAAVx-_bX4
Iman Rahimzadeh    (2022-02-18 11:15:32)
Lei et al. (2017)</t>
        </r>
      </text>
    </comment>
    <comment ref="DF101" authorId="0" shapeId="0" xr:uid="{00000000-0006-0000-0100-000085060000}">
      <text>
        <r>
          <rPr>
            <sz val="11"/>
            <color theme="1"/>
            <rFont val="Calibri"/>
            <family val="2"/>
            <scheme val="minor"/>
          </rPr>
          <t>======
ID#AAAAMlTROfk
Iman Vaezi    (2021-06-24 09:48:26)
Lei et al. (2017)
------
ID#AAAAVx-_bXg
Iman Rahimzadeh    (2022-02-18 11:00:18)
between 60 and 70 MPa</t>
        </r>
      </text>
    </comment>
    <comment ref="DH101" authorId="0" shapeId="0" xr:uid="{00000000-0006-0000-0100-000086060000}">
      <text>
        <r>
          <rPr>
            <sz val="11"/>
            <color theme="1"/>
            <rFont val="Calibri"/>
            <family val="2"/>
            <scheme val="minor"/>
          </rPr>
          <t>======
ID#AAAAMlTROgM
Iman Vaezi    (2021-06-24 09:51:31)
Lei et al. (2017)</t>
        </r>
      </text>
    </comment>
    <comment ref="DJ101" authorId="0" shapeId="0" xr:uid="{00000000-0006-0000-0100-000087060000}">
      <text>
        <r>
          <rPr>
            <sz val="11"/>
            <color theme="1"/>
            <rFont val="Calibri"/>
            <family val="2"/>
            <scheme val="minor"/>
          </rPr>
          <t>======
ID#AAAAMlTROgY
Iman Vaezi    (2021-06-24 09:52:30)
including four MW ≥ 4.0 events</t>
        </r>
      </text>
    </comment>
    <comment ref="DR101" authorId="0" shapeId="0" xr:uid="{00000000-0006-0000-0100-000088060000}">
      <text>
        <r>
          <rPr>
            <sz val="11"/>
            <color theme="1"/>
            <rFont val="Calibri"/>
            <family val="2"/>
            <scheme val="minor"/>
          </rPr>
          <t>======
ID#AAAAMlTROg8
Iman Vaezi    (2021-06-24 09:57:13)
Lei et al. (2017)</t>
        </r>
      </text>
    </comment>
    <comment ref="DS101" authorId="0" shapeId="0" xr:uid="{00000000-0006-0000-0100-000089060000}">
      <text>
        <r>
          <rPr>
            <sz val="11"/>
            <color theme="1"/>
            <rFont val="Calibri"/>
            <family val="2"/>
            <scheme val="minor"/>
          </rPr>
          <t>======
ID#AAAAMlTROhc
Iman Vaezi    (2021-06-24 10:02:09)
Lei et al. (2017)</t>
        </r>
      </text>
    </comment>
    <comment ref="DV101" authorId="0" shapeId="0" xr:uid="{00000000-0006-0000-0100-00008A060000}">
      <text>
        <r>
          <rPr>
            <sz val="11"/>
            <color theme="1"/>
            <rFont val="Calibri"/>
            <family val="2"/>
            <scheme val="minor"/>
          </rPr>
          <t>======
ID#AAAAVx-_bXw
Iman Rahimzadeh    (2022-02-18 11:02:44)
Lei et al. (2017)</t>
        </r>
      </text>
    </comment>
    <comment ref="DX101" authorId="0" shapeId="0" xr:uid="{00000000-0006-0000-0100-00008B060000}">
      <text>
        <r>
          <rPr>
            <sz val="11"/>
            <color theme="1"/>
            <rFont val="Calibri"/>
            <family val="2"/>
            <scheme val="minor"/>
          </rPr>
          <t>======
ID#AAAAMlTROhs
Iman Vaezi    (2021-06-24 10:02:25)
Lei et al. (2017)</t>
        </r>
      </text>
    </comment>
    <comment ref="K102" authorId="0" shapeId="0" xr:uid="{00000000-0006-0000-0100-00008C060000}">
      <text>
        <r>
          <rPr>
            <sz val="11"/>
            <color theme="1"/>
            <rFont val="Calibri"/>
            <family val="2"/>
            <scheme val="minor"/>
          </rPr>
          <t>======
ID#AAAARkC9cEQ
Linus. Vagabund    (2021-11-30 17:15:08)
Li et al. (2017)
Grade B
Ref:
Li, X., Lei, X., Li, Q., &amp; Li, X. (2017). Experimental investigation of Sinian shale rock under triaxial stress monitored by ultrasonic transmission and acoustic emission. Journal of Natural Gas Science and Engineering, 43, 110–123. https://doi.org/10.1016/j.jngse.2017.03.035</t>
        </r>
      </text>
    </comment>
    <comment ref="L102" authorId="0" shapeId="0" xr:uid="{00000000-0006-0000-0100-00008D060000}">
      <text>
        <r>
          <rPr>
            <sz val="11"/>
            <color theme="1"/>
            <rFont val="Calibri"/>
            <family val="2"/>
            <scheme val="minor"/>
          </rPr>
          <t>======
ID#AAAARkC9cEU
Linus. Vagabund    (2021-11-30 17:15:16)
Li et al. (2017)
Grade B</t>
        </r>
      </text>
    </comment>
    <comment ref="S102" authorId="0" shapeId="0" xr:uid="{00000000-0006-0000-0100-00008E060000}">
      <text>
        <r>
          <rPr>
            <sz val="11"/>
            <color theme="1"/>
            <rFont val="Calibri"/>
            <family val="2"/>
            <scheme val="minor"/>
          </rPr>
          <t>======
ID#AAAARkC9cEY
Linus. Vagabund    (2021-11-30 17:15:19)
Li et al. (2017)
Grade B</t>
        </r>
      </text>
    </comment>
    <comment ref="T102" authorId="0" shapeId="0" xr:uid="{00000000-0006-0000-0100-00008F060000}">
      <text>
        <r>
          <rPr>
            <sz val="11"/>
            <color theme="1"/>
            <rFont val="Calibri"/>
            <family val="2"/>
            <scheme val="minor"/>
          </rPr>
          <t>======
ID#AAAARkC9cEc
Linus. Vagabund    (2021-11-30 17:15:22)
Li et al. (2017)
Grade B</t>
        </r>
      </text>
    </comment>
    <comment ref="X102" authorId="0" shapeId="0" xr:uid="{00000000-0006-0000-0100-000090060000}">
      <text>
        <r>
          <rPr>
            <sz val="11"/>
            <color theme="1"/>
            <rFont val="Calibri"/>
            <family val="2"/>
            <scheme val="minor"/>
          </rPr>
          <t>======
ID#AAAARkC9cEk
Linus. Vagabund    (2021-11-30 17:19:56)
Value is assumed by Lei et al. (2019).
Grade C
Ref.:
Lei, X., Wang, Z., &amp; Su, J. (2019). The December 2018 M L 5 . 7 and January 2019 M L 5 . 3 Earthquakes in South Sichuan Basin Induced by Shale Gas Hydraulic Fracturing. December 2018, 1099–1110. https://doi.org/10.1785/0220190029</t>
        </r>
      </text>
    </comment>
    <comment ref="AB102" authorId="0" shapeId="0" xr:uid="{00000000-0006-0000-0100-000091060000}">
      <text>
        <r>
          <rPr>
            <sz val="11"/>
            <color theme="1"/>
            <rFont val="Calibri"/>
            <family val="2"/>
            <scheme val="minor"/>
          </rPr>
          <t>======
ID#AAAARkC9cEo
Linus. Vagabund    (2021-11-30 17:27:57)
Assumed by Lei et al. (2019)
Grade C</t>
        </r>
      </text>
    </comment>
    <comment ref="AF102" authorId="0" shapeId="0" xr:uid="{00000000-0006-0000-0100-000092060000}">
      <text>
        <r>
          <rPr>
            <sz val="11"/>
            <color theme="1"/>
            <rFont val="Calibri"/>
            <family val="2"/>
            <scheme val="minor"/>
          </rPr>
          <t>======
ID#AAAARkC9cEs
Linus. Vagabund    (2021-11-30 17:38:22)
Assumed by Lei et al. (2019)
Grade C</t>
        </r>
      </text>
    </comment>
    <comment ref="AJ102" authorId="0" shapeId="0" xr:uid="{00000000-0006-0000-0100-000093060000}">
      <text>
        <r>
          <rPr>
            <sz val="11"/>
            <color theme="1"/>
            <rFont val="Calibri"/>
            <family val="2"/>
            <scheme val="minor"/>
          </rPr>
          <t>======
ID#AAAARkC9cEg
Linus. Vagabund    (2021-11-30 17:15:27)
Li et al. (2017)
Grade B</t>
        </r>
      </text>
    </comment>
    <comment ref="BG102" authorId="0" shapeId="0" xr:uid="{00000000-0006-0000-0100-000094060000}">
      <text>
        <r>
          <rPr>
            <sz val="11"/>
            <color theme="1"/>
            <rFont val="Calibri"/>
            <family val="2"/>
            <scheme val="minor"/>
          </rPr>
          <t>======
ID#AAAARLi8rk8
Linus. Vagabund    (2021-12-02 14:40:32)
Li et al. (2017)</t>
        </r>
      </text>
    </comment>
    <comment ref="BN102" authorId="0" shapeId="0" xr:uid="{00000000-0006-0000-0100-000095060000}">
      <text>
        <r>
          <rPr>
            <sz val="11"/>
            <color theme="1"/>
            <rFont val="Calibri"/>
            <family val="2"/>
            <scheme val="minor"/>
          </rPr>
          <t>======
ID#AAAAVx-_bYM
Iman Rahimzadeh    (2022-02-18 11:44:40)
Lei et al. (2019)</t>
        </r>
      </text>
    </comment>
    <comment ref="CX102" authorId="0" shapeId="0" xr:uid="{00000000-0006-0000-0100-000096060000}">
      <text>
        <r>
          <rPr>
            <sz val="11"/>
            <color theme="1"/>
            <rFont val="Calibri"/>
            <family val="2"/>
            <scheme val="minor"/>
          </rPr>
          <t>======
ID#AAAAZ-DhFb8
Iman Rahimzadeh    (2022-05-30 08:15:13)
in Nov. 2018</t>
        </r>
      </text>
    </comment>
    <comment ref="DK102" authorId="0" shapeId="0" xr:uid="{00000000-0006-0000-0100-000097060000}">
      <text>
        <r>
          <rPr>
            <sz val="11"/>
            <color theme="1"/>
            <rFont val="Calibri"/>
            <family val="2"/>
            <scheme val="minor"/>
          </rPr>
          <t>======
ID#AAAARLi8rlM
Linus. Vagabund    (2021-12-02 14:50:11)
Li et al. (2017)</t>
        </r>
      </text>
    </comment>
    <comment ref="DL102" authorId="0" shapeId="0" xr:uid="{00000000-0006-0000-0100-000098060000}">
      <text>
        <r>
          <rPr>
            <sz val="11"/>
            <color theme="1"/>
            <rFont val="Calibri"/>
            <family val="2"/>
            <scheme val="minor"/>
          </rPr>
          <t>======
ID#AAAARLi8rlQ
Linus. Vagabund    (2021-12-02 14:50:14)
Li et al. (2017)</t>
        </r>
      </text>
    </comment>
    <comment ref="DP102" authorId="0" shapeId="0" xr:uid="{00000000-0006-0000-0100-000099060000}">
      <text>
        <r>
          <rPr>
            <sz val="11"/>
            <color theme="1"/>
            <rFont val="Calibri"/>
            <family val="2"/>
            <scheme val="minor"/>
          </rPr>
          <t>======
ID#AAAARLi8rlU
Linus. Vagabund    (2021-12-02 14:58:30)
Li et al. (2017)</t>
        </r>
      </text>
    </comment>
    <comment ref="DS102" authorId="0" shapeId="0" xr:uid="{00000000-0006-0000-0100-00009A060000}">
      <text>
        <r>
          <rPr>
            <sz val="11"/>
            <color theme="1"/>
            <rFont val="Calibri"/>
            <family val="2"/>
            <scheme val="minor"/>
          </rPr>
          <t>======
ID#AAAAVx-_bX8
Iman Rahimzadeh    (2022-02-18 11:41:14)
MW=4.8 (Lei et al., 2019)</t>
        </r>
      </text>
    </comment>
    <comment ref="B103" authorId="0" shapeId="0" xr:uid="{00000000-0006-0000-0100-00009B060000}">
      <text>
        <r>
          <rPr>
            <sz val="11"/>
            <color theme="1"/>
            <rFont val="Calibri"/>
            <family val="2"/>
            <scheme val="minor"/>
          </rPr>
          <t>======
ID#AAAAMTzABGA
Iman Vaezi    (2021-05-06 14:42:24)
southwestern China</t>
        </r>
      </text>
    </comment>
    <comment ref="O103" authorId="0" shapeId="0" xr:uid="{00000000-0006-0000-0100-00009C060000}">
      <text>
        <r>
          <rPr>
            <sz val="11"/>
            <color theme="1"/>
            <rFont val="Calibri"/>
            <family val="2"/>
            <scheme val="minor"/>
          </rPr>
          <t>======
ID#AAAAVx-_bbc
Iman Rahimzadeh    (2022-02-18 13:53:16)
Typical values from lab measurements on a limited number of specimens (Liang et al., 2014; Tang et al., 2021)
Grade A</t>
        </r>
      </text>
    </comment>
    <comment ref="R103" authorId="0" shapeId="0" xr:uid="{00000000-0006-0000-0100-00009D060000}">
      <text>
        <r>
          <rPr>
            <sz val="11"/>
            <color theme="1"/>
            <rFont val="Calibri"/>
            <family val="2"/>
            <scheme val="minor"/>
          </rPr>
          <t>======
ID#AAAAVx-_bbw
Iman Rahimzadeh    (2022-02-18 13:54:38)
Typical values from lab measurements on a limited number of specimens (Liang et al., 2014; Tang et al., 2021)
Grade A</t>
        </r>
      </text>
    </comment>
    <comment ref="U103" authorId="0" shapeId="0" xr:uid="{00000000-0006-0000-0100-00009E060000}">
      <text>
        <r>
          <rPr>
            <sz val="11"/>
            <color theme="1"/>
            <rFont val="Calibri"/>
            <family val="2"/>
            <scheme val="minor"/>
          </rPr>
          <t>======
ID#AAAAVx-_bYk
Iman Rahimzadeh    (2022-02-18 13:24:42)
A rough estimate based on lab measurements (Zheng et al., 2020)
Grade B</t>
        </r>
      </text>
    </comment>
    <comment ref="X103" authorId="0" shapeId="0" xr:uid="{00000000-0006-0000-0100-00009F060000}">
      <text>
        <r>
          <rPr>
            <sz val="11"/>
            <color theme="1"/>
            <rFont val="Calibri"/>
            <family val="2"/>
            <scheme val="minor"/>
          </rPr>
          <t>======
ID#AAAAVx-_bY0
Iman Rahimzadeh    (2022-02-18 13:25:24)
A rough estimate based on lab measurements (Zheng et al., 2020)
Grade B</t>
        </r>
      </text>
    </comment>
    <comment ref="AB103" authorId="0" shapeId="0" xr:uid="{00000000-0006-0000-0100-0000A0060000}">
      <text>
        <r>
          <rPr>
            <sz val="11"/>
            <color theme="1"/>
            <rFont val="Calibri"/>
            <family val="2"/>
            <scheme val="minor"/>
          </rPr>
          <t>======
ID#AAAAkLvBx8g
Iman Rahimzadeh    (2022-11-18 11:43:56)
Rough estimates according to Zheng et al. (2020) and Zhang et al. (2020)
Grade B</t>
        </r>
      </text>
    </comment>
    <comment ref="AI103" authorId="0" shapeId="0" xr:uid="{00000000-0006-0000-0100-0000A1060000}">
      <text>
        <r>
          <rPr>
            <sz val="11"/>
            <color theme="1"/>
            <rFont val="Calibri"/>
            <family val="2"/>
            <scheme val="minor"/>
          </rPr>
          <t>======
ID#AAAAVx-_bZE
Iman Rahimzadeh    (2022-02-18 13:27:53)
Rough estimates according to Zheng et al. (2020) and Zhang et al. (2020)
Grade B</t>
        </r>
      </text>
    </comment>
    <comment ref="AJ103" authorId="0" shapeId="0" xr:uid="{00000000-0006-0000-0100-0000A2060000}">
      <text>
        <r>
          <rPr>
            <sz val="11"/>
            <color theme="1"/>
            <rFont val="Calibri"/>
            <family val="2"/>
            <scheme val="minor"/>
          </rPr>
          <t>======
ID#AAAAkLvBx8c
Iman Rahimzadeh    (2022-11-18 11:43:47)
Rough estimates according to Zheng et al. (2020) and Zhang et al. (2020)
Grade B</t>
        </r>
      </text>
    </comment>
    <comment ref="AT103" authorId="0" shapeId="0" xr:uid="{00000000-0006-0000-0100-0000A3060000}">
      <text>
        <r>
          <rPr>
            <sz val="11"/>
            <color theme="1"/>
            <rFont val="Calibri"/>
            <family val="2"/>
            <scheme val="minor"/>
          </rPr>
          <t>======
ID#AAAAVx-_bao
Iman Rahimzadeh    (2022-02-18 13:40:15)
Rough estimates from Zheng et al. (2020) and Zhang et al. (2020)
Stress distribution across the basin can be highly uncertain but the inferred magnnitudes are in agreement with induced earthquakes and highlight the general trends</t>
        </r>
      </text>
    </comment>
    <comment ref="AX103" authorId="0" shapeId="0" xr:uid="{00000000-0006-0000-0100-0000A4060000}">
      <text>
        <r>
          <rPr>
            <sz val="11"/>
            <color theme="1"/>
            <rFont val="Calibri"/>
            <family val="2"/>
            <scheme val="minor"/>
          </rPr>
          <t>======
ID#AAAAVx-_baw
Iman Rahimzadeh    (2022-02-18 13:40:22)
Rough estimates from Zheng et al. (2020) and Zhang et al. (2020)
Stress distribution across the basin can be highly uncertain but the inferred magnnitudes are in agreement with induced earthquakes and highlight the general trends</t>
        </r>
      </text>
    </comment>
    <comment ref="BB103" authorId="0" shapeId="0" xr:uid="{00000000-0006-0000-0100-0000A5060000}">
      <text>
        <r>
          <rPr>
            <sz val="11"/>
            <color theme="1"/>
            <rFont val="Calibri"/>
            <family val="2"/>
            <scheme val="minor"/>
          </rPr>
          <t>======
ID#AAAAVx-_ba4
Iman Rahimzadeh    (2022-02-18 13:40:29)
Rough estimates from Zheng et al. (2020) and Zhang et al. (2020)
Stress distribution across the basin can be highly uncertain but the inferred magnnitudes are in agreement with induced earthquakes and highlight the general trends</t>
        </r>
      </text>
    </comment>
    <comment ref="BF103" authorId="0" shapeId="0" xr:uid="{00000000-0006-0000-0100-0000A6060000}">
      <text>
        <r>
          <rPr>
            <sz val="11"/>
            <color theme="1"/>
            <rFont val="Calibri"/>
            <family val="2"/>
            <scheme val="minor"/>
          </rPr>
          <t>======
ID#AAAALFNXcgI
Iman Rahimzadeh    (2021-01-11 14:02:21)
Tan et al. (2020)</t>
        </r>
      </text>
    </comment>
    <comment ref="BH103" authorId="0" shapeId="0" xr:uid="{00000000-0006-0000-0100-0000A7060000}">
      <text>
        <r>
          <rPr>
            <sz val="11"/>
            <color theme="1"/>
            <rFont val="Calibri"/>
            <family val="2"/>
            <scheme val="minor"/>
          </rPr>
          <t>======
ID#AAAAVx-_bbA
Iman Rahimzadeh    (2022-02-18 13:40:37)
Rough estimates from Zheng et al. (2020) and Zhang et al. (2020)
Stress distribution across the basin can be highly uncertain but the inferred magnnitudes are in agreement with induced earthquakes and highlight the general trends</t>
        </r>
      </text>
    </comment>
    <comment ref="BO103" authorId="0" shapeId="0" xr:uid="{00000000-0006-0000-0100-0000A8060000}">
      <text>
        <r>
          <rPr>
            <sz val="11"/>
            <color theme="1"/>
            <rFont val="Calibri"/>
            <family val="2"/>
            <scheme val="minor"/>
          </rPr>
          <t>======
ID#AAAAVx-_bYA
Iman Rahimzadeh    (2022-02-18 11:42:46)
Lei et al. (2019)</t>
        </r>
      </text>
    </comment>
    <comment ref="BQ103" authorId="0" shapeId="0" xr:uid="{00000000-0006-0000-0100-0000A9060000}">
      <text>
        <r>
          <rPr>
            <sz val="11"/>
            <color theme="1"/>
            <rFont val="Calibri"/>
            <family val="2"/>
            <scheme val="minor"/>
          </rPr>
          <t>======
ID#AAAAVx-_bYE
Iman Rahimzadeh    (2022-02-18 11:42:50)
Lei et al. (2019)</t>
        </r>
      </text>
    </comment>
    <comment ref="BU103" authorId="0" shapeId="0" xr:uid="{00000000-0006-0000-0100-0000AA060000}">
      <text>
        <r>
          <rPr>
            <sz val="11"/>
            <color theme="1"/>
            <rFont val="Calibri"/>
            <family val="2"/>
            <scheme val="minor"/>
          </rPr>
          <t>======
ID#AAAAVx-_bYI
Iman Rahimzadeh    (2022-02-18 11:42:53)
Lei et al. (2019)</t>
        </r>
      </text>
    </comment>
    <comment ref="DA103" authorId="0" shapeId="0" xr:uid="{00000000-0006-0000-0100-0000AB060000}">
      <text>
        <r>
          <rPr>
            <sz val="11"/>
            <color theme="1"/>
            <rFont val="Calibri"/>
            <family val="2"/>
            <scheme val="minor"/>
          </rPr>
          <t>======
ID#AAAAMTxeqhE
Iman Vaezi    (2021-05-06 13:59:03)
average injection rate</t>
        </r>
      </text>
    </comment>
    <comment ref="DC103" authorId="0" shapeId="0" xr:uid="{00000000-0006-0000-0100-0000AC060000}">
      <text>
        <r>
          <rPr>
            <sz val="11"/>
            <color theme="1"/>
            <rFont val="Calibri"/>
            <family val="2"/>
            <scheme val="minor"/>
          </rPr>
          <t>======
ID#AAAAMTxeqho
Iman Vaezi    (2021-05-06 14:05:21)
average injected volume rate (m3/interval)</t>
        </r>
      </text>
    </comment>
    <comment ref="DK103" authorId="0" shapeId="0" xr:uid="{00000000-0006-0000-0100-0000AD060000}">
      <text>
        <r>
          <rPr>
            <sz val="11"/>
            <color theme="1"/>
            <rFont val="Calibri"/>
            <family val="2"/>
            <scheme val="minor"/>
          </rPr>
          <t>======
ID#AAAALFNXcfY
Iman Rahimzadeh    (2021-01-11 13:59:23)
Tan et al. (2020)</t>
        </r>
      </text>
    </comment>
    <comment ref="DS103" authorId="0" shapeId="0" xr:uid="{00000000-0006-0000-0100-0000AE060000}">
      <text>
        <r>
          <rPr>
            <sz val="11"/>
            <color theme="1"/>
            <rFont val="Calibri"/>
            <family val="2"/>
            <scheme val="minor"/>
          </rPr>
          <t>======
ID#AAAAHjQuhyQ
Iman Rahimzadeh    (2021-01-05 14:35:40)
Lei et al. (2019)
ML=5.7</t>
        </r>
      </text>
    </comment>
    <comment ref="DV103" authorId="0" shapeId="0" xr:uid="{00000000-0006-0000-0100-0000AF060000}">
      <text>
        <r>
          <rPr>
            <sz val="11"/>
            <color theme="1"/>
            <rFont val="Calibri"/>
            <family val="2"/>
            <scheme val="minor"/>
          </rPr>
          <t>======
ID#AAAAVx-_bYc
Iman Rahimzadeh    (2022-02-18 12:51:58)
Lei et al. (2019)</t>
        </r>
      </text>
    </comment>
    <comment ref="DY103" authorId="0" shapeId="0" xr:uid="{00000000-0006-0000-0100-0000B0060000}">
      <text>
        <r>
          <rPr>
            <sz val="11"/>
            <color theme="1"/>
            <rFont val="Calibri"/>
            <family val="2"/>
            <scheme val="minor"/>
          </rPr>
          <t>======
ID#AAAAVxvtLYo
Iman Rahimzadeh    (2022-02-18 10:48:21)
Tan et al. (2020)</t>
        </r>
      </text>
    </comment>
    <comment ref="H104" authorId="0" shapeId="0" xr:uid="{00000000-0006-0000-0100-0000B1060000}">
      <text>
        <r>
          <rPr>
            <sz val="11"/>
            <color theme="1"/>
            <rFont val="Calibri"/>
            <family val="2"/>
            <scheme val="minor"/>
          </rPr>
          <t>======
ID#AAAAOSvVfqE
Linus. Vagabund    (2021-08-27 17:15:23)
Yang et al. (2020)
The main shock wasn't in the shale but in the marlstone layer above.</t>
        </r>
      </text>
    </comment>
    <comment ref="O104" authorId="0" shapeId="0" xr:uid="{00000000-0006-0000-0100-0000B2060000}">
      <text>
        <r>
          <rPr>
            <sz val="11"/>
            <color theme="1"/>
            <rFont val="Calibri"/>
            <family val="2"/>
            <scheme val="minor"/>
          </rPr>
          <t>======
ID#AAAAVx-_bbk
Iman Rahimzadeh    (2022-02-18 13:53:22)
Typical values from lab measurements on a limited number of specimens (Liang et al., 2014; Tang et al., 2021)
------
ID#AAAAia6-8wU
Linus. Vagabund    (2022-10-31 10:44:18)
Grade B</t>
        </r>
      </text>
    </comment>
    <comment ref="R104" authorId="0" shapeId="0" xr:uid="{00000000-0006-0000-0100-0000B3060000}">
      <text>
        <r>
          <rPr>
            <sz val="11"/>
            <color theme="1"/>
            <rFont val="Calibri"/>
            <family val="2"/>
            <scheme val="minor"/>
          </rPr>
          <t>======
ID#AAAAVx-_bb4
Iman Rahimzadeh    (2022-02-18 13:54:50)
Typical values from lab measurements on a limited number of specimens (Liang et al., 2014; Tang et al., 2021)
------
ID#AAAAia6-8w0
Linus. Vagabund    (2022-10-31 11:13:01)
Grade B</t>
        </r>
      </text>
    </comment>
    <comment ref="S104" authorId="0" shapeId="0" xr:uid="{00000000-0006-0000-0100-0000B4060000}">
      <text>
        <r>
          <rPr>
            <sz val="11"/>
            <color theme="1"/>
            <rFont val="Calibri"/>
            <family val="2"/>
            <scheme val="minor"/>
          </rPr>
          <t>======
ID#AAAAjMC5aiY
Linus. Vagabund    (2022-10-31 11:54:59)
A rough estimate based on lab measurements (Zheng et al., 2020)
Grade C</t>
        </r>
      </text>
    </comment>
    <comment ref="T104" authorId="0" shapeId="0" xr:uid="{00000000-0006-0000-0100-0000B5060000}">
      <text>
        <r>
          <rPr>
            <sz val="11"/>
            <color theme="1"/>
            <rFont val="Calibri"/>
            <family val="2"/>
            <scheme val="minor"/>
          </rPr>
          <t>======
ID#AAAAjMC5aic
Linus. Vagabund    (2022-10-31 11:55:04)
A rough estimate based on lab measurements (Zheng et al., 2020)
Grade C</t>
        </r>
      </text>
    </comment>
    <comment ref="U104" authorId="0" shapeId="0" xr:uid="{00000000-0006-0000-0100-0000B6060000}">
      <text>
        <r>
          <rPr>
            <sz val="11"/>
            <color theme="1"/>
            <rFont val="Calibri"/>
            <family val="2"/>
            <scheme val="minor"/>
          </rPr>
          <t>======
ID#AAAAVx-_bYs
Iman Rahimzadeh    (2022-02-18 13:24:52)
A rough estimate based on lab measurements (Zheng et al., 2020)</t>
        </r>
      </text>
    </comment>
    <comment ref="X104" authorId="0" shapeId="0" xr:uid="{00000000-0006-0000-0100-0000B7060000}">
      <text>
        <r>
          <rPr>
            <sz val="11"/>
            <color theme="1"/>
            <rFont val="Calibri"/>
            <family val="2"/>
            <scheme val="minor"/>
          </rPr>
          <t>======
ID#AAAAVx-_bY8
Iman Rahimzadeh    (2022-02-18 13:25:31)
A rough estimate based on lab measurements (Zheng et al., 2020)
------
ID#AAAAicH5eLg
Linus. Vagabund    (2022-10-31 13:36:48)
Grade C</t>
        </r>
      </text>
    </comment>
    <comment ref="AI104" authorId="0" shapeId="0" xr:uid="{00000000-0006-0000-0100-0000B8060000}">
      <text>
        <r>
          <rPr>
            <sz val="11"/>
            <color theme="1"/>
            <rFont val="Calibri"/>
            <family val="2"/>
            <scheme val="minor"/>
          </rPr>
          <t>======
ID#AAAAVx-_bZM
Iman Rahimzadeh    (2022-02-18 13:27:59)
Rough estimates according to Zheng et al. (2020) and Zhang et al. (2020)
------
ID#AAAAicH5eME
Linus. Vagabund    (2022-10-31 13:47:53)
Grade C</t>
        </r>
      </text>
    </comment>
    <comment ref="AJ104" authorId="0" shapeId="0" xr:uid="{00000000-0006-0000-0100-0000B9060000}">
      <text>
        <r>
          <rPr>
            <sz val="11"/>
            <color theme="1"/>
            <rFont val="Calibri"/>
            <family val="2"/>
            <scheme val="minor"/>
          </rPr>
          <t>======
ID#AAAAicH5eMI
Linus. Vagabund    (2022-10-31 13:48:31)
Li et al. (2015)
Grade B
Ref:
Li, X.-Y., Lei, X.-L., Li, Q., &amp; Cui, Y.-X. (2015). Characteristics of acoustic emission during deformation and failure of typical reservoir rocks under triaxial compression An example of Sinian dolomite and shale in the Sichuan Basin. Chinese Journal of Geophysics. https://doi.org/106038/cjg20150323</t>
        </r>
      </text>
    </comment>
    <comment ref="AT104" authorId="0" shapeId="0" xr:uid="{00000000-0006-0000-0100-0000BA060000}">
      <text>
        <r>
          <rPr>
            <sz val="11"/>
            <color theme="1"/>
            <rFont val="Calibri"/>
            <family val="2"/>
            <scheme val="minor"/>
          </rPr>
          <t>======
ID#AAAAVx-_bag
Iman Rahimzadeh    (2022-02-18 13:40:06)
Rough estimates from Zheng et al. (2020) and Zhang et al. (2020)
Stress distribution across the basin can be highly uncertain but the inferred magnnitudes are in agreement with induced earthquakes and highlight the general trends</t>
        </r>
      </text>
    </comment>
    <comment ref="AX104" authorId="0" shapeId="0" xr:uid="{00000000-0006-0000-0100-0000BB060000}">
      <text>
        <r>
          <rPr>
            <sz val="11"/>
            <color theme="1"/>
            <rFont val="Calibri"/>
            <family val="2"/>
            <scheme val="minor"/>
          </rPr>
          <t>======
ID#AAAAVx-_baY
Iman Rahimzadeh    (2022-02-18 13:39:59)
Rough estimates from Zheng et al. (2020) and Zhang et al. (2020)
Stress distribution across the basin can be highly uncertain but the inferred magnnitudes are in agreement with induced earthquakes and highlight the general trends</t>
        </r>
      </text>
    </comment>
    <comment ref="BB104" authorId="0" shapeId="0" xr:uid="{00000000-0006-0000-0100-0000BC060000}">
      <text>
        <r>
          <rPr>
            <sz val="11"/>
            <color theme="1"/>
            <rFont val="Calibri"/>
            <family val="2"/>
            <scheme val="minor"/>
          </rPr>
          <t>======
ID#AAAAVx-_baQ
Iman Rahimzadeh    (2022-02-18 13:39:51)
Rough estimates from Zheng et al. (2020) and Zhang et al. (2020)
Stress distribution across the basin can be highly uncertain but the inferred magnnitudes are in agreement with induced earthquakes and highlight the general trends</t>
        </r>
      </text>
    </comment>
    <comment ref="BG104" authorId="0" shapeId="0" xr:uid="{00000000-0006-0000-0100-0000BD060000}">
      <text>
        <r>
          <rPr>
            <sz val="11"/>
            <color theme="1"/>
            <rFont val="Calibri"/>
            <family val="2"/>
            <scheme val="minor"/>
          </rPr>
          <t>======
ID#AAAAVx-_bbQ
Iman Rahimzadeh    (2022-02-18 13:41:49)
General trends in the basin from Zhang et al. (2020) and Zheng et al. (2020)</t>
        </r>
      </text>
    </comment>
    <comment ref="DW104" authorId="1" shapeId="0" xr:uid="{00000000-0006-0000-0100-0000BE060000}">
      <text>
        <r>
          <rPr>
            <b/>
            <sz val="9"/>
            <color indexed="81"/>
            <rFont val="Tahoma"/>
            <family val="2"/>
          </rPr>
          <t>IR:</t>
        </r>
        <r>
          <rPr>
            <sz val="9"/>
            <color indexed="81"/>
            <rFont val="Tahoma"/>
            <family val="2"/>
          </rPr>
          <t xml:space="preserve">
&lt;100
</t>
        </r>
      </text>
    </comment>
    <comment ref="O105" authorId="0" shapeId="0" xr:uid="{00000000-0006-0000-0100-0000BF060000}">
      <text>
        <r>
          <rPr>
            <sz val="11"/>
            <color theme="1"/>
            <rFont val="Calibri"/>
            <family val="2"/>
            <scheme val="minor"/>
          </rPr>
          <t>======
ID#AAAAia6-8w8
Linus. Vagabund    (2022-10-31 11:30:55)
Lei et al. (2019b)
Grade C
Ref.:
Lei, X., Wang, Z., &amp; Su, J. (2019). Possible link between long-term and short-term water injections and earthquakes in salt mine and shale gas site in Changning , south Sichuan Basin , China. June, 510–525. https://doi.org/10.26464/epp2019052</t>
        </r>
      </text>
    </comment>
    <comment ref="R105" authorId="0" shapeId="0" xr:uid="{00000000-0006-0000-0100-0000C0060000}">
      <text>
        <r>
          <rPr>
            <sz val="11"/>
            <color theme="1"/>
            <rFont val="Calibri"/>
            <family val="2"/>
            <scheme val="minor"/>
          </rPr>
          <t>======
ID#AAAAia6-8xA
Linus. Vagabund    (2022-10-31 11:31:19)
Lei et al. (2019b)
Grade C</t>
        </r>
      </text>
    </comment>
    <comment ref="X105" authorId="0" shapeId="0" xr:uid="{00000000-0006-0000-0100-0000C1060000}">
      <text>
        <r>
          <rPr>
            <sz val="11"/>
            <color theme="1"/>
            <rFont val="Calibri"/>
            <family val="2"/>
            <scheme val="minor"/>
          </rPr>
          <t>======
ID#AAAASz_8x4o
Linus. Vagabund    (2021-12-07 16:17:22)
Guessed value by Lei et al. (2019b)
Grade C</t>
        </r>
      </text>
    </comment>
    <comment ref="CF105" authorId="0" shapeId="0" xr:uid="{00000000-0006-0000-0100-0000C2060000}">
      <text>
        <r>
          <rPr>
            <sz val="11"/>
            <color theme="1"/>
            <rFont val="Calibri"/>
            <family val="2"/>
            <scheme val="minor"/>
          </rPr>
          <t>======
ID#AAAASz_8x44
Linus. Vagabund    (2021-12-07 16:23:17)
Guessed value by Lei et al. (2019)</t>
        </r>
      </text>
    </comment>
    <comment ref="CH105" authorId="0" shapeId="0" xr:uid="{00000000-0006-0000-0100-0000C3060000}">
      <text>
        <r>
          <rPr>
            <sz val="11"/>
            <color theme="1"/>
            <rFont val="Calibri"/>
            <family val="2"/>
            <scheme val="minor"/>
          </rPr>
          <t>======
ID#AAAASz_8x48
Linus. Vagabund    (2021-12-07 16:23:23)
Guessed value by Lei et al. (2019)</t>
        </r>
      </text>
    </comment>
    <comment ref="CL105" authorId="0" shapeId="0" xr:uid="{00000000-0006-0000-0100-0000C4060000}">
      <text>
        <r>
          <rPr>
            <sz val="11"/>
            <color theme="1"/>
            <rFont val="Calibri"/>
            <family val="2"/>
            <scheme val="minor"/>
          </rPr>
          <t>======
ID#AAAAS0AO7QM
Linus. Vagabund    (2021-12-07 16:23:57)
Guessed value by Lei et al. (2019)</t>
        </r>
      </text>
    </comment>
    <comment ref="CR105" authorId="0" shapeId="0" xr:uid="{00000000-0006-0000-0100-0000C5060000}">
      <text>
        <r>
          <rPr>
            <sz val="11"/>
            <color theme="1"/>
            <rFont val="Calibri"/>
            <family val="2"/>
            <scheme val="minor"/>
          </rPr>
          <t>======
ID#AAAAS0AO7QQ
Linus. Vagabund    (2021-12-07 16:24:01)
Guessed value by Lei et al. (2019)</t>
        </r>
      </text>
    </comment>
    <comment ref="CX105" authorId="0" shapeId="0" xr:uid="{00000000-0006-0000-0100-0000C6060000}">
      <text>
        <r>
          <rPr>
            <sz val="11"/>
            <color theme="1"/>
            <rFont val="Calibri"/>
            <family val="2"/>
            <scheme val="minor"/>
          </rPr>
          <t>======
ID#AAAAZ-DhFYQ
Iman Rahimzadeh    (2022-05-30 08:05:59)
not exact date (in 1990)</t>
        </r>
      </text>
    </comment>
    <comment ref="DP105" authorId="0" shapeId="0" xr:uid="{00000000-0006-0000-0100-0000C7060000}">
      <text>
        <r>
          <rPr>
            <sz val="11"/>
            <color theme="1"/>
            <rFont val="Calibri"/>
            <family val="2"/>
            <scheme val="minor"/>
          </rPr>
          <t>======
ID#AAAAWxpv9FM
Iman Rahimzadeh    (2022-03-15 13:03:39)
Lei et al. (2019)</t>
        </r>
      </text>
    </comment>
    <comment ref="H106" authorId="0" shapeId="0" xr:uid="{00000000-0006-0000-0100-0000C8060000}">
      <text>
        <r>
          <rPr>
            <sz val="11"/>
            <color theme="1"/>
            <rFont val="Calibri"/>
            <family val="2"/>
            <scheme val="minor"/>
          </rPr>
          <t>======
ID#AAAANJmWaFQ
Linus. Vagabund    (2021-07-27 16:19:56)
Leit et al. (2017)</t>
        </r>
      </text>
    </comment>
    <comment ref="K106" authorId="0" shapeId="0" xr:uid="{00000000-0006-0000-0100-0000C9060000}">
      <text>
        <r>
          <rPr>
            <sz val="11"/>
            <color theme="1"/>
            <rFont val="Calibri"/>
            <family val="2"/>
            <scheme val="minor"/>
          </rPr>
          <t>======
ID#AAAAiebWIsQ
Linus. Vagabund    (2022-10-28 15:00:13)
Li et al. (2017)
Grade B
Ref.:
Li, X., Lei, X., Li, Q., &amp; Li, X. (2017). Experimental investigation of Sinian shale rock under triaxial stress monitored by ultrasonic transmission and acoustic emission. Journal of Natural Gas Science and Engineering, 43, 110–123. https://doi.org/10.1016/j.jngse.2017.03.035</t>
        </r>
      </text>
    </comment>
    <comment ref="L106" authorId="0" shapeId="0" xr:uid="{00000000-0006-0000-0100-0000CA060000}">
      <text>
        <r>
          <rPr>
            <sz val="11"/>
            <color theme="1"/>
            <rFont val="Calibri"/>
            <family val="2"/>
            <scheme val="minor"/>
          </rPr>
          <t>======
ID#AAAAOR73-aI
Linus. Vagabund    (2021-08-25 13:40:31)
Li et al. (2017)</t>
        </r>
      </text>
    </comment>
    <comment ref="O106" authorId="0" shapeId="0" xr:uid="{00000000-0006-0000-0100-0000CB060000}">
      <text>
        <r>
          <rPr>
            <sz val="11"/>
            <color theme="1"/>
            <rFont val="Calibri"/>
            <family val="2"/>
            <scheme val="minor"/>
          </rPr>
          <t>======
ID#AAAAVx-_bbg
Iman Rahimzadeh    (2022-02-18 13:53:18)
Typical values from lab measurements on a limited number of specimens (Liang et al., 2014; Tang et al., 2021)
------
ID#AAAAia6-8wQ
Linus. Vagabund    (2022-10-31 10:44:05)
Grade B</t>
        </r>
      </text>
    </comment>
    <comment ref="R106" authorId="0" shapeId="0" xr:uid="{00000000-0006-0000-0100-0000CC060000}">
      <text>
        <r>
          <rPr>
            <sz val="11"/>
            <color theme="1"/>
            <rFont val="Calibri"/>
            <family val="2"/>
            <scheme val="minor"/>
          </rPr>
          <t>======
ID#AAAAVx-_bb0
Iman Rahimzadeh    (2022-02-18 13:54:46)
Typical values from lab measurements on a limited number of specimens (Liang et al., 2014; Tang et al., 2021)
------
ID#AAAAia6-8ww
Linus. Vagabund    (2022-10-31 11:12:50)
Grade B</t>
        </r>
      </text>
    </comment>
    <comment ref="S106" authorId="0" shapeId="0" xr:uid="{00000000-0006-0000-0100-0000CD060000}">
      <text>
        <r>
          <rPr>
            <sz val="11"/>
            <color theme="1"/>
            <rFont val="Calibri"/>
            <family val="2"/>
            <scheme val="minor"/>
          </rPr>
          <t>======
ID#AAAAOR73-Y8
Linus. Vagabund    (2021-08-25 13:38:24)
A rough estimate based on lab measurements (Zheng et al., 2020)
Grade C</t>
        </r>
      </text>
    </comment>
    <comment ref="T106" authorId="0" shapeId="0" xr:uid="{00000000-0006-0000-0100-0000CE060000}">
      <text>
        <r>
          <rPr>
            <sz val="11"/>
            <color theme="1"/>
            <rFont val="Calibri"/>
            <family val="2"/>
            <scheme val="minor"/>
          </rPr>
          <t>======
ID#AAAAOR73-aM
Linus. Vagabund    (2021-08-25 13:40:35)
A rough estimate based on lab measurements (Zheng et al., 2020)
Grade C</t>
        </r>
      </text>
    </comment>
    <comment ref="U106" authorId="0" shapeId="0" xr:uid="{00000000-0006-0000-0100-0000CF060000}">
      <text>
        <r>
          <rPr>
            <sz val="11"/>
            <color theme="1"/>
            <rFont val="Calibri"/>
            <family val="2"/>
            <scheme val="minor"/>
          </rPr>
          <t>======
ID#AAAAVx-_bYo
Iman Rahimzadeh    (2022-02-18 13:24:48)
A rough estimate based on lab measurements (Zheng et al., 2020)
------
ID#AAAAjMC5aiU
Linus. Vagabund    (2022-10-31 11:54:25)
Grade C</t>
        </r>
      </text>
    </comment>
    <comment ref="X106" authorId="0" shapeId="0" xr:uid="{00000000-0006-0000-0100-0000D0060000}">
      <text>
        <r>
          <rPr>
            <sz val="11"/>
            <color theme="1"/>
            <rFont val="Calibri"/>
            <family val="2"/>
            <scheme val="minor"/>
          </rPr>
          <t>======
ID#AAAAVx-_bY4
Iman Rahimzadeh    (2022-02-18 13:25:27)
A rough estimate based on lab measurements (Zheng et al., 2020)
------
ID#AAAAicH5eLc
Linus. Vagabund    (2022-10-31 13:36:43)
Grade C</t>
        </r>
      </text>
    </comment>
    <comment ref="AI106" authorId="0" shapeId="0" xr:uid="{00000000-0006-0000-0100-0000D1060000}">
      <text>
        <r>
          <rPr>
            <sz val="11"/>
            <color theme="1"/>
            <rFont val="Calibri"/>
            <family val="2"/>
            <scheme val="minor"/>
          </rPr>
          <t>======
ID#AAAAVx-_bZI
Iman Rahimzadeh    (2022-02-18 13:27:56)
Rough estimates according to Zheng et al. (2020) and Zhang et al. (2020)
------
ID#AAAAicH5eMA
Linus. Vagabund    (2022-10-31 13:47:00)
Grade C</t>
        </r>
      </text>
    </comment>
    <comment ref="AJ106" authorId="0" shapeId="0" xr:uid="{00000000-0006-0000-0100-0000D2060000}">
      <text>
        <r>
          <rPr>
            <sz val="11"/>
            <color theme="1"/>
            <rFont val="Calibri"/>
            <family val="2"/>
            <scheme val="minor"/>
          </rPr>
          <t>======
ID#AAAAOg6XKvQ
Linus. Vagabund    (2021-08-25 12:54:20)
Li et al. (2015)
Grade B
Ref:
Li, X.-Y., Lei, X.-L., Li, Q., &amp; Cui, Y.-X. (2015). Characteristics of acoustic emission during deformation and failure of typical reservoir rocks under triaxial compression An example of Sinian dolomite and shale in the Sichuan Basin. Chinese Journal of Geophysics. https://doi.org/106038/cjg20150323</t>
        </r>
      </text>
    </comment>
    <comment ref="AT106" authorId="0" shapeId="0" xr:uid="{00000000-0006-0000-0100-0000D3060000}">
      <text>
        <r>
          <rPr>
            <sz val="11"/>
            <color theme="1"/>
            <rFont val="Calibri"/>
            <family val="2"/>
            <scheme val="minor"/>
          </rPr>
          <t>======
ID#AAAAVx-_bac
Iman Rahimzadeh    (2022-02-18 13:40:02)
Rough estimates from Zheng et al. (2020) and Zhang et al. (2020)
Stress distribution across the basin can be highly uncertain but the inferred magnnitudes are in agreement with induced earthquakes and highlight the general trends</t>
        </r>
      </text>
    </comment>
    <comment ref="AX106" authorId="0" shapeId="0" xr:uid="{00000000-0006-0000-0100-0000D4060000}">
      <text>
        <r>
          <rPr>
            <sz val="11"/>
            <color theme="1"/>
            <rFont val="Calibri"/>
            <family val="2"/>
            <scheme val="minor"/>
          </rPr>
          <t>======
ID#AAAAVx-_baU
Iman Rahimzadeh    (2022-02-18 13:39:55)
Rough estimates from Zheng et al. (2020) and Zhang et al. (2020)
Stress distribution across the basin can be highly uncertain but the inferred magnnitudes are in agreement with induced earthquakes and highlight the general trends</t>
        </r>
      </text>
    </comment>
    <comment ref="BB106" authorId="0" shapeId="0" xr:uid="{00000000-0006-0000-0100-0000D5060000}">
      <text>
        <r>
          <rPr>
            <sz val="11"/>
            <color theme="1"/>
            <rFont val="Calibri"/>
            <family val="2"/>
            <scheme val="minor"/>
          </rPr>
          <t>======
ID#AAAAVx-_baM
Iman Rahimzadeh    (2022-02-18 13:39:47)
Rough estimates from Zheng et al. (2020) and Zhang et al. (2020)
Stress distribution across the basin can be highly uncertain but the inferred magnnitudes are in agreement with induced earthquakes and highlight the general trends</t>
        </r>
      </text>
    </comment>
    <comment ref="BG106" authorId="0" shapeId="0" xr:uid="{00000000-0006-0000-0100-0000D6060000}">
      <text>
        <r>
          <rPr>
            <sz val="11"/>
            <color theme="1"/>
            <rFont val="Calibri"/>
            <family val="2"/>
            <scheme val="minor"/>
          </rPr>
          <t>======
ID#AAAAVx-_baA
Iman Rahimzadeh    (2022-02-18 13:39:26)
General trends in the basin from Zhang et al. (2020) and Zheng et al. (2020)</t>
        </r>
      </text>
    </comment>
    <comment ref="BH106" authorId="0" shapeId="0" xr:uid="{00000000-0006-0000-0100-0000D7060000}">
      <text>
        <r>
          <rPr>
            <sz val="11"/>
            <color theme="1"/>
            <rFont val="Calibri"/>
            <family val="2"/>
            <scheme val="minor"/>
          </rPr>
          <t>======
ID#AAAAVx-_baE
Iman Rahimzadeh    (2022-02-18 13:39:39)
Rough estimates from Zheng et al. (2020) and Zhang et al. (2020)
Stress distribution across the basin can be highly uncertain but the inferred magnnitudes are in agreement with induced earthquakes and highlight the general trends</t>
        </r>
      </text>
    </comment>
    <comment ref="CX106" authorId="0" shapeId="0" xr:uid="{00000000-0006-0000-0100-0000D8060000}">
      <text>
        <r>
          <rPr>
            <sz val="11"/>
            <color theme="1"/>
            <rFont val="Calibri"/>
            <family val="2"/>
            <scheme val="minor"/>
          </rPr>
          <t>======
ID#AAAAZ-DhFYM
Iman Rahimzadeh    (2022-05-30 08:05:51)
not exact date (in 2015)</t>
        </r>
      </text>
    </comment>
    <comment ref="DH106" authorId="0" shapeId="0" xr:uid="{00000000-0006-0000-0100-0000D9060000}">
      <text>
        <r>
          <rPr>
            <sz val="11"/>
            <color theme="1"/>
            <rFont val="Calibri"/>
            <family val="2"/>
            <scheme val="minor"/>
          </rPr>
          <t>======
ID#AAAAZ_KGaaU
Iman Rahimzadeh    (2022-05-30 08:41:51)
not exact date (in 2015)</t>
        </r>
      </text>
    </comment>
    <comment ref="DX106" authorId="0" shapeId="0" xr:uid="{00000000-0006-0000-0100-0000DA060000}">
      <text>
        <r>
          <rPr>
            <sz val="11"/>
            <color theme="1"/>
            <rFont val="Calibri"/>
            <family val="2"/>
            <scheme val="minor"/>
          </rPr>
          <t>======
ID#AAAAZ_MSvJM
Iman Rahimzadeh    (2022-05-30 08:55:55)
not exact date (in 2016)</t>
        </r>
      </text>
    </comment>
    <comment ref="EA106" authorId="0" shapeId="0" xr:uid="{00000000-0006-0000-0100-0000DB060000}">
      <text>
        <r>
          <rPr>
            <sz val="11"/>
            <color theme="1"/>
            <rFont val="Calibri"/>
            <family val="2"/>
            <scheme val="minor"/>
          </rPr>
          <t>======
ID#AAAAORvXqRs
Linus. Vagabund    (2021-08-25 10:43:03)
Lei, X., Huang, D., Su, J., Jiang, G., Wang, X., Wang, H., Guo, X., &amp; Fu, H. (2017). Fault reactivation and earthquakes with magnitudes of up to Mw4.7 induced by shale-gas hydraulic fracturing in Sichuan Basin, China. Scientific Reports, 7(1), 1–12. https://doi.org/10.1038/s41598-017-08557-y</t>
        </r>
      </text>
    </comment>
    <comment ref="DF107" authorId="1" shapeId="0" xr:uid="{00000000-0006-0000-0100-0000DC060000}">
      <text>
        <r>
          <rPr>
            <b/>
            <sz val="9"/>
            <color indexed="81"/>
            <rFont val="Tahoma"/>
            <family val="2"/>
          </rPr>
          <t>IR:</t>
        </r>
        <r>
          <rPr>
            <sz val="9"/>
            <color indexed="81"/>
            <rFont val="Tahoma"/>
            <family val="2"/>
          </rPr>
          <t xml:space="preserve">
84.3~90.5</t>
        </r>
      </text>
    </comment>
    <comment ref="B108" authorId="0" shapeId="0" xr:uid="{00000000-0006-0000-0100-0000DD060000}">
      <text>
        <r>
          <rPr>
            <sz val="11"/>
            <color theme="1"/>
            <rFont val="Calibri"/>
            <family val="2"/>
            <scheme val="minor"/>
          </rPr>
          <t>======
ID#AAAAM-7y-HA
Iman Rahimzadeh    (2021-07-05 07:24:09)
Baltic Basin</t>
        </r>
      </text>
    </comment>
    <comment ref="DF108" authorId="1" shapeId="0" xr:uid="{00000000-0006-0000-0100-0000DE060000}">
      <text>
        <r>
          <rPr>
            <b/>
            <sz val="9"/>
            <color indexed="81"/>
            <rFont val="Tahoma"/>
            <family val="2"/>
          </rPr>
          <t>IR:</t>
        </r>
        <r>
          <rPr>
            <sz val="9"/>
            <color indexed="81"/>
            <rFont val="Tahoma"/>
            <family val="2"/>
          </rPr>
          <t xml:space="preserve">
84.3~90.5</t>
        </r>
      </text>
    </comment>
    <comment ref="K109" authorId="0" shapeId="0" xr:uid="{00000000-0006-0000-0100-0000DF060000}">
      <text>
        <r>
          <rPr>
            <sz val="11"/>
            <color theme="1"/>
            <rFont val="Calibri"/>
            <family val="2"/>
            <scheme val="minor"/>
          </rPr>
          <t>======
ID#AAAAkLtKfjQ
Iman Rahimzadeh    (2022-11-18 10:57:08)
Grade A</t>
        </r>
      </text>
    </comment>
    <comment ref="L109" authorId="0" shapeId="0" xr:uid="{00000000-0006-0000-0100-0000E0060000}">
      <text>
        <r>
          <rPr>
            <sz val="11"/>
            <color theme="1"/>
            <rFont val="Calibri"/>
            <family val="2"/>
            <scheme val="minor"/>
          </rPr>
          <t>======
ID#AAAAGZeqm4U
Iman Rahimzadeh    (2020-04-09 16:33:22)
Clarke (2018)</t>
        </r>
      </text>
    </comment>
    <comment ref="M109" authorId="0" shapeId="0" xr:uid="{00000000-0006-0000-0100-0000E1060000}">
      <text>
        <r>
          <rPr>
            <sz val="11"/>
            <color theme="1"/>
            <rFont val="Calibri"/>
            <family val="2"/>
            <scheme val="minor"/>
          </rPr>
          <t>======
ID#AAAAkLtpqjI
Iman Rahimzadeh    (2022-11-18 11:03:12)
Clarke et al. (2018)
Grade A</t>
        </r>
      </text>
    </comment>
    <comment ref="N109" authorId="0" shapeId="0" xr:uid="{00000000-0006-0000-0100-0000E2060000}">
      <text>
        <r>
          <rPr>
            <sz val="11"/>
            <color theme="1"/>
            <rFont val="Calibri"/>
            <family val="2"/>
            <scheme val="minor"/>
          </rPr>
          <t>======
ID#AAAAGZeqm4g
Iman Rahimzadeh    (2020-04-09 16:34:00)
Clarke et al. (2018)
Grade A</t>
        </r>
      </text>
    </comment>
    <comment ref="P109" authorId="0" shapeId="0" xr:uid="{00000000-0006-0000-0100-0000E3060000}">
      <text>
        <r>
          <rPr>
            <sz val="11"/>
            <color theme="1"/>
            <rFont val="Calibri"/>
            <family val="2"/>
            <scheme val="minor"/>
          </rPr>
          <t>======
ID#AAAAGZeqm40
Iman Rahimzadeh    (2020-04-09 16:35:12)
Clarke et al. (2018)
Grade A</t>
        </r>
      </text>
    </comment>
    <comment ref="Q109" authorId="0" shapeId="0" xr:uid="{00000000-0006-0000-0100-0000E4060000}">
      <text>
        <r>
          <rPr>
            <sz val="11"/>
            <color theme="1"/>
            <rFont val="Calibri"/>
            <family val="2"/>
            <scheme val="minor"/>
          </rPr>
          <t>======
ID#AAAAGZeqm4o
Iman Rahimzadeh    (2020-04-09 16:35:09)
Clarke et al. (2018)
Grade A</t>
        </r>
      </text>
    </comment>
    <comment ref="S109" authorId="0" shapeId="0" xr:uid="{00000000-0006-0000-0100-0000E5060000}">
      <text>
        <r>
          <rPr>
            <sz val="11"/>
            <color theme="1"/>
            <rFont val="Calibri"/>
            <family val="2"/>
            <scheme val="minor"/>
          </rPr>
          <t>======
ID#AAAAGZeqrO4
Iman Rahimzadeh    (2020-04-09 21:05:15)
Clarke et al. (2018)
Grade A</t>
        </r>
      </text>
    </comment>
    <comment ref="T109" authorId="0" shapeId="0" xr:uid="{00000000-0006-0000-0100-0000E6060000}">
      <text>
        <r>
          <rPr>
            <sz val="11"/>
            <color theme="1"/>
            <rFont val="Calibri"/>
            <family val="2"/>
            <scheme val="minor"/>
          </rPr>
          <t>======
ID#AAAAGZeqrOg
Iman Rahimzadeh    (2020-04-09 21:04:27)
Clarke et al. (2018)
Grade A</t>
        </r>
      </text>
    </comment>
    <comment ref="V109" authorId="0" shapeId="0" xr:uid="{00000000-0006-0000-0100-0000E7060000}">
      <text>
        <r>
          <rPr>
            <sz val="11"/>
            <color theme="1"/>
            <rFont val="Calibri"/>
            <family val="2"/>
            <scheme val="minor"/>
          </rPr>
          <t>======
ID#AAAAGZeqrO0
Iman Rahimzadeh    (2020-04-09 21:05:10)
Clarke et al. (2018)
Grade A</t>
        </r>
      </text>
    </comment>
    <comment ref="W109" authorId="0" shapeId="0" xr:uid="{00000000-0006-0000-0100-0000E8060000}">
      <text>
        <r>
          <rPr>
            <sz val="11"/>
            <color theme="1"/>
            <rFont val="Calibri"/>
            <family val="2"/>
            <scheme val="minor"/>
          </rPr>
          <t>======
ID#AAAAGZeqrOw
Iman Rahimzadeh    (2020-04-09 21:05:06)
Clarke et al. (2018)
Grade A</t>
        </r>
      </text>
    </comment>
    <comment ref="AE109" authorId="0" shapeId="0" xr:uid="{00000000-0006-0000-0100-0000E9060000}">
      <text>
        <r>
          <rPr>
            <sz val="11"/>
            <color theme="1"/>
            <rFont val="Calibri"/>
            <family val="2"/>
            <scheme val="minor"/>
          </rPr>
          <t>======
ID#AAAAGZeqrUY
Iman Rahimzadeh    (2020-04-09 21:46:24)
Pater and Baisch (2011)
Grade A</t>
        </r>
      </text>
    </comment>
    <comment ref="AF109" authorId="0" shapeId="0" xr:uid="{00000000-0006-0000-0100-0000EA060000}">
      <text>
        <r>
          <rPr>
            <sz val="11"/>
            <color theme="1"/>
            <rFont val="Calibri"/>
            <family val="2"/>
            <scheme val="minor"/>
          </rPr>
          <t>======
ID#AAAAGZeqrQ0
Iman Rahimzadeh    (2020-04-09 21:20:24)
Clarke et al. (2019a,b)
Grade A</t>
        </r>
      </text>
    </comment>
    <comment ref="AG109" authorId="0" shapeId="0" xr:uid="{00000000-0006-0000-0100-0000EB060000}">
      <text>
        <r>
          <rPr>
            <sz val="11"/>
            <color theme="1"/>
            <rFont val="Calibri"/>
            <family val="2"/>
            <scheme val="minor"/>
          </rPr>
          <t>======
ID#AAAAGZeqrUg
Iman Rahimzadeh    (2020-04-09 21:46:33)
Pater and Baisch (2011)
Grade A</t>
        </r>
      </text>
    </comment>
    <comment ref="AH109" authorId="0" shapeId="0" xr:uid="{00000000-0006-0000-0100-0000EC060000}">
      <text>
        <r>
          <rPr>
            <sz val="11"/>
            <color theme="1"/>
            <rFont val="Calibri"/>
            <family val="2"/>
            <scheme val="minor"/>
          </rPr>
          <t>======
ID#AAAAGZeqrS8
Iman Rahimzadeh    (2020-04-09 21:31:49)
Clarke et al. (2019a,b)
Grade A</t>
        </r>
      </text>
    </comment>
    <comment ref="AI109" authorId="0" shapeId="0" xr:uid="{00000000-0006-0000-0100-0000ED060000}">
      <text>
        <r>
          <rPr>
            <sz val="11"/>
            <color theme="1"/>
            <rFont val="Calibri"/>
            <family val="2"/>
            <scheme val="minor"/>
          </rPr>
          <t>======
ID#AAAAGZeqrOs
Iman Rahimzadeh    (2020-04-09 21:05:03)
Clarke et al. (2018)
Grade A</t>
        </r>
      </text>
    </comment>
    <comment ref="AJ109" authorId="0" shapeId="0" xr:uid="{00000000-0006-0000-0100-0000EE060000}">
      <text>
        <r>
          <rPr>
            <sz val="11"/>
            <color theme="1"/>
            <rFont val="Calibri"/>
            <family val="2"/>
            <scheme val="minor"/>
          </rPr>
          <t>======
ID#AAAAGZeqrOo
Iman Rahimzadeh    (2020-04-09 21:05:00)
Clarke et al. (2018)
Grade A</t>
        </r>
      </text>
    </comment>
    <comment ref="AK109" authorId="0" shapeId="0" xr:uid="{00000000-0006-0000-0100-0000EF060000}">
      <text>
        <r>
          <rPr>
            <sz val="11"/>
            <color theme="1"/>
            <rFont val="Calibri"/>
            <family val="2"/>
            <scheme val="minor"/>
          </rPr>
          <t>======
ID#AAAAGZeqmyo
Iman Rahimzadeh    (2020-04-09 16:23:12)
Anderson et al. (2019)
Grade A</t>
        </r>
      </text>
    </comment>
    <comment ref="AL109" authorId="0" shapeId="0" xr:uid="{00000000-0006-0000-0100-0000F0060000}">
      <text>
        <r>
          <rPr>
            <sz val="11"/>
            <color theme="1"/>
            <rFont val="Calibri"/>
            <family val="2"/>
            <scheme val="minor"/>
          </rPr>
          <t>======
ID#AAAAGZeqmyk
Iman Rahimzadeh    (2020-04-09 16:23:08)
Anderson et al. (2019)
Grade A</t>
        </r>
      </text>
    </comment>
    <comment ref="AS109" authorId="0" shapeId="0" xr:uid="{00000000-0006-0000-0100-0000F1060000}">
      <text>
        <r>
          <rPr>
            <sz val="11"/>
            <color theme="1"/>
            <rFont val="Calibri"/>
            <family val="2"/>
            <scheme val="minor"/>
          </rPr>
          <t>======
ID#AAAAGZeqrN0
Iman Rahimzadeh    (2020-04-09 20:59:34)
Clarke (2018)</t>
        </r>
      </text>
    </comment>
    <comment ref="AT109" authorId="0" shapeId="0" xr:uid="{00000000-0006-0000-0100-0000F2060000}">
      <text>
        <r>
          <rPr>
            <sz val="11"/>
            <color theme="1"/>
            <rFont val="Calibri"/>
            <family val="2"/>
            <scheme val="minor"/>
          </rPr>
          <t>======
ID#AAAAGZeqrY0
Iman Rahimzadeh    (2020-04-09 22:29:05)
Pater (2011)</t>
        </r>
      </text>
    </comment>
    <comment ref="AX109" authorId="0" shapeId="0" xr:uid="{00000000-0006-0000-0100-0000F3060000}">
      <text>
        <r>
          <rPr>
            <sz val="11"/>
            <color theme="1"/>
            <rFont val="Calibri"/>
            <family val="2"/>
            <scheme val="minor"/>
          </rPr>
          <t>======
ID#AAAAGZeqrZM
Iman Rahimzadeh    (2020-04-09 22:31:13)
Pater(2011)</t>
        </r>
      </text>
    </comment>
    <comment ref="BB109" authorId="0" shapeId="0" xr:uid="{00000000-0006-0000-0100-0000F4060000}">
      <text>
        <r>
          <rPr>
            <sz val="11"/>
            <color theme="1"/>
            <rFont val="Calibri"/>
            <family val="2"/>
            <scheme val="minor"/>
          </rPr>
          <t>======
ID#AAAAGZeqrZQ
Iman Rahimzadeh    (2020-04-09 22:31:22)
Pater (2011)</t>
        </r>
      </text>
    </comment>
    <comment ref="BG109" authorId="0" shapeId="0" xr:uid="{00000000-0006-0000-0100-0000F5060000}">
      <text>
        <r>
          <rPr>
            <sz val="11"/>
            <color theme="1"/>
            <rFont val="Calibri"/>
            <family val="2"/>
            <scheme val="minor"/>
          </rPr>
          <t>======
ID#AAAAGZeqm_0
Iman Rahimzadeh    (2020-04-09 16:41:26)
Westaway (2017)</t>
        </r>
      </text>
    </comment>
    <comment ref="BH109" authorId="0" shapeId="0" xr:uid="{00000000-0006-0000-0100-0000F6060000}">
      <text>
        <r>
          <rPr>
            <sz val="11"/>
            <color theme="1"/>
            <rFont val="Calibri"/>
            <family val="2"/>
            <scheme val="minor"/>
          </rPr>
          <t>======
ID#AAAAGZeqrSA
Iman Rahimzadeh    (2020-04-09 21:26:14)
Clarke (2019)</t>
        </r>
      </text>
    </comment>
    <comment ref="BU109" authorId="0" shapeId="0" xr:uid="{00000000-0006-0000-0100-0000F7060000}">
      <text>
        <r>
          <rPr>
            <sz val="11"/>
            <color theme="1"/>
            <rFont val="Calibri"/>
            <family val="2"/>
            <scheme val="minor"/>
          </rPr>
          <t>======
ID#AAAAGZeqmrE
Iman Rahimzadeh    (2020-04-09 16:11:27)
Clarke 2014</t>
        </r>
      </text>
    </comment>
    <comment ref="CS109" authorId="0" shapeId="0" xr:uid="{00000000-0006-0000-0100-0000F8060000}">
      <text>
        <r>
          <rPr>
            <sz val="11"/>
            <color theme="1"/>
            <rFont val="Calibri"/>
            <family val="2"/>
            <scheme val="minor"/>
          </rPr>
          <t>======
ID#AAAAGZeqrVU
Iman Rahimzadeh    (2020-04-09 21:48:09)
Pater (2011)
------
ID#AAAAGZeqrWM
Iman Rahimzadeh    (2020-04-09 21:52:05)
Both min and max values obtained from sawcut test (smooth surfases)</t>
        </r>
      </text>
    </comment>
    <comment ref="CU109" authorId="0" shapeId="0" xr:uid="{00000000-0006-0000-0100-0000F9060000}">
      <text>
        <r>
          <rPr>
            <sz val="11"/>
            <color theme="1"/>
            <rFont val="Calibri"/>
            <family val="2"/>
            <scheme val="minor"/>
          </rPr>
          <t>======
ID#AAAAL3dsahQ
Iman Rahimzadeh    (2021-03-27 09:55:20)
Pater and Baisch (2011)</t>
        </r>
      </text>
    </comment>
    <comment ref="DA109" authorId="0" shapeId="0" xr:uid="{00000000-0006-0000-0100-0000FA060000}">
      <text>
        <r>
          <rPr>
            <sz val="11"/>
            <color theme="1"/>
            <rFont val="Calibri"/>
            <family val="2"/>
            <scheme val="minor"/>
          </rPr>
          <t>======
ID#AAAAGZeqrXs
Iman Rahimzadeh    (2020-04-09 22:13:11)
Pater and Baisch (2011)</t>
        </r>
      </text>
    </comment>
    <comment ref="DC109" authorId="0" shapeId="0" xr:uid="{00000000-0006-0000-0100-0000FB060000}">
      <text>
        <r>
          <rPr>
            <sz val="11"/>
            <color theme="1"/>
            <rFont val="Calibri"/>
            <family val="2"/>
            <scheme val="minor"/>
          </rPr>
          <t>======
ID#AAAAGZeqmtk
Iman Rahimzadeh    (2020-04-09 16:17:42)
Van der elst (2016)
------
ID#AAAAGZeqrXE
Iman Rahimzadeh    (2020-04-09 22:02:58)
Stage 1+ stage 2
According to Pater (2011)</t>
        </r>
      </text>
    </comment>
    <comment ref="DJ109" authorId="0" shapeId="0" xr:uid="{00000000-0006-0000-0100-0000FC060000}">
      <text>
        <r>
          <rPr>
            <sz val="11"/>
            <color theme="1"/>
            <rFont val="Calibri"/>
            <family val="2"/>
            <scheme val="minor"/>
          </rPr>
          <t>======
ID#AAAAL3dsajM
Iman Rahimzadeh    (2021-03-27 10:12:36)
During both stages 2 and 4</t>
        </r>
      </text>
    </comment>
    <comment ref="DR109" authorId="0" shapeId="0" xr:uid="{00000000-0006-0000-0100-0000FD060000}">
      <text>
        <r>
          <rPr>
            <sz val="11"/>
            <color theme="1"/>
            <rFont val="Calibri"/>
            <family val="2"/>
            <scheme val="minor"/>
          </rPr>
          <t>======
ID#AAAAGZei-nE
Iman Rahimzadeh    (2020-04-09 15:56:38)
Vander Elst (2016)</t>
        </r>
      </text>
    </comment>
    <comment ref="DV109" authorId="0" shapeId="0" xr:uid="{00000000-0006-0000-0100-0000FE060000}">
      <text>
        <r>
          <rPr>
            <sz val="11"/>
            <color theme="1"/>
            <rFont val="Calibri"/>
            <family val="2"/>
            <scheme val="minor"/>
          </rPr>
          <t>======
ID#AAAAGZeqmrY
Iman Rahimzadeh    (2020-04-09 16:12:13)
Clarke 2014</t>
        </r>
      </text>
    </comment>
    <comment ref="DW109" authorId="0" shapeId="0" xr:uid="{00000000-0006-0000-0100-0000FF060000}">
      <text>
        <r>
          <rPr>
            <sz val="11"/>
            <color theme="1"/>
            <rFont val="Calibri"/>
            <family val="2"/>
            <scheme val="minor"/>
          </rPr>
          <t>======
ID#AAAAL3W4bU8
Iman Rahimzadeh    (2021-03-27 09:15:16)
Clarke et al. (2014)</t>
        </r>
      </text>
    </comment>
    <comment ref="K110" authorId="0" shapeId="0" xr:uid="{00000000-0006-0000-0100-000000070000}">
      <text>
        <r>
          <rPr>
            <sz val="11"/>
            <color theme="1"/>
            <rFont val="Calibri"/>
            <family val="2"/>
            <scheme val="minor"/>
          </rPr>
          <t>======
ID#AAAAkLtKfjU
Iman Rahimzadeh    (2022-11-18 10:57:12)
Grade A</t>
        </r>
      </text>
    </comment>
    <comment ref="L110" authorId="0" shapeId="0" xr:uid="{00000000-0006-0000-0100-000001070000}">
      <text>
        <r>
          <rPr>
            <sz val="11"/>
            <color theme="1"/>
            <rFont val="Calibri"/>
            <family val="2"/>
            <scheme val="minor"/>
          </rPr>
          <t>======
ID#AAAAkLtpqi4
Iman Rahimzadeh    (2022-11-18 11:02:54)
Grade A</t>
        </r>
      </text>
    </comment>
    <comment ref="M110" authorId="0" shapeId="0" xr:uid="{00000000-0006-0000-0100-000002070000}">
      <text>
        <r>
          <rPr>
            <sz val="11"/>
            <color theme="1"/>
            <rFont val="Calibri"/>
            <family val="2"/>
            <scheme val="minor"/>
          </rPr>
          <t>======
ID#AAAAkLtpqjM
Iman Rahimzadeh    (2022-11-18 11:03:15)
Clarke et al. (2018)
Grade A</t>
        </r>
      </text>
    </comment>
    <comment ref="N110" authorId="0" shapeId="0" xr:uid="{00000000-0006-0000-0100-000003070000}">
      <text>
        <r>
          <rPr>
            <sz val="11"/>
            <color theme="1"/>
            <rFont val="Calibri"/>
            <family val="2"/>
            <scheme val="minor"/>
          </rPr>
          <t>======
ID#AAAAkLtpqjQ
Iman Rahimzadeh    (2022-11-18 11:03:30)
Clarke et al. (2018)
Grade A</t>
        </r>
      </text>
    </comment>
    <comment ref="P110" authorId="0" shapeId="0" xr:uid="{00000000-0006-0000-0100-000004070000}">
      <text>
        <r>
          <rPr>
            <sz val="11"/>
            <color theme="1"/>
            <rFont val="Calibri"/>
            <family val="2"/>
            <scheme val="minor"/>
          </rPr>
          <t>======
ID#AAAAkLtpqkw
Iman Rahimzadeh    (2022-11-18 11:17:56)
Clarke et al. (2018)
Grade A</t>
        </r>
      </text>
    </comment>
    <comment ref="Q110" authorId="0" shapeId="0" xr:uid="{00000000-0006-0000-0100-000005070000}">
      <text>
        <r>
          <rPr>
            <sz val="11"/>
            <color theme="1"/>
            <rFont val="Calibri"/>
            <family val="2"/>
            <scheme val="minor"/>
          </rPr>
          <t>======
ID#AAAAkLtpqk8
Iman Rahimzadeh    (2022-11-18 11:18:05)
Clarke et al. (2018)
Grade A</t>
        </r>
      </text>
    </comment>
    <comment ref="S110" authorId="0" shapeId="0" xr:uid="{00000000-0006-0000-0100-000006070000}">
      <text>
        <r>
          <rPr>
            <sz val="11"/>
            <color theme="1"/>
            <rFont val="Calibri"/>
            <family val="2"/>
            <scheme val="minor"/>
          </rPr>
          <t>======
ID#AAAAkLuU7Vs
Iman Rahimzadeh    (2022-11-18 11:28:42)
Clarke et al. (2018)
Grade A</t>
        </r>
      </text>
    </comment>
    <comment ref="T110" authorId="0" shapeId="0" xr:uid="{00000000-0006-0000-0100-000007070000}">
      <text>
        <r>
          <rPr>
            <sz val="11"/>
            <color theme="1"/>
            <rFont val="Calibri"/>
            <family val="2"/>
            <scheme val="minor"/>
          </rPr>
          <t>======
ID#AAAAkLuwEPQ
Iman Rahimzadeh    (2022-11-18 11:29:29)
Clarke et al. (2018)
Grade A</t>
        </r>
      </text>
    </comment>
    <comment ref="V110" authorId="0" shapeId="0" xr:uid="{00000000-0006-0000-0100-000008070000}">
      <text>
        <r>
          <rPr>
            <sz val="11"/>
            <color theme="1"/>
            <rFont val="Calibri"/>
            <family val="2"/>
            <scheme val="minor"/>
          </rPr>
          <t>======
ID#AAAAkLuwEPs
Iman Rahimzadeh    (2022-11-18 11:31:20)
Clarke et al. (2018)
Grade A</t>
        </r>
      </text>
    </comment>
    <comment ref="W110" authorId="0" shapeId="0" xr:uid="{00000000-0006-0000-0100-000009070000}">
      <text>
        <r>
          <rPr>
            <sz val="11"/>
            <color theme="1"/>
            <rFont val="Calibri"/>
            <family val="2"/>
            <scheme val="minor"/>
          </rPr>
          <t>======
ID#AAAAkLuwEP4
Iman Rahimzadeh    (2022-11-18 11:31:35)
Clarke et al. (2018)
Grade A</t>
        </r>
      </text>
    </comment>
    <comment ref="AE110" authorId="0" shapeId="0" xr:uid="{00000000-0006-0000-0100-00000A070000}">
      <text>
        <r>
          <rPr>
            <sz val="11"/>
            <color theme="1"/>
            <rFont val="Calibri"/>
            <family val="2"/>
            <scheme val="minor"/>
          </rPr>
          <t>======
ID#AAAAkLuwERQ
Iman Rahimzadeh    (2022-11-18 11:38:17)
Pater and Baisch (2011)
Grade A</t>
        </r>
      </text>
    </comment>
    <comment ref="AF110" authorId="0" shapeId="0" xr:uid="{00000000-0006-0000-0100-00000B070000}">
      <text>
        <r>
          <rPr>
            <sz val="11"/>
            <color theme="1"/>
            <rFont val="Calibri"/>
            <family val="2"/>
            <scheme val="minor"/>
          </rPr>
          <t>======
ID#AAAAkLuwERo
Iman Rahimzadeh    (2022-11-18 11:39:22)
Clarke et al. (2019a,b)
Grade A</t>
        </r>
      </text>
    </comment>
    <comment ref="AG110" authorId="0" shapeId="0" xr:uid="{00000000-0006-0000-0100-00000C070000}">
      <text>
        <r>
          <rPr>
            <sz val="11"/>
            <color theme="1"/>
            <rFont val="Calibri"/>
            <family val="2"/>
            <scheme val="minor"/>
          </rPr>
          <t>======
ID#AAAAkLuwERc
Iman Rahimzadeh    (2022-11-18 11:38:27)
Pater and Baisch (2011)
Grade A</t>
        </r>
      </text>
    </comment>
    <comment ref="AH110" authorId="0" shapeId="0" xr:uid="{00000000-0006-0000-0100-00000D070000}">
      <text>
        <r>
          <rPr>
            <sz val="11"/>
            <color theme="1"/>
            <rFont val="Calibri"/>
            <family val="2"/>
            <scheme val="minor"/>
          </rPr>
          <t>======
ID#AAAAkLuwER0
Iman Rahimzadeh    (2022-11-18 11:39:50)
Clarke et al. (2019a,b)
Grade A</t>
        </r>
      </text>
    </comment>
    <comment ref="AI110" authorId="0" shapeId="0" xr:uid="{00000000-0006-0000-0100-00000E070000}">
      <text>
        <r>
          <rPr>
            <sz val="11"/>
            <color theme="1"/>
            <rFont val="Calibri"/>
            <family val="2"/>
            <scheme val="minor"/>
          </rPr>
          <t>======
ID#AAAAkLuwESA
Iman Rahimzadeh    (2022-11-18 11:40:27)
Clarke et al. (2018)
Grade A</t>
        </r>
      </text>
    </comment>
    <comment ref="AJ110" authorId="0" shapeId="0" xr:uid="{00000000-0006-0000-0100-00000F070000}">
      <text>
        <r>
          <rPr>
            <sz val="11"/>
            <color theme="1"/>
            <rFont val="Calibri"/>
            <family val="2"/>
            <scheme val="minor"/>
          </rPr>
          <t>======
ID#AAAAkLuwESM
Iman Rahimzadeh    (2022-11-18 11:40:36)
Clarke et al. (2018)
Grade A</t>
        </r>
      </text>
    </comment>
    <comment ref="AK110" authorId="0" shapeId="0" xr:uid="{00000000-0006-0000-0100-000010070000}">
      <text>
        <r>
          <rPr>
            <sz val="11"/>
            <color theme="1"/>
            <rFont val="Calibri"/>
            <family val="2"/>
            <scheme val="minor"/>
          </rPr>
          <t>======
ID#AAAAkLuwESY
Iman Rahimzadeh    (2022-11-18 11:41:19)
Anderson et al. (2019)
Grade A</t>
        </r>
      </text>
    </comment>
    <comment ref="AL110" authorId="0" shapeId="0" xr:uid="{00000000-0006-0000-0100-000011070000}">
      <text>
        <r>
          <rPr>
            <sz val="11"/>
            <color theme="1"/>
            <rFont val="Calibri"/>
            <family val="2"/>
            <scheme val="minor"/>
          </rPr>
          <t>======
ID#AAAAkLuwESk
Iman Rahimzadeh    (2022-11-18 11:41:27)
Anderson et al. (2019)
Grade A</t>
        </r>
      </text>
    </comment>
    <comment ref="CU110" authorId="0" shapeId="0" xr:uid="{00000000-0006-0000-0100-000012070000}">
      <text>
        <r>
          <rPr>
            <sz val="11"/>
            <color theme="1"/>
            <rFont val="Calibri"/>
            <family val="2"/>
            <scheme val="minor"/>
          </rPr>
          <t>======
ID#AAAAL3dsahM
Iman Rahimzadeh    (2021-03-27 09:55:16)
Pater and Baisch (2011)</t>
        </r>
      </text>
    </comment>
    <comment ref="DC110" authorId="0" shapeId="0" xr:uid="{00000000-0006-0000-0100-000013070000}">
      <text>
        <r>
          <rPr>
            <sz val="11"/>
            <color theme="1"/>
            <rFont val="Calibri"/>
            <family val="2"/>
            <scheme val="minor"/>
          </rPr>
          <t>======
ID#AAAAL3dsahg
Iman Rahimzadeh    (2021-03-27 09:58:50)
Pater and Baisch (2011)
The volume includes the injected fluid during the first 4 stages
Volume of the stage is 1700 m3</t>
        </r>
      </text>
    </comment>
    <comment ref="DG110" authorId="0" shapeId="0" xr:uid="{00000000-0006-0000-0100-000014070000}">
      <text>
        <r>
          <rPr>
            <sz val="11"/>
            <color theme="1"/>
            <rFont val="Calibri"/>
            <family val="2"/>
            <scheme val="minor"/>
          </rPr>
          <t>======
ID#AAAAL3dsahw
Iman Rahimzadeh    (2021-03-27 10:09:20)
Pater and Baisch (2011)</t>
        </r>
      </text>
    </comment>
    <comment ref="DL110" authorId="0" shapeId="0" xr:uid="{00000000-0006-0000-0100-000015070000}">
      <text>
        <r>
          <rPr>
            <sz val="11"/>
            <color theme="1"/>
            <rFont val="Calibri"/>
            <family val="2"/>
            <scheme val="minor"/>
          </rPr>
          <t>======
ID#AAAAGZT6tws
Iman    (2020-04-09 09:02:11)
Based on casing deformations</t>
        </r>
      </text>
    </comment>
    <comment ref="DS110" authorId="0" shapeId="0" xr:uid="{00000000-0006-0000-0100-000016070000}">
      <text>
        <r>
          <rPr>
            <sz val="11"/>
            <color theme="1"/>
            <rFont val="Calibri"/>
            <family val="2"/>
            <scheme val="minor"/>
          </rPr>
          <t>======
ID#AAAAL3W4bVE
Iman Rahimzadeh    (2021-03-27 09:22:24)
Clarke et al. (2014)</t>
        </r>
      </text>
    </comment>
    <comment ref="B111" authorId="0" shapeId="0" xr:uid="{00000000-0006-0000-0100-000017070000}">
      <text>
        <r>
          <rPr>
            <sz val="11"/>
            <color theme="1"/>
            <rFont val="Calibri"/>
            <family val="2"/>
            <scheme val="minor"/>
          </rPr>
          <t>======
ID#AAAAL3dsajY
Iman Rahimzadeh    (2021-03-27 10:26:33)
Approximately 4 km south of Preese Hall</t>
        </r>
      </text>
    </comment>
    <comment ref="K111" authorId="0" shapeId="0" xr:uid="{00000000-0006-0000-0100-000018070000}">
      <text>
        <r>
          <rPr>
            <sz val="11"/>
            <color theme="1"/>
            <rFont val="Calibri"/>
            <family val="2"/>
            <scheme val="minor"/>
          </rPr>
          <t>======
ID#AAAAkLtKfjY
Iman Rahimzadeh    (2022-11-18 10:57:31)
Grade A</t>
        </r>
      </text>
    </comment>
    <comment ref="L111" authorId="0" shapeId="0" xr:uid="{00000000-0006-0000-0100-000019070000}">
      <text>
        <r>
          <rPr>
            <sz val="11"/>
            <color theme="1"/>
            <rFont val="Calibri"/>
            <family val="2"/>
            <scheme val="minor"/>
          </rPr>
          <t>======
ID#AAAAkLtpqi8
Iman Rahimzadeh    (2022-11-18 11:02:57)
Grade A</t>
        </r>
      </text>
    </comment>
    <comment ref="M111" authorId="0" shapeId="0" xr:uid="{00000000-0006-0000-0100-00001A070000}">
      <text>
        <r>
          <rPr>
            <sz val="11"/>
            <color theme="1"/>
            <rFont val="Calibri"/>
            <family val="2"/>
            <scheme val="minor"/>
          </rPr>
          <t>======
ID#AAAAkLtpqjc
Iman Rahimzadeh    (2022-11-18 11:04:04)
Clarke et al. (2018)
Grade A</t>
        </r>
      </text>
    </comment>
    <comment ref="N111" authorId="0" shapeId="0" xr:uid="{00000000-0006-0000-0100-00001B070000}">
      <text>
        <r>
          <rPr>
            <sz val="11"/>
            <color theme="1"/>
            <rFont val="Calibri"/>
            <family val="2"/>
            <scheme val="minor"/>
          </rPr>
          <t>======
ID#AAAAkLtpqjU
Iman Rahimzadeh    (2022-11-18 11:03:34)
Clarke et al. (2018)
Grade A</t>
        </r>
      </text>
    </comment>
    <comment ref="P111" authorId="0" shapeId="0" xr:uid="{00000000-0006-0000-0100-00001C070000}">
      <text>
        <r>
          <rPr>
            <sz val="11"/>
            <color theme="1"/>
            <rFont val="Calibri"/>
            <family val="2"/>
            <scheme val="minor"/>
          </rPr>
          <t>======
ID#AAAAkLtpqk0
Iman Rahimzadeh    (2022-11-18 11:17:59)
Clarke et al. (2018)
Grade A</t>
        </r>
      </text>
    </comment>
    <comment ref="Q111" authorId="0" shapeId="0" xr:uid="{00000000-0006-0000-0100-00001D070000}">
      <text>
        <r>
          <rPr>
            <sz val="11"/>
            <color theme="1"/>
            <rFont val="Calibri"/>
            <family val="2"/>
            <scheme val="minor"/>
          </rPr>
          <t>======
ID#AAAAkLtpqlA
Iman Rahimzadeh    (2022-11-18 11:18:08)
Clarke et al. (2018)
Grade A</t>
        </r>
      </text>
    </comment>
    <comment ref="S111" authorId="0" shapeId="0" xr:uid="{00000000-0006-0000-0100-00001E070000}">
      <text>
        <r>
          <rPr>
            <sz val="11"/>
            <color theme="1"/>
            <rFont val="Calibri"/>
            <family val="2"/>
            <scheme val="minor"/>
          </rPr>
          <t>======
ID#AAAAkLuU7Vw
Iman Rahimzadeh    (2022-11-18 11:28:45)
Clarke et al. (2018)
Grade A</t>
        </r>
      </text>
    </comment>
    <comment ref="T111" authorId="0" shapeId="0" xr:uid="{00000000-0006-0000-0100-00001F070000}">
      <text>
        <r>
          <rPr>
            <sz val="11"/>
            <color theme="1"/>
            <rFont val="Calibri"/>
            <family val="2"/>
            <scheme val="minor"/>
          </rPr>
          <t>======
ID#AAAAkLuwEPU
Iman Rahimzadeh    (2022-11-18 11:29:32)
Clarke et al. (2018)
Grade A</t>
        </r>
      </text>
    </comment>
    <comment ref="V111" authorId="0" shapeId="0" xr:uid="{00000000-0006-0000-0100-000020070000}">
      <text>
        <r>
          <rPr>
            <sz val="11"/>
            <color theme="1"/>
            <rFont val="Calibri"/>
            <family val="2"/>
            <scheme val="minor"/>
          </rPr>
          <t>======
ID#AAAAkLuwEPw
Iman Rahimzadeh    (2022-11-18 11:31:24)
Clarke et al. (2018)
Grade A</t>
        </r>
      </text>
    </comment>
    <comment ref="W111" authorId="0" shapeId="0" xr:uid="{00000000-0006-0000-0100-000021070000}">
      <text>
        <r>
          <rPr>
            <sz val="11"/>
            <color theme="1"/>
            <rFont val="Calibri"/>
            <family val="2"/>
            <scheme val="minor"/>
          </rPr>
          <t>======
ID#AAAAkLuwEP8
Iman Rahimzadeh    (2022-11-18 11:31:37)
Clarke et al. (2018)
Grade A</t>
        </r>
      </text>
    </comment>
    <comment ref="AE111" authorId="0" shapeId="0" xr:uid="{00000000-0006-0000-0100-000022070000}">
      <text>
        <r>
          <rPr>
            <sz val="11"/>
            <color theme="1"/>
            <rFont val="Calibri"/>
            <family val="2"/>
            <scheme val="minor"/>
          </rPr>
          <t>======
ID#AAAAkLuwERU
Iman Rahimzadeh    (2022-11-18 11:38:20)
Pater and Baisch (2011)
Grade A</t>
        </r>
      </text>
    </comment>
    <comment ref="AF111" authorId="0" shapeId="0" xr:uid="{00000000-0006-0000-0100-000023070000}">
      <text>
        <r>
          <rPr>
            <sz val="11"/>
            <color theme="1"/>
            <rFont val="Calibri"/>
            <family val="2"/>
            <scheme val="minor"/>
          </rPr>
          <t>======
ID#AAAAkLuwERs
Iman Rahimzadeh    (2022-11-18 11:39:25)
Clarke et al. (2019a,b)
Grade A</t>
        </r>
      </text>
    </comment>
    <comment ref="AG111" authorId="0" shapeId="0" xr:uid="{00000000-0006-0000-0100-000024070000}">
      <text>
        <r>
          <rPr>
            <sz val="11"/>
            <color theme="1"/>
            <rFont val="Calibri"/>
            <family val="2"/>
            <scheme val="minor"/>
          </rPr>
          <t>======
ID#AAAAkLuwERg
Iman Rahimzadeh    (2022-11-18 11:38:29)
Pater and Baisch (2011)
Grade A</t>
        </r>
      </text>
    </comment>
    <comment ref="AH111" authorId="0" shapeId="0" xr:uid="{00000000-0006-0000-0100-000025070000}">
      <text>
        <r>
          <rPr>
            <sz val="11"/>
            <color theme="1"/>
            <rFont val="Calibri"/>
            <family val="2"/>
            <scheme val="minor"/>
          </rPr>
          <t>======
ID#AAAAkLuwER4
Iman Rahimzadeh    (2022-11-18 11:39:53)
Clarke et al. (2019a,b)
Grade A</t>
        </r>
      </text>
    </comment>
    <comment ref="AI111" authorId="0" shapeId="0" xr:uid="{00000000-0006-0000-0100-000026070000}">
      <text>
        <r>
          <rPr>
            <sz val="11"/>
            <color theme="1"/>
            <rFont val="Calibri"/>
            <family val="2"/>
            <scheme val="minor"/>
          </rPr>
          <t>======
ID#AAAAkLuwESE
Iman Rahimzadeh    (2022-11-18 11:40:30)
Clarke et al. (2018)
Grade A</t>
        </r>
      </text>
    </comment>
    <comment ref="AJ111" authorId="0" shapeId="0" xr:uid="{00000000-0006-0000-0100-000027070000}">
      <text>
        <r>
          <rPr>
            <sz val="11"/>
            <color theme="1"/>
            <rFont val="Calibri"/>
            <family val="2"/>
            <scheme val="minor"/>
          </rPr>
          <t>======
ID#AAAAkLuwESQ
Iman Rahimzadeh    (2022-11-18 11:40:38)
Clarke et al. (2018)
Grade A</t>
        </r>
      </text>
    </comment>
    <comment ref="AK111" authorId="0" shapeId="0" xr:uid="{00000000-0006-0000-0100-000028070000}">
      <text>
        <r>
          <rPr>
            <sz val="11"/>
            <color theme="1"/>
            <rFont val="Calibri"/>
            <family val="2"/>
            <scheme val="minor"/>
          </rPr>
          <t>======
ID#AAAAkLuwESc
Iman Rahimzadeh    (2022-11-18 11:41:21)
Anderson et al. (2019)
Grade A</t>
        </r>
      </text>
    </comment>
    <comment ref="AL111" authorId="0" shapeId="0" xr:uid="{00000000-0006-0000-0100-000029070000}">
      <text>
        <r>
          <rPr>
            <sz val="11"/>
            <color theme="1"/>
            <rFont val="Calibri"/>
            <family val="2"/>
            <scheme val="minor"/>
          </rPr>
          <t>======
ID#AAAAkLuwESo
Iman Rahimzadeh    (2022-11-18 11:41:30)
Anderson et al. (2019)
Grade A</t>
        </r>
      </text>
    </comment>
    <comment ref="AT111" authorId="0" shapeId="0" xr:uid="{00000000-0006-0000-0100-00002A070000}">
      <text>
        <r>
          <rPr>
            <sz val="11"/>
            <color theme="1"/>
            <rFont val="Calibri"/>
            <family val="2"/>
            <scheme val="minor"/>
          </rPr>
          <t>======
ID#AAAAL3dsalg
Iman Rahimzadeh    (2021-03-27 11:27:34)
Clarke et al. (2019)</t>
        </r>
      </text>
    </comment>
    <comment ref="AX111" authorId="0" shapeId="0" xr:uid="{00000000-0006-0000-0100-00002B070000}">
      <text>
        <r>
          <rPr>
            <sz val="11"/>
            <color theme="1"/>
            <rFont val="Calibri"/>
            <family val="2"/>
            <scheme val="minor"/>
          </rPr>
          <t>======
ID#AAAAL3dsalk
Iman Rahimzadeh    (2021-03-27 11:27:38)
Clarke et al. (2019)</t>
        </r>
      </text>
    </comment>
    <comment ref="BB111" authorId="0" shapeId="0" xr:uid="{00000000-0006-0000-0100-00002C070000}">
      <text>
        <r>
          <rPr>
            <sz val="11"/>
            <color theme="1"/>
            <rFont val="Calibri"/>
            <family val="2"/>
            <scheme val="minor"/>
          </rPr>
          <t>======
ID#AAAAL3dsalo
Iman Rahimzadeh    (2021-03-27 11:27:41)
Clarke et al. (2019)</t>
        </r>
      </text>
    </comment>
    <comment ref="BF111" authorId="0" shapeId="0" xr:uid="{00000000-0006-0000-0100-00002D070000}">
      <text>
        <r>
          <rPr>
            <sz val="11"/>
            <color theme="1"/>
            <rFont val="Calibri"/>
            <family val="2"/>
            <scheme val="minor"/>
          </rPr>
          <t>======
ID#AAAAL3dsalE
Iman Rahimzadeh    (2021-03-27 11:09:52)
Clarke et al. (2019)
Stress orientation rotation from the upper to lower Bowland formation
Average= N141E</t>
        </r>
      </text>
    </comment>
    <comment ref="BN111" authorId="0" shapeId="0" xr:uid="{00000000-0006-0000-0100-00002E070000}">
      <text>
        <r>
          <rPr>
            <sz val="11"/>
            <color theme="1"/>
            <rFont val="Calibri"/>
            <family val="2"/>
            <scheme val="minor"/>
          </rPr>
          <t>======
ID#AAAAL3dsaoc
Iman Rahimzadeh    (2021-03-27 12:27:24)
Clarke et al. (2019b)</t>
        </r>
      </text>
    </comment>
    <comment ref="BQ111" authorId="0" shapeId="0" xr:uid="{00000000-0006-0000-0100-00002F070000}">
      <text>
        <r>
          <rPr>
            <sz val="11"/>
            <color theme="1"/>
            <rFont val="Calibri"/>
            <family val="2"/>
            <scheme val="minor"/>
          </rPr>
          <t>======
ID#AAAAL3dsaog
Iman Rahimzadeh    (2021-03-27 12:27:39)
Clarke et al. (2019)</t>
        </r>
      </text>
    </comment>
    <comment ref="CU111" authorId="0" shapeId="0" xr:uid="{00000000-0006-0000-0100-000030070000}">
      <text>
        <r>
          <rPr>
            <sz val="11"/>
            <color theme="1"/>
            <rFont val="Calibri"/>
            <family val="2"/>
            <scheme val="minor"/>
          </rPr>
          <t>======
ID#AAAAL3dsajo
Iman Rahimzadeh    (2021-03-27 10:27:30)
Schultz et al. (2020)</t>
        </r>
      </text>
    </comment>
    <comment ref="DA111" authorId="0" shapeId="0" xr:uid="{00000000-0006-0000-0100-000031070000}">
      <text>
        <r>
          <rPr>
            <sz val="11"/>
            <color theme="1"/>
            <rFont val="Calibri"/>
            <family val="2"/>
            <scheme val="minor"/>
          </rPr>
          <t>======
ID#AAAAL2doxn8
Iman Rahimzadeh    (2021-03-27 13:16:12)
PNR-1z LJ06-09(z) report</t>
        </r>
      </text>
    </comment>
    <comment ref="DC111" authorId="0" shapeId="0" xr:uid="{00000000-0006-0000-0100-000032070000}">
      <text>
        <r>
          <rPr>
            <sz val="11"/>
            <color theme="1"/>
            <rFont val="Calibri"/>
            <family val="2"/>
            <scheme val="minor"/>
          </rPr>
          <t>======
ID#AAAAL3dsakA
Iman Rahimzadeh    (2021-03-27 10:42:33)
Schultz et al. (2020)
Total injected 
Maximum injection volume per stage: 431 m3</t>
        </r>
      </text>
    </comment>
    <comment ref="DF111" authorId="0" shapeId="0" xr:uid="{00000000-0006-0000-0100-000033070000}">
      <text>
        <r>
          <rPr>
            <sz val="11"/>
            <color theme="1"/>
            <rFont val="Calibri"/>
            <family val="2"/>
            <scheme val="minor"/>
          </rPr>
          <t>======
ID#AAAAL2doxns
Iman Rahimzadeh    (2021-03-27 13:11:32)
PNR-1z LJ06-09(z) report</t>
        </r>
      </text>
    </comment>
    <comment ref="DG111" authorId="0" shapeId="0" xr:uid="{00000000-0006-0000-0100-000034070000}">
      <text>
        <r>
          <rPr>
            <sz val="11"/>
            <color theme="1"/>
            <rFont val="Calibri"/>
            <family val="2"/>
            <scheme val="minor"/>
          </rPr>
          <t>======
ID#AAAAL2doxoE
Iman Rahimzadeh    (2021-03-27 13:16:47)
PNR-1z LJ06-09(z) report</t>
        </r>
      </text>
    </comment>
    <comment ref="DJ111" authorId="0" shapeId="0" xr:uid="{00000000-0006-0000-0100-000035070000}">
      <text>
        <r>
          <rPr>
            <sz val="11"/>
            <color theme="1"/>
            <rFont val="Calibri"/>
            <family val="2"/>
            <scheme val="minor"/>
          </rPr>
          <t>======
ID#AAAAL3dsamQ
Iman Rahimzadeh    (2021-03-27 11:51:06)
Kettlety et al. (2020)</t>
        </r>
      </text>
    </comment>
    <comment ref="DL111" authorId="0" shapeId="0" xr:uid="{00000000-0006-0000-0100-000036070000}">
      <text>
        <r>
          <rPr>
            <sz val="11"/>
            <color theme="1"/>
            <rFont val="Calibri"/>
            <family val="2"/>
            <scheme val="minor"/>
          </rPr>
          <t>======
ID#AAAAL2doxpE
Iman Rahimzadeh    (2021-03-27 13:22:18)
Clarke et al. (2019)</t>
        </r>
      </text>
    </comment>
    <comment ref="DP111" authorId="0" shapeId="0" xr:uid="{00000000-0006-0000-0100-000037070000}">
      <text>
        <r>
          <rPr>
            <sz val="11"/>
            <color theme="1"/>
            <rFont val="Calibri"/>
            <family val="2"/>
            <scheme val="minor"/>
          </rPr>
          <t>======
ID#AAAAL3dsaoo
Iman Rahimzadeh    (2021-03-27 12:28:45)
Clarke et al. (2019b)
Fit on all data
b=1.5 for seismicities before the main fault reactivation
b=1 during the main fault reactivation</t>
        </r>
      </text>
    </comment>
    <comment ref="DS111" authorId="0" shapeId="0" xr:uid="{00000000-0006-0000-0100-000038070000}">
      <text>
        <r>
          <rPr>
            <sz val="11"/>
            <color theme="1"/>
            <rFont val="Calibri"/>
            <family val="2"/>
            <scheme val="minor"/>
          </rPr>
          <t>======
ID#AAAAL3dsajs
Iman Rahimzadeh    (2021-03-27 10:31:21)
Schultz et al. (2020)</t>
        </r>
      </text>
    </comment>
    <comment ref="DY111" authorId="0" shapeId="0" xr:uid="{00000000-0006-0000-0100-000039070000}">
      <text>
        <r>
          <rPr>
            <sz val="11"/>
            <color theme="1"/>
            <rFont val="Calibri"/>
            <family val="2"/>
            <scheme val="minor"/>
          </rPr>
          <t>======
ID#AAAAL3dsaoE
Iman Rahimzadeh    (2021-03-27 12:09:08)
Kettlety et al. (2018)</t>
        </r>
      </text>
    </comment>
    <comment ref="K112" authorId="0" shapeId="0" xr:uid="{00000000-0006-0000-0100-00003A070000}">
      <text>
        <r>
          <rPr>
            <sz val="11"/>
            <color theme="1"/>
            <rFont val="Calibri"/>
            <family val="2"/>
            <scheme val="minor"/>
          </rPr>
          <t>======
ID#AAAAkLtKfjc
Iman Rahimzadeh    (2022-11-18 10:57:40)
Grade A</t>
        </r>
      </text>
    </comment>
    <comment ref="L112" authorId="0" shapeId="0" xr:uid="{00000000-0006-0000-0100-00003B070000}">
      <text>
        <r>
          <rPr>
            <sz val="11"/>
            <color theme="1"/>
            <rFont val="Calibri"/>
            <family val="2"/>
            <scheme val="minor"/>
          </rPr>
          <t>======
ID#AAAAkLtpqjA
Iman Rahimzadeh    (2022-11-18 11:03:01)
Grade A</t>
        </r>
      </text>
    </comment>
    <comment ref="M112" authorId="0" shapeId="0" xr:uid="{00000000-0006-0000-0100-00003C070000}">
      <text>
        <r>
          <rPr>
            <sz val="11"/>
            <color theme="1"/>
            <rFont val="Calibri"/>
            <family val="2"/>
            <scheme val="minor"/>
          </rPr>
          <t>======
ID#AAAAkLtpqjg
Iman Rahimzadeh    (2022-11-18 11:04:07)
Clarke et al. (2018)
Grade A</t>
        </r>
      </text>
    </comment>
    <comment ref="N112" authorId="0" shapeId="0" xr:uid="{00000000-0006-0000-0100-00003D070000}">
      <text>
        <r>
          <rPr>
            <sz val="11"/>
            <color theme="1"/>
            <rFont val="Calibri"/>
            <family val="2"/>
            <scheme val="minor"/>
          </rPr>
          <t>======
ID#AAAAkLtpqjY
Iman Rahimzadeh    (2022-11-18 11:03:37)
Clarke et al. (2018)
Grade A</t>
        </r>
      </text>
    </comment>
    <comment ref="P112" authorId="0" shapeId="0" xr:uid="{00000000-0006-0000-0100-00003E070000}">
      <text>
        <r>
          <rPr>
            <sz val="11"/>
            <color theme="1"/>
            <rFont val="Calibri"/>
            <family val="2"/>
            <scheme val="minor"/>
          </rPr>
          <t>======
ID#AAAAkLtpqk4
Iman Rahimzadeh    (2022-11-18 11:18:02)
Clarke et al. (2018)
Grade A</t>
        </r>
      </text>
    </comment>
    <comment ref="Q112" authorId="0" shapeId="0" xr:uid="{00000000-0006-0000-0100-00003F070000}">
      <text>
        <r>
          <rPr>
            <sz val="11"/>
            <color theme="1"/>
            <rFont val="Calibri"/>
            <family val="2"/>
            <scheme val="minor"/>
          </rPr>
          <t>======
ID#AAAAkLtpqlE
Iman Rahimzadeh    (2022-11-18 11:18:11)
Clarke et al. (2018)
Grade A</t>
        </r>
      </text>
    </comment>
    <comment ref="S112" authorId="0" shapeId="0" xr:uid="{00000000-0006-0000-0100-000040070000}">
      <text>
        <r>
          <rPr>
            <sz val="11"/>
            <color theme="1"/>
            <rFont val="Calibri"/>
            <family val="2"/>
            <scheme val="minor"/>
          </rPr>
          <t>======
ID#AAAAkLuwEPE
Iman Rahimzadeh    (2022-11-18 11:28:48)
Clarke et al. (2018)
Grade A</t>
        </r>
      </text>
    </comment>
    <comment ref="T112" authorId="0" shapeId="0" xr:uid="{00000000-0006-0000-0100-000041070000}">
      <text>
        <r>
          <rPr>
            <sz val="11"/>
            <color theme="1"/>
            <rFont val="Calibri"/>
            <family val="2"/>
            <scheme val="minor"/>
          </rPr>
          <t>======
ID#AAAAkLuwEPY
Iman Rahimzadeh    (2022-11-18 11:29:35)
Clarke et al. (2018)
Grade A</t>
        </r>
      </text>
    </comment>
    <comment ref="V112" authorId="0" shapeId="0" xr:uid="{00000000-0006-0000-0100-000042070000}">
      <text>
        <r>
          <rPr>
            <sz val="11"/>
            <color theme="1"/>
            <rFont val="Calibri"/>
            <family val="2"/>
            <scheme val="minor"/>
          </rPr>
          <t>======
ID#AAAAkLuwEP0
Iman Rahimzadeh    (2022-11-18 11:31:26)
Clarke et al. (2018)
Grade A</t>
        </r>
      </text>
    </comment>
    <comment ref="W112" authorId="0" shapeId="0" xr:uid="{00000000-0006-0000-0100-000043070000}">
      <text>
        <r>
          <rPr>
            <sz val="11"/>
            <color theme="1"/>
            <rFont val="Calibri"/>
            <family val="2"/>
            <scheme val="minor"/>
          </rPr>
          <t>======
ID#AAAAkLuwEQA
Iman Rahimzadeh    (2022-11-18 11:31:41)
Clarke et al. (2018)
Grade A</t>
        </r>
      </text>
    </comment>
    <comment ref="AE112" authorId="0" shapeId="0" xr:uid="{00000000-0006-0000-0100-000044070000}">
      <text>
        <r>
          <rPr>
            <sz val="11"/>
            <color theme="1"/>
            <rFont val="Calibri"/>
            <family val="2"/>
            <scheme val="minor"/>
          </rPr>
          <t>======
ID#AAAAkLuwERY
Iman Rahimzadeh    (2022-11-18 11:38:23)
Pater and Baisch (2011)
Grade A</t>
        </r>
      </text>
    </comment>
    <comment ref="AF112" authorId="0" shapeId="0" xr:uid="{00000000-0006-0000-0100-000045070000}">
      <text>
        <r>
          <rPr>
            <sz val="11"/>
            <color theme="1"/>
            <rFont val="Calibri"/>
            <family val="2"/>
            <scheme val="minor"/>
          </rPr>
          <t>======
ID#AAAAkLuwERw
Iman Rahimzadeh    (2022-11-18 11:39:28)
Clarke et al. (2019a,b)
Grade A</t>
        </r>
      </text>
    </comment>
    <comment ref="AG112" authorId="0" shapeId="0" xr:uid="{00000000-0006-0000-0100-000046070000}">
      <text>
        <r>
          <rPr>
            <sz val="11"/>
            <color theme="1"/>
            <rFont val="Calibri"/>
            <family val="2"/>
            <scheme val="minor"/>
          </rPr>
          <t>======
ID#AAAAkLuwERk
Iman Rahimzadeh    (2022-11-18 11:38:32)
Pater and Baisch (2011)
Grade A</t>
        </r>
      </text>
    </comment>
    <comment ref="AH112" authorId="0" shapeId="0" xr:uid="{00000000-0006-0000-0100-000047070000}">
      <text>
        <r>
          <rPr>
            <sz val="11"/>
            <color theme="1"/>
            <rFont val="Calibri"/>
            <family val="2"/>
            <scheme val="minor"/>
          </rPr>
          <t>======
ID#AAAAkLuwER8
Iman Rahimzadeh    (2022-11-18 11:39:56)
Clarke et al. (2019a,b)
Grade A</t>
        </r>
      </text>
    </comment>
    <comment ref="AI112" authorId="0" shapeId="0" xr:uid="{00000000-0006-0000-0100-000048070000}">
      <text>
        <r>
          <rPr>
            <sz val="11"/>
            <color theme="1"/>
            <rFont val="Calibri"/>
            <family val="2"/>
            <scheme val="minor"/>
          </rPr>
          <t>======
ID#AAAAkLuwESI
Iman Rahimzadeh    (2022-11-18 11:40:33)
Clarke et al. (2018)
Grade A</t>
        </r>
      </text>
    </comment>
    <comment ref="AJ112" authorId="0" shapeId="0" xr:uid="{00000000-0006-0000-0100-000049070000}">
      <text>
        <r>
          <rPr>
            <sz val="11"/>
            <color theme="1"/>
            <rFont val="Calibri"/>
            <family val="2"/>
            <scheme val="minor"/>
          </rPr>
          <t>======
ID#AAAAkLuwESU
Iman Rahimzadeh    (2022-11-18 11:40:42)
Clarke et al. (2018)
Grade A</t>
        </r>
      </text>
    </comment>
    <comment ref="AK112" authorId="0" shapeId="0" xr:uid="{00000000-0006-0000-0100-00004A070000}">
      <text>
        <r>
          <rPr>
            <sz val="11"/>
            <color theme="1"/>
            <rFont val="Calibri"/>
            <family val="2"/>
            <scheme val="minor"/>
          </rPr>
          <t>======
ID#AAAAkLuwESg
Iman Rahimzadeh    (2022-11-18 11:41:24)
Anderson et al. (2019)
Grade A</t>
        </r>
      </text>
    </comment>
    <comment ref="AL112" authorId="0" shapeId="0" xr:uid="{00000000-0006-0000-0100-00004B070000}">
      <text>
        <r>
          <rPr>
            <sz val="11"/>
            <color theme="1"/>
            <rFont val="Calibri"/>
            <family val="2"/>
            <scheme val="minor"/>
          </rPr>
          <t>======
ID#AAAAkLuwESs
Iman Rahimzadeh    (2022-11-18 11:41:34)
Anderson et al. (2019)
Grade A</t>
        </r>
      </text>
    </comment>
    <comment ref="BF112" authorId="0" shapeId="0" xr:uid="{00000000-0006-0000-0100-00004C070000}">
      <text>
        <r>
          <rPr>
            <sz val="11"/>
            <color theme="1"/>
            <rFont val="Calibri"/>
            <family val="2"/>
            <scheme val="minor"/>
          </rPr>
          <t>======
ID#AAAAL3dsalA
Iman Rahimzadeh    (2021-03-27 11:09:22)
Clarke et al. (2019)
Stress orientation rotation from the upper to lower Bowland formation
Average= N25E</t>
        </r>
      </text>
    </comment>
    <comment ref="BN112" authorId="0" shapeId="0" xr:uid="{00000000-0006-0000-0100-00004D070000}">
      <text>
        <r>
          <rPr>
            <sz val="11"/>
            <color theme="1"/>
            <rFont val="Calibri"/>
            <family val="2"/>
            <scheme val="minor"/>
          </rPr>
          <t>======
ID#AAAAL3dsans
Iman Rahimzadeh    (2021-03-27 12:02:00)
Kettlety et al. (2020)</t>
        </r>
      </text>
    </comment>
    <comment ref="BQ112" authorId="0" shapeId="0" xr:uid="{00000000-0006-0000-0100-00004E070000}">
      <text>
        <r>
          <rPr>
            <sz val="11"/>
            <color theme="1"/>
            <rFont val="Calibri"/>
            <family val="2"/>
            <scheme val="minor"/>
          </rPr>
          <t>======
ID#AAAAL3dsaoM
Iman Rahimzadeh    (2021-03-27 12:15:02)
Kettlety et al. (2020)
near vertical</t>
        </r>
      </text>
    </comment>
    <comment ref="CU112" authorId="0" shapeId="0" xr:uid="{00000000-0006-0000-0100-00004F070000}">
      <text>
        <r>
          <rPr>
            <sz val="11"/>
            <color theme="1"/>
            <rFont val="Calibri"/>
            <family val="2"/>
            <scheme val="minor"/>
          </rPr>
          <t>======
ID#AAAAL3dsakI
Iman Rahimzadeh    (2021-03-27 10:46:21)
Clarke et al. (2019)</t>
        </r>
      </text>
    </comment>
    <comment ref="DA112" authorId="0" shapeId="0" xr:uid="{00000000-0006-0000-0100-000050070000}">
      <text>
        <r>
          <rPr>
            <sz val="11"/>
            <color theme="1"/>
            <rFont val="Calibri"/>
            <family val="2"/>
            <scheme val="minor"/>
          </rPr>
          <t>======
ID#AAAAL2doxoA
Iman Rahimzadeh    (2021-03-27 13:16:39)
Injection plan is the same as PNR-1z (Schultz et al., 2020)</t>
        </r>
      </text>
    </comment>
    <comment ref="DC112" authorId="0" shapeId="0" xr:uid="{00000000-0006-0000-0100-000051070000}">
      <text>
        <r>
          <rPr>
            <sz val="11"/>
            <color theme="1"/>
            <rFont val="Calibri"/>
            <family val="2"/>
            <scheme val="minor"/>
          </rPr>
          <t>======
ID#AAAAL3dsanA
Iman Rahimzadeh    (2021-03-27 12:00:07)
Kettlety et al. (2020)
Injected volume over all stages
Maximum injection volume per stage: 765 m3</t>
        </r>
      </text>
    </comment>
    <comment ref="DP112" authorId="0" shapeId="0" xr:uid="{00000000-0006-0000-0100-000052070000}">
      <text>
        <r>
          <rPr>
            <sz val="11"/>
            <color theme="1"/>
            <rFont val="Calibri"/>
            <family val="2"/>
            <scheme val="minor"/>
          </rPr>
          <t>======
ID#AAAAL3dsam0
Iman Rahimzadeh    (2021-03-27 11:56:52)
Kettlety et al. (2020)</t>
        </r>
      </text>
    </comment>
    <comment ref="DS112" authorId="0" shapeId="0" xr:uid="{00000000-0006-0000-0100-000053070000}">
      <text>
        <r>
          <rPr>
            <sz val="11"/>
            <color theme="1"/>
            <rFont val="Calibri"/>
            <family val="2"/>
            <scheme val="minor"/>
          </rPr>
          <t>======
ID#AAAAL3dsajw
Iman Rahimzadeh    (2021-03-27 10:35:04)
Schultz et al. (2019)</t>
        </r>
      </text>
    </comment>
    <comment ref="DV112" authorId="0" shapeId="0" xr:uid="{00000000-0006-0000-0100-000054070000}">
      <text>
        <r>
          <rPr>
            <sz val="11"/>
            <color theme="1"/>
            <rFont val="Calibri"/>
            <family val="2"/>
            <scheme val="minor"/>
          </rPr>
          <t>======
ID#AAAAL2doxpM
Iman Rahimzadeh    (2021-03-27 13:25:45)
Kettlety et al. (2020)</t>
        </r>
      </text>
    </comment>
    <comment ref="H113" authorId="0" shapeId="0" xr:uid="{00000000-0006-0000-0100-000055070000}">
      <text>
        <r>
          <rPr>
            <sz val="11"/>
            <color theme="1"/>
            <rFont val="Calibri"/>
            <family val="2"/>
            <scheme val="minor"/>
          </rPr>
          <t>======
ID#AAAAS-OwUZw
Linus. Vagabund    (2021-12-15 16:31:48)
"Silt grains in clayey matrix"</t>
        </r>
      </text>
    </comment>
    <comment ref="K113" authorId="0" shapeId="0" xr:uid="{00000000-0006-0000-0100-000056070000}">
      <text>
        <r>
          <rPr>
            <sz val="11"/>
            <color theme="1"/>
            <rFont val="Calibri"/>
            <family val="2"/>
            <scheme val="minor"/>
          </rPr>
          <t>======
ID#AAAAS-OwUZo
Linus. Vagabund    (2021-12-15 16:29:48)
Sone et al. (2013)
Grade B
Ref:
Sone, H., &amp; Zoback, M. D. (2013). Mechanical properties of shale-gas reservoir rocks — Part 1: Static and dynamic elastic properties and anisotropy. GEOPHYSICS, 78(5), D381–D392. https://doi.org/10.1190/geo2013-0050.1</t>
        </r>
      </text>
    </comment>
    <comment ref="L113" authorId="0" shapeId="0" xr:uid="{00000000-0006-0000-0100-000057070000}">
      <text>
        <r>
          <rPr>
            <sz val="11"/>
            <color theme="1"/>
            <rFont val="Calibri"/>
            <family val="2"/>
            <scheme val="minor"/>
          </rPr>
          <t>======
ID#AAAAS-OwUZs
Linus. Vagabund    (2021-12-15 16:30:19)
Sone et al. (2013)
Grade B</t>
        </r>
      </text>
    </comment>
    <comment ref="M113" authorId="0" shapeId="0" xr:uid="{00000000-0006-0000-0100-000058070000}">
      <text>
        <r>
          <rPr>
            <sz val="11"/>
            <color theme="1"/>
            <rFont val="Calibri"/>
            <family val="2"/>
            <scheme val="minor"/>
          </rPr>
          <t>======
ID#AAAAS-SixqE
Linus. Vagabund    (2021-12-15 18:06:20)
Sone et al. (2013)
Grade B</t>
        </r>
      </text>
    </comment>
    <comment ref="N113" authorId="0" shapeId="0" xr:uid="{00000000-0006-0000-0100-000059070000}">
      <text>
        <r>
          <rPr>
            <sz val="11"/>
            <color theme="1"/>
            <rFont val="Calibri"/>
            <family val="2"/>
            <scheme val="minor"/>
          </rPr>
          <t>======
ID#AAAAS-SixqI
Linus. Vagabund    (2021-12-15 18:06:21)
Sone et al. (2013)
Grade B</t>
        </r>
      </text>
    </comment>
    <comment ref="S113" authorId="0" shapeId="0" xr:uid="{00000000-0006-0000-0100-00005A070000}">
      <text>
        <r>
          <rPr>
            <sz val="11"/>
            <color theme="1"/>
            <rFont val="Calibri"/>
            <family val="2"/>
            <scheme val="minor"/>
          </rPr>
          <t>======
ID#AAAAS-OwUZ4
Linus. Vagabund    (2021-12-15 17:00:39)
Horizontal static Young's mod higher than vertical static Young's mod. Also dependent on Clay + Kerogen volume.
Sone et al. (2013)
Grade B</t>
        </r>
      </text>
    </comment>
    <comment ref="T113" authorId="0" shapeId="0" xr:uid="{00000000-0006-0000-0100-00005B070000}">
      <text>
        <r>
          <rPr>
            <sz val="11"/>
            <color theme="1"/>
            <rFont val="Calibri"/>
            <family val="2"/>
            <scheme val="minor"/>
          </rPr>
          <t>======
ID#AAAAS-OwUZ8
Linus. Vagabund    (2021-12-15 17:00:51)
Horizontal static Young's mod higher than vertical static Young's mod. Also dependent on Clay + Kerogen volume.
Sone et al. (2013)
Grade B</t>
        </r>
      </text>
    </comment>
    <comment ref="V113" authorId="0" shapeId="0" xr:uid="{00000000-0006-0000-0100-00005C070000}">
      <text>
        <r>
          <rPr>
            <sz val="11"/>
            <color theme="1"/>
            <rFont val="Calibri"/>
            <family val="2"/>
            <scheme val="minor"/>
          </rPr>
          <t>======
ID#AAAAS-OwUaA
Linus. Vagabund    (2021-12-15 17:02:06)
Dependent on Clay + Kerogen volume.
Sone et al. (2013)
Grade B</t>
        </r>
      </text>
    </comment>
    <comment ref="W113" authorId="0" shapeId="0" xr:uid="{00000000-0006-0000-0100-00005D070000}">
      <text>
        <r>
          <rPr>
            <sz val="11"/>
            <color theme="1"/>
            <rFont val="Calibri"/>
            <family val="2"/>
            <scheme val="minor"/>
          </rPr>
          <t>======
ID#AAAAS-OwUaE
Linus. Vagabund    (2021-12-15 17:02:16)
Dependent on Clay + Kerogen volume.
Sone et al. (2013)
Grade C</t>
        </r>
      </text>
    </comment>
    <comment ref="X113" authorId="0" shapeId="0" xr:uid="{00000000-0006-0000-0100-00005E070000}">
      <text>
        <r>
          <rPr>
            <sz val="11"/>
            <color theme="1"/>
            <rFont val="Calibri"/>
            <family val="2"/>
            <scheme val="minor"/>
          </rPr>
          <t>======
ID#AAAAicH5eLw
Linus. Vagabund    (2022-10-31 13:42:13)
Dependent on Clay + Kerogen volume.
Sone et al. (2013)
Grade C</t>
        </r>
      </text>
    </comment>
    <comment ref="AW113" authorId="0" shapeId="0" xr:uid="{00000000-0006-0000-0100-00005F070000}">
      <text>
        <r>
          <rPr>
            <sz val="11"/>
            <color theme="1"/>
            <rFont val="Calibri"/>
            <family val="2"/>
            <scheme val="minor"/>
          </rPr>
          <t>======
ID#AAAAS-OwUZc
Linus. Vagabund    (2021-12-15 16:25:27)
Sone et al. (2013)</t>
        </r>
      </text>
    </comment>
    <comment ref="BJ113" authorId="0" shapeId="0" xr:uid="{00000000-0006-0000-0100-000060070000}">
      <text>
        <r>
          <rPr>
            <sz val="11"/>
            <color theme="1"/>
            <rFont val="Calibri"/>
            <family val="2"/>
            <scheme val="minor"/>
          </rPr>
          <t>======
ID#AAAAS-OwUZg
Linus. Vagabund    (2021-12-15 16:25:51)
Sone et al. (2013)</t>
        </r>
      </text>
    </comment>
    <comment ref="BK113" authorId="0" shapeId="0" xr:uid="{00000000-0006-0000-0100-000061070000}">
      <text>
        <r>
          <rPr>
            <sz val="11"/>
            <color theme="1"/>
            <rFont val="Calibri"/>
            <family val="2"/>
            <scheme val="minor"/>
          </rPr>
          <t>======
ID#AAAAS-OwUZk
Linus. Vagabund    (2021-12-15 16:25:53)
Sone et al. (2013)</t>
        </r>
      </text>
    </comment>
    <comment ref="CX113" authorId="0" shapeId="0" xr:uid="{00000000-0006-0000-0100-000062070000}">
      <text>
        <r>
          <rPr>
            <sz val="11"/>
            <color theme="1"/>
            <rFont val="Calibri"/>
            <family val="2"/>
            <scheme val="minor"/>
          </rPr>
          <t>======
ID#AAAAZ-DhFb4
Iman Rahimzadeh    (2022-05-30 08:15:04)
in May, 2011</t>
        </r>
      </text>
    </comment>
    <comment ref="BF114" authorId="0" shapeId="0" xr:uid="{00000000-0006-0000-0100-000063070000}">
      <text>
        <r>
          <rPr>
            <sz val="11"/>
            <color theme="1"/>
            <rFont val="Calibri"/>
            <family val="2"/>
            <scheme val="minor"/>
          </rPr>
          <t>======
ID#AAAATVK9n2k
Linus. Vagabund    (2021-12-22 11:38:22)
Urbancic and Rutledge (2000)
Ref.:
Urbancic, T. I., &amp; Rutledge, J. (2000). Using microseismicity to map cotton valley hydraulic fractures. SEG Technical Program Expanded Abstracts 2000, Phase 2, 1444–1448. https://doi.org/10.1190/1.1815676</t>
        </r>
      </text>
    </comment>
    <comment ref="BG114" authorId="0" shapeId="0" xr:uid="{00000000-0006-0000-0100-000064070000}">
      <text>
        <r>
          <rPr>
            <sz val="11"/>
            <color theme="1"/>
            <rFont val="Calibri"/>
            <family val="2"/>
            <scheme val="minor"/>
          </rPr>
          <t>======
ID#AAAATVK9n2o
Linus. Vagabund    (2021-12-22 11:38:28)
Urbancic and Rutledge (2000)</t>
        </r>
      </text>
    </comment>
    <comment ref="BN114" authorId="0" shapeId="0" xr:uid="{00000000-0006-0000-0100-000065070000}">
      <text>
        <r>
          <rPr>
            <sz val="11"/>
            <color theme="1"/>
            <rFont val="Calibri"/>
            <family val="2"/>
            <scheme val="minor"/>
          </rPr>
          <t>======
ID#AAAATVK9n2U
Linus. Vagabund    (2021-12-22 11:36:01)
Urbancic and Rutledge (2000)</t>
        </r>
      </text>
    </comment>
    <comment ref="BO114" authorId="0" shapeId="0" xr:uid="{00000000-0006-0000-0100-000066070000}">
      <text>
        <r>
          <rPr>
            <sz val="11"/>
            <color theme="1"/>
            <rFont val="Calibri"/>
            <family val="2"/>
            <scheme val="minor"/>
          </rPr>
          <t>======
ID#AAAATVK9n2Y
Linus. Vagabund    (2021-12-22 11:36:33)
Urbancic and Rutledge (2000)</t>
        </r>
      </text>
    </comment>
    <comment ref="DP114" authorId="0" shapeId="0" xr:uid="{00000000-0006-0000-0100-000067070000}">
      <text>
        <r>
          <rPr>
            <sz val="11"/>
            <color theme="1"/>
            <rFont val="Calibri"/>
            <family val="2"/>
            <scheme val="minor"/>
          </rPr>
          <t>======
ID#AAAAWETbcP0
Iman Rahimzadeh    (2022-02-25 10:41:36)
Shapiro and Dinske (2009)</t>
        </r>
      </text>
    </comment>
    <comment ref="DI115" authorId="0" shapeId="0" xr:uid="{00000000-0006-0000-0100-000068070000}">
      <text>
        <r>
          <rPr>
            <sz val="11"/>
            <color theme="1"/>
            <rFont val="Calibri"/>
            <family val="2"/>
            <scheme val="minor"/>
          </rPr>
          <t>======
ID#AAAAZ_NRCRU
Iman Rahimzadeh    (2022-05-30 12:13:51)
100 minutes</t>
        </r>
      </text>
    </comment>
    <comment ref="M116" authorId="0" shapeId="0" xr:uid="{00000000-0006-0000-0100-000069070000}">
      <text>
        <r>
          <rPr>
            <sz val="11"/>
            <color theme="1"/>
            <rFont val="Calibri"/>
            <family val="2"/>
            <scheme val="minor"/>
          </rPr>
          <t>======
ID#AAAANFoyTJU
Linus. Vagabund    (2021-07-12 15:19:56)
Srinivasan et al. (2013)
Grade B
Srinivasan, K., Dean, B., Belobraydic, M., &amp; Azmi, Z. (2013). Evolution of horizontal well hydraulic fracturing in the Granite Wash - Understanding well performance drivers of a liquids-rich Anadarko basin formation. Society of Petroleum Engineers - SPE Hydraulic Fracturing Technology Conference 2013, 463–488. https://doi.org/10.2118/163857-ms</t>
        </r>
      </text>
    </comment>
    <comment ref="N116" authorId="0" shapeId="0" xr:uid="{00000000-0006-0000-0100-00006A070000}">
      <text>
        <r>
          <rPr>
            <sz val="11"/>
            <color theme="1"/>
            <rFont val="Calibri"/>
            <family val="2"/>
            <scheme val="minor"/>
          </rPr>
          <t>======
ID#AAAANFoyTJc
Linus. Vagabund    (2021-07-12 15:20:00)
Srinivasan et al. (2013)
Grade B</t>
        </r>
      </text>
    </comment>
    <comment ref="DH116" authorId="0" shapeId="0" xr:uid="{00000000-0006-0000-0100-00006B070000}">
      <text>
        <r>
          <rPr>
            <sz val="11"/>
            <color theme="1"/>
            <rFont val="Calibri"/>
            <family val="2"/>
            <scheme val="minor"/>
          </rPr>
          <t>======
ID#AAAAZ_KGaaQ
Iman Rahimzadeh    (2022-05-30 08:41:28)
not exact date (in 2013)</t>
        </r>
      </text>
    </comment>
    <comment ref="DX116" authorId="0" shapeId="0" xr:uid="{00000000-0006-0000-0100-00006C070000}">
      <text>
        <r>
          <rPr>
            <sz val="11"/>
            <color theme="1"/>
            <rFont val="Calibri"/>
            <family val="2"/>
            <scheme val="minor"/>
          </rPr>
          <t>======
ID#AAAAZ_MSvJI
Iman Rahimzadeh    (2022-05-30 08:55:49)
not exact date (in 2014)</t>
        </r>
      </text>
    </comment>
    <comment ref="M117" authorId="0" shapeId="0" xr:uid="{00000000-0006-0000-0100-00006D070000}">
      <text>
        <r>
          <rPr>
            <sz val="11"/>
            <color theme="1"/>
            <rFont val="Calibri"/>
            <family val="2"/>
            <scheme val="minor"/>
          </rPr>
          <t>======
ID#AAAAS-Sixqg
Linus. Vagabund    (2021-12-15 18:15:41)
Sattler (2015)
Grade B
Ref.
Sattler, F. R. (2015). Lithologic Properties of the Upper Ordovician Utica Formation , Michigan Basin , USA : A Geological Characterization and Assessment of Carbon Dioxide Confinement Potential [Western Michigan University]. https://scholarworks.wmich.edu/masters_theses/608/</t>
        </r>
      </text>
    </comment>
    <comment ref="N117" authorId="0" shapeId="0" xr:uid="{00000000-0006-0000-0100-00006E070000}">
      <text>
        <r>
          <rPr>
            <sz val="11"/>
            <color theme="1"/>
            <rFont val="Calibri"/>
            <family val="2"/>
            <scheme val="minor"/>
          </rPr>
          <t>======
ID#AAAAS-Sixqk
Linus. Vagabund    (2021-12-15 18:16:01)
Sattler (2015)
Grade B</t>
        </r>
      </text>
    </comment>
    <comment ref="O117" authorId="0" shapeId="0" xr:uid="{00000000-0006-0000-0100-00006F070000}">
      <text>
        <r>
          <rPr>
            <sz val="11"/>
            <color theme="1"/>
            <rFont val="Calibri"/>
            <family val="2"/>
            <scheme val="minor"/>
          </rPr>
          <t>======
ID#AAAAS-Sixqo
Linus. Vagabund    (2021-12-15 18:16:03)
Sattler (2015)
Grade B</t>
        </r>
      </text>
    </comment>
    <comment ref="P117" authorId="0" shapeId="0" xr:uid="{00000000-0006-0000-0100-000070070000}">
      <text>
        <r>
          <rPr>
            <sz val="11"/>
            <color theme="1"/>
            <rFont val="Calibri"/>
            <family val="2"/>
            <scheme val="minor"/>
          </rPr>
          <t>======
ID#AAAAS-Sixqs
Linus. Vagabund    (2021-12-15 18:16:07)
Sattler (2015)
Grade B</t>
        </r>
      </text>
    </comment>
    <comment ref="Q117" authorId="0" shapeId="0" xr:uid="{00000000-0006-0000-0100-000071070000}">
      <text>
        <r>
          <rPr>
            <sz val="11"/>
            <color theme="1"/>
            <rFont val="Calibri"/>
            <family val="2"/>
            <scheme val="minor"/>
          </rPr>
          <t>======
ID#AAAAS-Sixqw
Linus. Vagabund    (2021-12-15 18:16:09)
Sattler (2015)
Grade B</t>
        </r>
      </text>
    </comment>
    <comment ref="R117" authorId="0" shapeId="0" xr:uid="{00000000-0006-0000-0100-000072070000}">
      <text>
        <r>
          <rPr>
            <sz val="11"/>
            <color theme="1"/>
            <rFont val="Calibri"/>
            <family val="2"/>
            <scheme val="minor"/>
          </rPr>
          <t>======
ID#AAAAS-Sixq0
Linus. Vagabund    (2021-12-15 18:16:11)
Sattler (2015)
Grade B</t>
        </r>
      </text>
    </comment>
    <comment ref="S117" authorId="0" shapeId="0" xr:uid="{00000000-0006-0000-0100-000073070000}">
      <text>
        <r>
          <rPr>
            <sz val="11"/>
            <color theme="1"/>
            <rFont val="Calibri"/>
            <family val="2"/>
            <scheme val="minor"/>
          </rPr>
          <t>======
ID#AAAAS-OwUac
Linus. Vagabund    (2021-12-15 18:02:23)
Sattler (2015)
Grade B</t>
        </r>
      </text>
    </comment>
    <comment ref="T117" authorId="0" shapeId="0" xr:uid="{00000000-0006-0000-0100-000074070000}">
      <text>
        <r>
          <rPr>
            <sz val="11"/>
            <color theme="1"/>
            <rFont val="Calibri"/>
            <family val="2"/>
            <scheme val="minor"/>
          </rPr>
          <t>======
ID#AAAAS-OwUag
Linus. Vagabund    (2021-12-15 18:02:33)
Sattler (2015)
Grade B</t>
        </r>
      </text>
    </comment>
    <comment ref="U117" authorId="0" shapeId="0" xr:uid="{00000000-0006-0000-0100-000075070000}">
      <text>
        <r>
          <rPr>
            <sz val="11"/>
            <color theme="1"/>
            <rFont val="Calibri"/>
            <family val="2"/>
            <scheme val="minor"/>
          </rPr>
          <t>======
ID#AAAAS-OwUak
Linus. Vagabund    (2021-12-15 18:02:36)
Sattler (2015)
Grade B</t>
        </r>
      </text>
    </comment>
    <comment ref="V117" authorId="0" shapeId="0" xr:uid="{00000000-0006-0000-0100-000076070000}">
      <text>
        <r>
          <rPr>
            <sz val="11"/>
            <color theme="1"/>
            <rFont val="Calibri"/>
            <family val="2"/>
            <scheme val="minor"/>
          </rPr>
          <t>======
ID#AAAAS-Sixp4
Linus. Vagabund    (2021-12-15 18:02:38)
Sattler (2015)
Grade B</t>
        </r>
      </text>
    </comment>
    <comment ref="W117" authorId="0" shapeId="0" xr:uid="{00000000-0006-0000-0100-000077070000}">
      <text>
        <r>
          <rPr>
            <sz val="11"/>
            <color theme="1"/>
            <rFont val="Calibri"/>
            <family val="2"/>
            <scheme val="minor"/>
          </rPr>
          <t>======
ID#AAAAS-Sixp8
Linus. Vagabund    (2021-12-15 18:02:40)
Sattler (2015)
Grade B</t>
        </r>
      </text>
    </comment>
    <comment ref="X117" authorId="0" shapeId="0" xr:uid="{00000000-0006-0000-0100-000078070000}">
      <text>
        <r>
          <rPr>
            <sz val="11"/>
            <color theme="1"/>
            <rFont val="Calibri"/>
            <family val="2"/>
            <scheme val="minor"/>
          </rPr>
          <t>======
ID#AAAAS-SixqA
Linus. Vagabund    (2021-12-15 18:02:42)
Sattler (2015)
Grade B</t>
        </r>
      </text>
    </comment>
    <comment ref="B118" authorId="0" shapeId="0" xr:uid="{00000000-0006-0000-0100-000079070000}">
      <text>
        <r>
          <rPr>
            <sz val="11"/>
            <color theme="1"/>
            <rFont val="Calibri"/>
            <family val="2"/>
            <scheme val="minor"/>
          </rPr>
          <t>======
ID#AAAAL9iRMko
Iman Vaezi    (2021-04-12 10:48:34)
Ardmore Basin</t>
        </r>
      </text>
    </comment>
    <comment ref="K118" authorId="0" shapeId="0" xr:uid="{00000000-0006-0000-0100-00007A070000}">
      <text>
        <r>
          <rPr>
            <sz val="11"/>
            <color theme="1"/>
            <rFont val="Calibri"/>
            <family val="2"/>
            <scheme val="minor"/>
          </rPr>
          <t>======
ID#AAAATi5CWuA
Linus. Vagabund    (2021-12-23 16:51:54)
Ryan (2017)
Grade B
Ref.:
RYAN, B. E. (2017). Petrophysical Properties of the Woodford Formation in the Ardmore Basin in Oklahoma, U.S.A (Issue November).</t>
        </r>
      </text>
    </comment>
    <comment ref="L118" authorId="0" shapeId="0" xr:uid="{00000000-0006-0000-0100-00007B070000}">
      <text>
        <r>
          <rPr>
            <sz val="11"/>
            <color theme="1"/>
            <rFont val="Calibri"/>
            <family val="2"/>
            <scheme val="minor"/>
          </rPr>
          <t>======
ID#AAAAP6PH0Lc
Linus. Vagabund    (2021-09-25 12:43:41)
Ryan (2017)
Grade B</t>
        </r>
      </text>
    </comment>
    <comment ref="M118" authorId="0" shapeId="0" xr:uid="{00000000-0006-0000-0100-00007C070000}">
      <text>
        <r>
          <rPr>
            <sz val="11"/>
            <color theme="1"/>
            <rFont val="Calibri"/>
            <family val="2"/>
            <scheme val="minor"/>
          </rPr>
          <t>======
ID#AAAAP6PH0Lg
Linus. Vagabund    (2021-09-25 12:43:44)
Ryan (2017)
Grade B</t>
        </r>
      </text>
    </comment>
    <comment ref="N118" authorId="0" shapeId="0" xr:uid="{00000000-0006-0000-0100-00007D070000}">
      <text>
        <r>
          <rPr>
            <sz val="11"/>
            <color theme="1"/>
            <rFont val="Calibri"/>
            <family val="2"/>
            <scheme val="minor"/>
          </rPr>
          <t>======
ID#AAAAP6PH0Lk
Linus. Vagabund    (2021-09-25 12:43:46)
Ryan (2017)
Grade B</t>
        </r>
      </text>
    </comment>
    <comment ref="P118" authorId="0" shapeId="0" xr:uid="{00000000-0006-0000-0100-00007E070000}">
      <text>
        <r>
          <rPr>
            <sz val="11"/>
            <color theme="1"/>
            <rFont val="Calibri"/>
            <family val="2"/>
            <scheme val="minor"/>
          </rPr>
          <t>======
ID#AAAAP6PH0Lo
Linus. Vagabund    (2021-09-25 13:11:26)
Ryan (2017)
Grade B</t>
        </r>
      </text>
    </comment>
    <comment ref="Q118" authorId="0" shapeId="0" xr:uid="{00000000-0006-0000-0100-00007F070000}">
      <text>
        <r>
          <rPr>
            <sz val="11"/>
            <color theme="1"/>
            <rFont val="Calibri"/>
            <family val="2"/>
            <scheme val="minor"/>
          </rPr>
          <t>======
ID#AAAAP6PH0Ls
Linus. Vagabund    (2021-09-25 13:11:30)
Ryan (2017)
Grade B</t>
        </r>
      </text>
    </comment>
    <comment ref="R118" authorId="0" shapeId="0" xr:uid="{00000000-0006-0000-0100-000080070000}">
      <text>
        <r>
          <rPr>
            <sz val="11"/>
            <color theme="1"/>
            <rFont val="Calibri"/>
            <family val="2"/>
            <scheme val="minor"/>
          </rPr>
          <t>======
ID#AAAAL9iRMlg
Iman Vaezi    (2021-04-12 10:54:27)
hydraulic diffusivity: 13.8±5.4 m2/s
------
ID#AAAAia6-8w4
Linus. Vagabund    (2022-10-31 11:21:29)
Grade B</t>
        </r>
      </text>
    </comment>
    <comment ref="S118" authorId="0" shapeId="0" xr:uid="{00000000-0006-0000-0100-000081070000}">
      <text>
        <r>
          <rPr>
            <sz val="11"/>
            <color theme="1"/>
            <rFont val="Calibri"/>
            <family val="2"/>
            <scheme val="minor"/>
          </rPr>
          <t>======
ID#AAAAP6PH0Lw
Linus. Vagabund    (2021-09-25 13:52:07)
Abousleiman et al. (2007)
Grade B
Ref.:
Abousleiman, Y., Tran, M., Hoang, S., Bobko, C., Ortega, A., &amp; Ulm, F. J. (2007). Geomechanics field and laboratory characterization of woodford shale: The next gas play. Proceedings - SPE Annual Technical Conference and Exhibition, 4, 2127–2140. https://doi.org/10.2523/110120-ms</t>
        </r>
      </text>
    </comment>
    <comment ref="T118" authorId="0" shapeId="0" xr:uid="{00000000-0006-0000-0100-000082070000}">
      <text>
        <r>
          <rPr>
            <sz val="11"/>
            <color theme="1"/>
            <rFont val="Calibri"/>
            <family val="2"/>
            <scheme val="minor"/>
          </rPr>
          <t>======
ID#AAAAP6bqvDM
Linus. Vagabund    (2021-09-25 13:52:24)
Abousleiman et al. (2007)
Grade B</t>
        </r>
      </text>
    </comment>
    <comment ref="V118" authorId="0" shapeId="0" xr:uid="{00000000-0006-0000-0100-000083070000}">
      <text>
        <r>
          <rPr>
            <sz val="11"/>
            <color theme="1"/>
            <rFont val="Calibri"/>
            <family val="2"/>
            <scheme val="minor"/>
          </rPr>
          <t>======
ID#AAAAP6bqvDQ
Linus. Vagabund    (2021-09-25 13:52:27)
Abousleiman et al. (2007)
Grade B</t>
        </r>
      </text>
    </comment>
    <comment ref="W118" authorId="0" shapeId="0" xr:uid="{00000000-0006-0000-0100-000084070000}">
      <text>
        <r>
          <rPr>
            <sz val="11"/>
            <color theme="1"/>
            <rFont val="Calibri"/>
            <family val="2"/>
            <scheme val="minor"/>
          </rPr>
          <t>======
ID#AAAAP6bqvDU
Linus. Vagabund    (2021-09-25 13:52:29)
Abousleiman et al. (2007)
Grade B</t>
        </r>
      </text>
    </comment>
    <comment ref="X118" authorId="0" shapeId="0" xr:uid="{00000000-0006-0000-0100-000085070000}">
      <text>
        <r>
          <rPr>
            <sz val="11"/>
            <color theme="1"/>
            <rFont val="Calibri"/>
            <family val="2"/>
            <scheme val="minor"/>
          </rPr>
          <t>======
ID#AAAAicH5eLo
Linus. Vagabund    (2022-10-31 13:38:54)
Abousleiman et al. (2007)
Grade B</t>
        </r>
      </text>
    </comment>
    <comment ref="AI118" authorId="0" shapeId="0" xr:uid="{00000000-0006-0000-0100-000086070000}">
      <text>
        <r>
          <rPr>
            <sz val="11"/>
            <color theme="1"/>
            <rFont val="Calibri"/>
            <family val="2"/>
            <scheme val="minor"/>
          </rPr>
          <t>======
ID#AAAAP6bqvDY
Linus. Vagabund    (2021-09-25 13:53:17)
Abousleiman et al. (2007)
Grade B</t>
        </r>
      </text>
    </comment>
    <comment ref="AJ118" authorId="0" shapeId="0" xr:uid="{00000000-0006-0000-0100-000087070000}">
      <text>
        <r>
          <rPr>
            <sz val="11"/>
            <color theme="1"/>
            <rFont val="Calibri"/>
            <family val="2"/>
            <scheme val="minor"/>
          </rPr>
          <t>======
ID#AAAAP6bqvDc
Linus. Vagabund    (2021-09-25 13:53:19)
Abousleiman et al. (2007)
Grade B</t>
        </r>
      </text>
    </comment>
    <comment ref="CV119" authorId="0" shapeId="0" xr:uid="{00000000-0006-0000-0100-000088070000}">
      <text>
        <r>
          <rPr>
            <sz val="11"/>
            <color theme="1"/>
            <rFont val="Calibri"/>
            <family val="2"/>
            <scheme val="minor"/>
          </rPr>
          <t>======
ID#AAAAGYzYkmc
Iman Rahimzadeh    (2020-04-09 14:19:11)
HF in 4 depth intervals</t>
        </r>
      </text>
    </comment>
    <comment ref="CX119" authorId="0" shapeId="0" xr:uid="{00000000-0006-0000-0100-000089070000}">
      <text>
        <r>
          <rPr>
            <sz val="11"/>
            <color theme="1"/>
            <rFont val="Calibri"/>
            <family val="2"/>
            <scheme val="minor"/>
          </rPr>
          <t>======
ID#AAAAGYzYkf8
Iman Rahimzadeh    (2020-04-09 14:12:55)
Holland 2013</t>
        </r>
      </text>
    </comment>
    <comment ref="DB119" authorId="0" shapeId="0" xr:uid="{00000000-0006-0000-0100-00008A070000}">
      <text>
        <r>
          <rPr>
            <sz val="11"/>
            <color theme="1"/>
            <rFont val="Calibri"/>
            <family val="2"/>
            <scheme val="minor"/>
          </rPr>
          <t>======
ID#AAAAJZfHTgw
Iman Rahimzadeh    (2020-04-09 13:04:53)
Van der Elst (2016)</t>
        </r>
      </text>
    </comment>
    <comment ref="DQ119" authorId="0" shapeId="0" xr:uid="{00000000-0006-0000-0100-00008B070000}">
      <text>
        <r>
          <rPr>
            <sz val="11"/>
            <color theme="1"/>
            <rFont val="Calibri"/>
            <family val="2"/>
            <scheme val="minor"/>
          </rPr>
          <t>======
ID#AAAAGYzYkgc
Iman Rahimzadeh    (2020-04-09 14:14:13)
Holland, 2013</t>
        </r>
      </text>
    </comment>
    <comment ref="DR119" authorId="0" shapeId="0" xr:uid="{00000000-0006-0000-0100-00008C070000}">
      <text>
        <r>
          <rPr>
            <sz val="11"/>
            <color theme="1"/>
            <rFont val="Calibri"/>
            <family val="2"/>
            <scheme val="minor"/>
          </rPr>
          <t>======
ID#AAAAJZfHTg0
Iman Rahimzadeh    (2020-04-09 13:05:42)
Van der Elst (2016)</t>
        </r>
      </text>
    </comment>
    <comment ref="DT119" authorId="0" shapeId="0" xr:uid="{00000000-0006-0000-0100-00008D070000}">
      <text>
        <r>
          <rPr>
            <sz val="11"/>
            <color theme="1"/>
            <rFont val="Calibri"/>
            <family val="2"/>
            <scheme val="minor"/>
          </rPr>
          <t>======
ID#AAAAGYzYkgQ
Iman Rahimzadeh    (2020-04-09 14:13:42)
Holland 2013</t>
        </r>
      </text>
    </comment>
    <comment ref="DU119" authorId="0" shapeId="0" xr:uid="{00000000-0006-0000-0100-00008E070000}">
      <text>
        <r>
          <rPr>
            <sz val="11"/>
            <color theme="1"/>
            <rFont val="Calibri"/>
            <family val="2"/>
            <scheme val="minor"/>
          </rPr>
          <t>======
ID#AAAAJZfHTiQ
Iman Rahimzadeh    (2020-04-09 13:24:19)
Holland (2011)</t>
        </r>
      </text>
    </comment>
    <comment ref="DV119" authorId="0" shapeId="0" xr:uid="{00000000-0006-0000-0100-00008F070000}">
      <text>
        <r>
          <rPr>
            <sz val="11"/>
            <color theme="1"/>
            <rFont val="Calibri"/>
            <family val="2"/>
            <scheme val="minor"/>
          </rPr>
          <t>======
ID#AAAAJZfHTiY
Iman Rahimzadeh    (2020-04-09 13:24:29)
Holladn (2011)
------
ID#AAAAGYzYkk0
Iman Rahimzadeh    (2020-04-09 14:16:27)
with a mean value of 3080 m</t>
        </r>
      </text>
    </comment>
    <comment ref="DW119" authorId="0" shapeId="0" xr:uid="{00000000-0006-0000-0100-000090070000}">
      <text>
        <r>
          <rPr>
            <sz val="11"/>
            <color theme="1"/>
            <rFont val="Calibri"/>
            <family val="2"/>
            <scheme val="minor"/>
          </rPr>
          <t>======
ID#AAAAGYzYkko
Iman Rahimzadeh    (2020-04-09 14:15:17)
Holland, 2013</t>
        </r>
      </text>
    </comment>
    <comment ref="K120" authorId="0" shapeId="0" xr:uid="{00000000-0006-0000-0100-000091070000}">
      <text>
        <r>
          <rPr>
            <sz val="11"/>
            <color theme="1"/>
            <rFont val="Calibri"/>
            <family val="2"/>
            <scheme val="minor"/>
          </rPr>
          <t>======
ID#AAAATi5CWuE
Linus. Vagabund    (2021-12-23 16:57:46)
Ryan (2017)
Grade B
Ref.:
RYAN, B. E. (2017). Petrophysical Properties of the Woodford Formation in the Ardmore Basin in Oklahoma, U.S.A (Issue November).</t>
        </r>
      </text>
    </comment>
    <comment ref="L120" authorId="0" shapeId="0" xr:uid="{00000000-0006-0000-0100-000092070000}">
      <text>
        <r>
          <rPr>
            <sz val="11"/>
            <color theme="1"/>
            <rFont val="Calibri"/>
            <family val="2"/>
            <scheme val="minor"/>
          </rPr>
          <t>======
ID#AAAATi5CWuI
Linus. Vagabund    (2021-12-23 16:58:02)
Ryan (2017)
Grade B</t>
        </r>
      </text>
    </comment>
    <comment ref="O120" authorId="0" shapeId="0" xr:uid="{00000000-0006-0000-0100-000093070000}">
      <text>
        <r>
          <rPr>
            <sz val="11"/>
            <color theme="1"/>
            <rFont val="Calibri"/>
            <family val="2"/>
            <scheme val="minor"/>
          </rPr>
          <t>======
ID#AAAAia6-8xE
Linus. Vagabund    (2022-10-31 11:38:48)
Neuhaus and Miskimins (2012)
Grade B
Ref.:
Neuhaus, C. W., &amp; Miskimins, J. L. (2012). Analysis of Surface and Downhole Microseismic Monitoring Coupled with Hydraulic Fracture Modeling in the Woodford Shale. All Days, SPE-154804-MS. https://doi.org/10.2118/154804-MS</t>
        </r>
      </text>
    </comment>
    <comment ref="R120" authorId="0" shapeId="0" xr:uid="{00000000-0006-0000-0100-000094070000}">
      <text>
        <r>
          <rPr>
            <sz val="11"/>
            <color theme="1"/>
            <rFont val="Calibri"/>
            <family val="2"/>
            <scheme val="minor"/>
          </rPr>
          <t>======
ID#AAAAia6-8xI
Linus. Vagabund    (2022-10-31 11:39:28)
Neuhaus and Miskimins (2012)
Grade B</t>
        </r>
      </text>
    </comment>
    <comment ref="U120" authorId="0" shapeId="0" xr:uid="{00000000-0006-0000-0100-000095070000}">
      <text>
        <r>
          <rPr>
            <sz val="11"/>
            <color theme="1"/>
            <rFont val="Calibri"/>
            <family val="2"/>
            <scheme val="minor"/>
          </rPr>
          <t>======
ID#AAAAicH5eLM
Linus. Vagabund    (2022-10-31 13:31:40)
Neuhaus and Miskimins (2012)
Grade B</t>
        </r>
      </text>
    </comment>
    <comment ref="X120" authorId="0" shapeId="0" xr:uid="{00000000-0006-0000-0100-000096070000}">
      <text>
        <r>
          <rPr>
            <sz val="11"/>
            <color theme="1"/>
            <rFont val="Calibri"/>
            <family val="2"/>
            <scheme val="minor"/>
          </rPr>
          <t>======
ID#AAAAicH5eL8
Linus. Vagabund    (2022-10-31 13:46:13)
Neuhaus and Miskimins (2012)
Grade B</t>
        </r>
      </text>
    </comment>
    <comment ref="DX120" authorId="0" shapeId="0" xr:uid="{00000000-0006-0000-0100-000097070000}">
      <text>
        <r>
          <rPr>
            <sz val="11"/>
            <color theme="1"/>
            <rFont val="Calibri"/>
            <family val="2"/>
            <scheme val="minor"/>
          </rPr>
          <t>======
ID#AAAAZ_MSvJQ
Iman Rahimzadeh    (2022-05-30 08:56:03)
not exact date (in 2007)</t>
        </r>
      </text>
    </comment>
    <comment ref="K121" authorId="0" shapeId="0" xr:uid="{00000000-0006-0000-0100-000098070000}">
      <text>
        <r>
          <rPr>
            <sz val="11"/>
            <color theme="1"/>
            <rFont val="Calibri"/>
            <family val="2"/>
            <scheme val="minor"/>
          </rPr>
          <t>======
ID#AAAATi5CWsI
Linus. Vagabund    (2021-12-23 16:06:05)
Cluff and Cluff (2004)
Grade B
Ref.:
Cluff, S.G., Cluff, R.M., 2004. Petrophysics of the Lance Sandstone Reservoirs in Jonah Field, Sublette County, Wyoming. Jonah Field: case study of a tight-gas fluvial reservoir. https://doi.org/10.1306/St521007</t>
        </r>
      </text>
    </comment>
    <comment ref="O121" authorId="0" shapeId="0" xr:uid="{00000000-0006-0000-0100-000099070000}">
      <text>
        <r>
          <rPr>
            <sz val="11"/>
            <color theme="1"/>
            <rFont val="Calibri"/>
            <family val="2"/>
            <scheme val="minor"/>
          </rPr>
          <t>======
ID#AAAATi5CWsM
Linus. Vagabund    (2021-12-23 16:08:14)
Cluff and Cluff (2015)
Grade B</t>
        </r>
      </text>
    </comment>
    <comment ref="Q121" authorId="0" shapeId="0" xr:uid="{00000000-0006-0000-0100-00009A070000}">
      <text>
        <r>
          <rPr>
            <sz val="11"/>
            <color theme="1"/>
            <rFont val="Calibri"/>
            <family val="2"/>
            <scheme val="minor"/>
          </rPr>
          <t>======
ID#AAAATi5CWsQ
Linus. Vagabund    (2021-12-23 16:08:16)
Cluff and Cluff (2015)
Grade B</t>
        </r>
      </text>
    </comment>
    <comment ref="R121" authorId="0" shapeId="0" xr:uid="{00000000-0006-0000-0100-00009B070000}">
      <text>
        <r>
          <rPr>
            <sz val="11"/>
            <color theme="1"/>
            <rFont val="Calibri"/>
            <family val="2"/>
            <scheme val="minor"/>
          </rPr>
          <t>======
ID#AAAATi5CWsU
Linus. Vagabund    (2021-12-23 16:08:18)
Cluff and Cluff (2015)
Grade B</t>
        </r>
      </text>
    </comment>
    <comment ref="K122" authorId="0" shapeId="0" xr:uid="{00000000-0006-0000-0100-00009C070000}">
      <text>
        <r>
          <rPr>
            <sz val="11"/>
            <color theme="1"/>
            <rFont val="Calibri"/>
            <family val="2"/>
            <scheme val="minor"/>
          </rPr>
          <t>======
ID#AAAAkLtKfjM
Iman Rahimzadeh    (2022-11-18 10:57:04)
Grade A</t>
        </r>
      </text>
    </comment>
    <comment ref="M122" authorId="0" shapeId="0" xr:uid="{00000000-0006-0000-0100-00009D070000}">
      <text>
        <r>
          <rPr>
            <sz val="11"/>
            <color theme="1"/>
            <rFont val="Calibri"/>
            <family val="2"/>
            <scheme val="minor"/>
          </rPr>
          <t>======
ID#AAAAkLtpqjE
Iman Rahimzadeh    (2022-11-18 11:03:09)
Brenkly (2016)
Grade A</t>
        </r>
      </text>
    </comment>
    <comment ref="Q122" authorId="0" shapeId="0" xr:uid="{00000000-0006-0000-0100-00009E070000}">
      <text>
        <r>
          <rPr>
            <sz val="11"/>
            <color theme="1"/>
            <rFont val="Calibri"/>
            <family val="2"/>
            <scheme val="minor"/>
          </rPr>
          <t>======
ID#AAAAkLtpqks
Iman Rahimzadeh    (2022-11-18 11:17:28)
Grade A</t>
        </r>
      </text>
    </comment>
    <comment ref="T122" authorId="0" shapeId="0" xr:uid="{00000000-0006-0000-0100-00009F070000}">
      <text>
        <r>
          <rPr>
            <sz val="11"/>
            <color theme="1"/>
            <rFont val="Calibri"/>
            <family val="2"/>
            <scheme val="minor"/>
          </rPr>
          <t>======
ID#AAAAkLuwEPc
Iman Rahimzadeh    (2022-11-18 11:30:46)
Brenkly (2016)
Grade A</t>
        </r>
      </text>
    </comment>
    <comment ref="U122" authorId="0" shapeId="0" xr:uid="{00000000-0006-0000-0100-0000A0070000}">
      <text>
        <r>
          <rPr>
            <sz val="11"/>
            <color theme="1"/>
            <rFont val="Calibri"/>
            <family val="2"/>
            <scheme val="minor"/>
          </rPr>
          <t>======
ID#AAAAkLuwEPk
Iman Rahimzadeh    (2022-11-18 11:30:52)
Brenkly (2016)
Grade A</t>
        </r>
      </text>
    </comment>
    <comment ref="V122" authorId="0" shapeId="0" xr:uid="{00000000-0006-0000-0100-0000A1070000}">
      <text>
        <r>
          <rPr>
            <sz val="11"/>
            <color theme="1"/>
            <rFont val="Calibri"/>
            <family val="2"/>
            <scheme val="minor"/>
          </rPr>
          <t>======
ID#AAAAkLuwEPo
Iman Rahimzadeh    (2022-11-18 11:31:03)
Brenkly (2016)
Grade A</t>
        </r>
      </text>
    </comment>
    <comment ref="BN122" authorId="0" shapeId="0" xr:uid="{00000000-0006-0000-0100-0000A2070000}">
      <text>
        <r>
          <rPr>
            <sz val="11"/>
            <color theme="1"/>
            <rFont val="Calibri"/>
            <family val="2"/>
            <scheme val="minor"/>
          </rPr>
          <t>======
ID#AAAAIBN35Zc
Iman Rahimzadeh    (2021-03-11 09:43:55)
Skoumal et al. (2015)</t>
        </r>
      </text>
    </comment>
    <comment ref="BQ122" authorId="0" shapeId="0" xr:uid="{00000000-0006-0000-0100-0000A3070000}">
      <text>
        <r>
          <rPr>
            <sz val="11"/>
            <color theme="1"/>
            <rFont val="Calibri"/>
            <family val="2"/>
            <scheme val="minor"/>
          </rPr>
          <t>======
ID#AAAAIBN35ZM
Iman Rahimzadeh    (2021-03-11 09:43:37)
Almost vertical
Skoumal et al. (2015)</t>
        </r>
      </text>
    </comment>
    <comment ref="DJ122" authorId="0" shapeId="0" xr:uid="{00000000-0006-0000-0100-0000A4070000}">
      <text>
        <r>
          <rPr>
            <sz val="11"/>
            <color theme="1"/>
            <rFont val="Calibri"/>
            <family val="2"/>
            <scheme val="minor"/>
          </rPr>
          <t>======
ID#AAAAIBN35W0
Iman Rahimzadeh    (2021-03-11 09:38:34)
Skoumal et al. (2015)</t>
        </r>
      </text>
    </comment>
    <comment ref="DP122" authorId="0" shapeId="0" xr:uid="{00000000-0006-0000-0100-0000A5070000}">
      <text>
        <r>
          <rPr>
            <sz val="11"/>
            <color theme="1"/>
            <rFont val="Calibri"/>
            <family val="2"/>
            <scheme val="minor"/>
          </rPr>
          <t>======
ID#AAAAIBN35WM
Iman Rahimzadeh    (2021-03-11 09:32:42)
Skoumal et al. (2015)</t>
        </r>
      </text>
    </comment>
    <comment ref="DY122" authorId="0" shapeId="0" xr:uid="{00000000-0006-0000-0100-0000A6070000}">
      <text>
        <r>
          <rPr>
            <sz val="11"/>
            <color theme="1"/>
            <rFont val="Calibri"/>
            <family val="2"/>
            <scheme val="minor"/>
          </rPr>
          <t>======
ID#AAAAIBN35Wc
Iman Rahimzadeh    (2021-03-11 09:34:04)
Skoumal et al. (2015)</t>
        </r>
      </text>
    </comment>
    <comment ref="K123" authorId="0" shapeId="0" xr:uid="{00000000-0006-0000-0100-0000A7070000}">
      <text>
        <r>
          <rPr>
            <sz val="11"/>
            <color theme="1"/>
            <rFont val="Calibri"/>
            <family val="2"/>
            <scheme val="minor"/>
          </rPr>
          <t>======
ID#AAAAkLtKfjI
Iman Rahimzadeh    (2022-11-18 10:57:00)
Grade A</t>
        </r>
      </text>
    </comment>
    <comment ref="M123" authorId="0" shapeId="0" xr:uid="{00000000-0006-0000-0100-0000A8070000}">
      <text>
        <r>
          <rPr>
            <sz val="11"/>
            <color theme="1"/>
            <rFont val="Calibri"/>
            <family val="2"/>
            <scheme val="minor"/>
          </rPr>
          <t>======
ID#AAAAJfMA5Jg
Iman Rahimzadeh    (2020-04-30 22:02:57)
Brenkly (2016)
Grade A</t>
        </r>
      </text>
    </comment>
    <comment ref="Q123" authorId="0" shapeId="0" xr:uid="{00000000-0006-0000-0100-0000A9070000}">
      <text>
        <r>
          <rPr>
            <sz val="11"/>
            <color theme="1"/>
            <rFont val="Calibri"/>
            <family val="2"/>
            <scheme val="minor"/>
          </rPr>
          <t>======
ID#AAAAHWDAihY
Iman Rahimzadeh    (2020-11-30 13:15:40)
Luke thesis
Grade A</t>
        </r>
      </text>
    </comment>
    <comment ref="T123" authorId="0" shapeId="0" xr:uid="{00000000-0006-0000-0100-0000AA070000}">
      <text>
        <r>
          <rPr>
            <sz val="11"/>
            <color theme="1"/>
            <rFont val="Calibri"/>
            <family val="2"/>
            <scheme val="minor"/>
          </rPr>
          <t>======
ID#AAAAJfMA5JY
Iman Rahimzadeh    (2020-04-30 22:01:22)
Brenkly (2016)
Grade A</t>
        </r>
      </text>
    </comment>
    <comment ref="U123" authorId="0" shapeId="0" xr:uid="{00000000-0006-0000-0100-0000AB070000}">
      <text>
        <r>
          <rPr>
            <sz val="11"/>
            <color theme="1"/>
            <rFont val="Calibri"/>
            <family val="2"/>
            <scheme val="minor"/>
          </rPr>
          <t>======
ID#AAAAkLuwEPg
Iman Rahimzadeh    (2022-11-18 11:30:49)
Brenkly (2016)
Grade A</t>
        </r>
      </text>
    </comment>
    <comment ref="V123" authorId="0" shapeId="0" xr:uid="{00000000-0006-0000-0100-0000AC070000}">
      <text>
        <r>
          <rPr>
            <sz val="11"/>
            <color theme="1"/>
            <rFont val="Calibri"/>
            <family val="2"/>
            <scheme val="minor"/>
          </rPr>
          <t>======
ID#AAAAJfMA5Jc
Iman Rahimzadeh    (2020-04-30 22:01:26)
Brenkly (2016)
Grade A</t>
        </r>
      </text>
    </comment>
    <comment ref="B124" authorId="0" shapeId="0" xr:uid="{00000000-0006-0000-0100-0000AD070000}">
      <text>
        <r>
          <rPr>
            <sz val="11"/>
            <color theme="1"/>
            <rFont val="Calibri"/>
            <family val="2"/>
            <scheme val="minor"/>
          </rPr>
          <t>======
ID#AAAAK-teHKI
Iman Rahimzadeh    (2020-12-18 14:40:36)
Goodfellow et al. (2015)</t>
        </r>
      </text>
    </comment>
    <comment ref="M124" authorId="0" shapeId="0" xr:uid="{00000000-0006-0000-0100-0000AE070000}">
      <text>
        <r>
          <rPr>
            <sz val="11"/>
            <color theme="1"/>
            <rFont val="Calibri"/>
            <family val="2"/>
            <scheme val="minor"/>
          </rPr>
          <t>======
ID#AAAAK-teHMY
Iman Rahimzadeh    (2020-12-18 14:56:40)
Cheng (2016)
Grade A</t>
        </r>
      </text>
    </comment>
    <comment ref="P124" authorId="0" shapeId="0" xr:uid="{00000000-0006-0000-0100-0000AF070000}">
      <text>
        <r>
          <rPr>
            <sz val="11"/>
            <color theme="1"/>
            <rFont val="Calibri"/>
            <family val="2"/>
            <scheme val="minor"/>
          </rPr>
          <t>======
ID#AAAAK-teHMg
Iman Rahimzadeh    (2020-12-18 14:56:45)
Cheng (2016)</t>
        </r>
      </text>
    </comment>
    <comment ref="S124" authorId="0" shapeId="0" xr:uid="{00000000-0006-0000-0100-0000B0070000}">
      <text>
        <r>
          <rPr>
            <sz val="11"/>
            <color theme="1"/>
            <rFont val="Calibri"/>
            <family val="2"/>
            <scheme val="minor"/>
          </rPr>
          <t>======
ID#AAAAK-teHMw
Iman Rahimzadeh    (2020-12-18 14:59:32)
Cheng (2016)
Grade A</t>
        </r>
      </text>
    </comment>
    <comment ref="V124" authorId="0" shapeId="0" xr:uid="{00000000-0006-0000-0100-0000B1070000}">
      <text>
        <r>
          <rPr>
            <sz val="11"/>
            <color theme="1"/>
            <rFont val="Calibri"/>
            <family val="2"/>
            <scheme val="minor"/>
          </rPr>
          <t>======
ID#AAAAK-teHMo
Iman Rahimzadeh    (2020-12-18 14:57:28)
Cheng (2016)
Grade A</t>
        </r>
      </text>
    </comment>
    <comment ref="AC124" authorId="0" shapeId="0" xr:uid="{00000000-0006-0000-0100-0000B2070000}">
      <text>
        <r>
          <rPr>
            <sz val="11"/>
            <color theme="1"/>
            <rFont val="Calibri"/>
            <family val="2"/>
            <scheme val="minor"/>
          </rPr>
          <t>======
ID#AAAAK-teHMk
Iman Rahimzadeh    (2020-12-18 14:57:21)
Cheng (2016)
Grade A</t>
        </r>
      </text>
    </comment>
    <comment ref="BP124" authorId="0" shapeId="0" xr:uid="{00000000-0006-0000-0100-0000B3070000}">
      <text>
        <r>
          <rPr>
            <sz val="11"/>
            <color theme="1"/>
            <rFont val="Calibri"/>
            <family val="2"/>
            <scheme val="minor"/>
          </rPr>
          <t>======
ID#AAAAK-teHNI
Iman Rahimzadeh    (2020-12-18 15:02:37)
Horizontal fracture</t>
        </r>
      </text>
    </comment>
    <comment ref="CX124" authorId="0" shapeId="0" xr:uid="{00000000-0006-0000-0100-0000B4070000}">
      <text>
        <r>
          <rPr>
            <sz val="11"/>
            <color theme="1"/>
            <rFont val="Calibri"/>
            <family val="2"/>
            <scheme val="minor"/>
          </rPr>
          <t>======
ID#AAAAZ-DhFXs
Iman Rahimzadeh    (2022-05-30 08:04:48)
not exact date (in 2015)</t>
        </r>
      </text>
    </comment>
    <comment ref="DW124" authorId="0" shapeId="0" xr:uid="{00000000-0006-0000-0100-0000B5070000}">
      <text>
        <r>
          <rPr>
            <sz val="11"/>
            <color theme="1"/>
            <rFont val="Calibri"/>
            <family val="2"/>
            <scheme val="minor"/>
          </rPr>
          <t>======
ID#AAAAK-teHOA
Iman Rahimzadeh    (2020-12-18 15:06:50)
Injecting directly into the fracture</t>
        </r>
      </text>
    </comment>
    <comment ref="DX124" authorId="0" shapeId="0" xr:uid="{00000000-0006-0000-0100-0000B6070000}">
      <text>
        <r>
          <rPr>
            <sz val="11"/>
            <color theme="1"/>
            <rFont val="Calibri"/>
            <family val="2"/>
            <scheme val="minor"/>
          </rPr>
          <t>======
ID#AAAAZ_MSvIQ
Iman Rahimzadeh    (2022-05-30 08:54:12)
not exact date (in 2015)</t>
        </r>
      </text>
    </comment>
    <comment ref="B125" authorId="0" shapeId="0" xr:uid="{00000000-0006-0000-0100-0000B7070000}">
      <text>
        <r>
          <rPr>
            <sz val="11"/>
            <color theme="1"/>
            <rFont val="Calibri"/>
            <family val="2"/>
            <scheme val="minor"/>
          </rPr>
          <t>======
ID#AAAANdK6hAY
Haiqing Wu    (2021-07-16 23:57:50)
Li et al. (2015), He et al. (2017)</t>
        </r>
      </text>
    </comment>
    <comment ref="G125" authorId="0" shapeId="0" xr:uid="{00000000-0006-0000-0100-0000B8070000}">
      <text>
        <r>
          <rPr>
            <sz val="11"/>
            <color theme="1"/>
            <rFont val="Calibri"/>
            <family val="2"/>
            <scheme val="minor"/>
          </rPr>
          <t>======
ID#AAAANdK6hAE
Haiqing Wu    (2021-07-16 23:57:20)
Li et al. (2015), He et al. (2017)</t>
        </r>
      </text>
    </comment>
    <comment ref="H125" authorId="0" shapeId="0" xr:uid="{00000000-0006-0000-0100-0000B9070000}">
      <text>
        <r>
          <rPr>
            <sz val="11"/>
            <color theme="1"/>
            <rFont val="Calibri"/>
            <family val="2"/>
            <scheme val="minor"/>
          </rPr>
          <t>======
ID#AAAANdK6hAM
Haiqing Wu    (2021-07-16 23:57:27)
Li et al. (2015), He et al. (2017)</t>
        </r>
      </text>
    </comment>
    <comment ref="I125" authorId="0" shapeId="0" xr:uid="{00000000-0006-0000-0100-0000BA070000}">
      <text>
        <r>
          <rPr>
            <sz val="11"/>
            <color theme="1"/>
            <rFont val="Calibri"/>
            <family val="2"/>
            <scheme val="minor"/>
          </rPr>
          <t>======
ID#AAAANdK6g_8
Haiqing Wu    (2021-07-16 23:57:03)
Li et al. (2015)</t>
        </r>
      </text>
    </comment>
    <comment ref="J125" authorId="0" shapeId="0" xr:uid="{00000000-0006-0000-0100-0000BB070000}">
      <text>
        <r>
          <rPr>
            <sz val="11"/>
            <color theme="1"/>
            <rFont val="Calibri"/>
            <family val="2"/>
            <scheme val="minor"/>
          </rPr>
          <t>======
ID#AAAANdK6hAU
Haiqing Wu    (2021-07-16 23:57:40)
Li et al. (2015)</t>
        </r>
      </text>
    </comment>
    <comment ref="BN125" authorId="0" shapeId="0" xr:uid="{00000000-0006-0000-0100-0000BC070000}">
      <text>
        <r>
          <rPr>
            <sz val="11"/>
            <color theme="1"/>
            <rFont val="Calibri"/>
            <family val="2"/>
            <scheme val="minor"/>
          </rPr>
          <t>======
ID#AAAANdK6g_M
Haiqing Wu    (2021-07-16 23:56:09)
Li et al. (2015), He et al. (2017)</t>
        </r>
      </text>
    </comment>
    <comment ref="BO125" authorId="0" shapeId="0" xr:uid="{00000000-0006-0000-0100-0000BD070000}">
      <text>
        <r>
          <rPr>
            <sz val="11"/>
            <color theme="1"/>
            <rFont val="Calibri"/>
            <family val="2"/>
            <scheme val="minor"/>
          </rPr>
          <t>======
ID#AAAANdK6g_U
Haiqing Wu    (2021-07-16 23:56:14)
Li et al. (2015), He et al. (2017)</t>
        </r>
      </text>
    </comment>
    <comment ref="BP125" authorId="0" shapeId="0" xr:uid="{00000000-0006-0000-0100-0000BE070000}">
      <text>
        <r>
          <rPr>
            <sz val="11"/>
            <color theme="1"/>
            <rFont val="Calibri"/>
            <family val="2"/>
            <scheme val="minor"/>
          </rPr>
          <t>======
ID#AAAANdK6g_o
Haiqing Wu    (2021-07-16 23:56:31)
Li et al. (2015)</t>
        </r>
      </text>
    </comment>
    <comment ref="BQ125" authorId="0" shapeId="0" xr:uid="{00000000-0006-0000-0100-0000BF070000}">
      <text>
        <r>
          <rPr>
            <sz val="11"/>
            <color theme="1"/>
            <rFont val="Calibri"/>
            <family val="2"/>
            <scheme val="minor"/>
          </rPr>
          <t>======
ID#AAAANdK6g_s
Haiqing Wu    (2021-07-16 23:56:39)
Li et al. (2015), He et al. (2017)</t>
        </r>
      </text>
    </comment>
    <comment ref="BR125" authorId="0" shapeId="0" xr:uid="{00000000-0006-0000-0100-0000C0070000}">
      <text>
        <r>
          <rPr>
            <sz val="11"/>
            <color theme="1"/>
            <rFont val="Calibri"/>
            <family val="2"/>
            <scheme val="minor"/>
          </rPr>
          <t>======
ID#AAAANdK6g_A
Haiqing Wu    (2021-07-16 23:56:04)
Li et al. (2015), He et al. (2017)</t>
        </r>
      </text>
    </comment>
    <comment ref="BT125" authorId="0" shapeId="0" xr:uid="{00000000-0006-0000-0100-0000C1070000}">
      <text>
        <r>
          <rPr>
            <sz val="11"/>
            <color theme="1"/>
            <rFont val="Calibri"/>
            <family val="2"/>
            <scheme val="minor"/>
          </rPr>
          <t>======
ID#AAAANdK6g-g
Haiqing Wu    (2021-07-16 23:55:25)
Li et al. (2015)</t>
        </r>
      </text>
    </comment>
    <comment ref="BU125" authorId="0" shapeId="0" xr:uid="{00000000-0006-0000-0100-0000C2070000}">
      <text>
        <r>
          <rPr>
            <sz val="11"/>
            <color theme="1"/>
            <rFont val="Calibri"/>
            <family val="2"/>
            <scheme val="minor"/>
          </rPr>
          <t>======
ID#AAAANdK6g-k
Haiqing Wu    (2021-07-16 23:55:32)
Li et al. (2015)</t>
        </r>
      </text>
    </comment>
    <comment ref="BV125" authorId="0" shapeId="0" xr:uid="{00000000-0006-0000-0100-0000C3070000}">
      <text>
        <r>
          <rPr>
            <sz val="11"/>
            <color theme="1"/>
            <rFont val="Calibri"/>
            <family val="2"/>
            <scheme val="minor"/>
          </rPr>
          <t>======
ID#AAAANdK6g-8
Haiqing Wu    (2021-07-16 23:55:53)
He et al. (2017)</t>
        </r>
      </text>
    </comment>
    <comment ref="BW125" authorId="0" shapeId="0" xr:uid="{00000000-0006-0000-0100-0000C4070000}">
      <text>
        <r>
          <rPr>
            <sz val="11"/>
            <color theme="1"/>
            <rFont val="Calibri"/>
            <family val="2"/>
            <scheme val="minor"/>
          </rPr>
          <t>======
ID#AAAANdK6g-0
Haiqing Wu    (2021-07-16 23:55:46)
Li et al. (2015)</t>
        </r>
      </text>
    </comment>
    <comment ref="BX125" authorId="0" shapeId="0" xr:uid="{00000000-0006-0000-0100-0000C5070000}">
      <text>
        <r>
          <rPr>
            <sz val="11"/>
            <color theme="1"/>
            <rFont val="Calibri"/>
            <family val="2"/>
            <scheme val="minor"/>
          </rPr>
          <t>======
ID#AAAANdK6g-M
Haiqing Wu    (2021-07-16 23:55:05)
Li et al. (2015), He et al. (2017)</t>
        </r>
      </text>
    </comment>
    <comment ref="BY125" authorId="0" shapeId="0" xr:uid="{00000000-0006-0000-0100-0000C6070000}">
      <text>
        <r>
          <rPr>
            <sz val="11"/>
            <color theme="1"/>
            <rFont val="Calibri"/>
            <family val="2"/>
            <scheme val="minor"/>
          </rPr>
          <t>======
ID#AAAANdK6g-E
Haiqing Wu    (2021-07-16 23:54:49)
Li et al. (2015)</t>
        </r>
      </text>
    </comment>
    <comment ref="BZ125" authorId="0" shapeId="0" xr:uid="{00000000-0006-0000-0100-0000C7070000}">
      <text>
        <r>
          <rPr>
            <sz val="11"/>
            <color theme="1"/>
            <rFont val="Calibri"/>
            <family val="2"/>
            <scheme val="minor"/>
          </rPr>
          <t>======
ID#AAAAZ-DGgAY
Iman Rahimzadeh    (2022-05-30 07:30:03)
Intersected</t>
        </r>
      </text>
    </comment>
    <comment ref="CA125" authorId="0" shapeId="0" xr:uid="{00000000-0006-0000-0100-0000C8070000}">
      <text>
        <r>
          <rPr>
            <sz val="11"/>
            <color theme="1"/>
            <rFont val="Calibri"/>
            <family val="2"/>
            <scheme val="minor"/>
          </rPr>
          <t>======
ID#AAAANdK6g9k
Haiqing Wu    (2021-07-16 23:54:14)
He et al. (2017)</t>
        </r>
      </text>
    </comment>
    <comment ref="CB125" authorId="0" shapeId="0" xr:uid="{00000000-0006-0000-0100-0000C9070000}">
      <text>
        <r>
          <rPr>
            <sz val="11"/>
            <color theme="1"/>
            <rFont val="Calibri"/>
            <family val="2"/>
            <scheme val="minor"/>
          </rPr>
          <t>======
ID#AAAANdK6g9w
Haiqing Wu    (2021-07-16 23:54:27)
He et al. (2017)</t>
        </r>
      </text>
    </comment>
    <comment ref="CC125" authorId="0" shapeId="0" xr:uid="{00000000-0006-0000-0100-0000CA070000}">
      <text>
        <r>
          <rPr>
            <sz val="11"/>
            <color theme="1"/>
            <rFont val="Calibri"/>
            <family val="2"/>
            <scheme val="minor"/>
          </rPr>
          <t>======
ID#AAAANdK6g9M
Haiqing Wu    (2021-07-16 23:53:50)
Li et al. (2015)</t>
        </r>
      </text>
    </comment>
    <comment ref="CD125" authorId="0" shapeId="0" xr:uid="{00000000-0006-0000-0100-0000CB070000}">
      <text>
        <r>
          <rPr>
            <sz val="11"/>
            <color theme="1"/>
            <rFont val="Calibri"/>
            <family val="2"/>
            <scheme val="minor"/>
          </rPr>
          <t>======
ID#AAAANdK6g9U
Haiqing Wu    (2021-07-16 23:53:57)
Li et al. (2015)</t>
        </r>
      </text>
    </comment>
    <comment ref="CE125" authorId="0" shapeId="0" xr:uid="{00000000-0006-0000-0100-0000CC070000}">
      <text>
        <r>
          <rPr>
            <sz val="11"/>
            <color theme="1"/>
            <rFont val="Calibri"/>
            <family val="2"/>
            <scheme val="minor"/>
          </rPr>
          <t>======
ID#AAAANdK6g9A
Haiqing Wu    (2021-07-16 23:53:35)
Li et al. (2015)</t>
        </r>
      </text>
    </comment>
    <comment ref="CF125" authorId="0" shapeId="0" xr:uid="{00000000-0006-0000-0100-0000CD070000}">
      <text>
        <r>
          <rPr>
            <sz val="11"/>
            <color theme="1"/>
            <rFont val="Calibri"/>
            <family val="2"/>
            <scheme val="minor"/>
          </rPr>
          <t>======
ID#AAAANdK6g88
Haiqing Wu    (2021-07-16 23:53:20)
Li et al. (2015)</t>
        </r>
      </text>
    </comment>
    <comment ref="CU125" authorId="0" shapeId="0" xr:uid="{00000000-0006-0000-0100-0000CE070000}">
      <text>
        <r>
          <rPr>
            <sz val="11"/>
            <color theme="1"/>
            <rFont val="Calibri"/>
            <family val="2"/>
            <scheme val="minor"/>
          </rPr>
          <t>======
ID#AAAANdK6g84
Haiqing Wu    (2021-07-16 23:52:36)
Ma et al. (2015)</t>
        </r>
      </text>
    </comment>
    <comment ref="CW125" authorId="0" shapeId="0" xr:uid="{00000000-0006-0000-0100-0000CF070000}">
      <text>
        <r>
          <rPr>
            <sz val="11"/>
            <color theme="1"/>
            <rFont val="Calibri"/>
            <family val="2"/>
            <scheme val="minor"/>
          </rPr>
          <t>======
ID#AAAANdK6g8o
Haiqing Wu    (2021-07-16 23:52:12)
Ma et al. (2015)</t>
        </r>
      </text>
    </comment>
    <comment ref="CX125" authorId="0" shapeId="0" xr:uid="{00000000-0006-0000-0100-0000D0070000}">
      <text>
        <r>
          <rPr>
            <sz val="11"/>
            <color theme="1"/>
            <rFont val="Calibri"/>
            <family val="2"/>
            <scheme val="minor"/>
          </rPr>
          <t>======
ID#AAAANdK6g80
Haiqing Wu    (2021-07-16 23:52:25)
Fig. 1 in Ma et al. (2015)</t>
        </r>
      </text>
    </comment>
    <comment ref="DH125" authorId="0" shapeId="0" xr:uid="{00000000-0006-0000-0100-0000D1070000}">
      <text>
        <r>
          <rPr>
            <sz val="11"/>
            <color theme="1"/>
            <rFont val="Calibri"/>
            <family val="2"/>
            <scheme val="minor"/>
          </rPr>
          <t>======
ID#AAAANdK6g8g
Haiqing Wu    (2021-07-16 23:51:51)
Fig. 1 in Ma et al. (2015)</t>
        </r>
      </text>
    </comment>
    <comment ref="DI125" authorId="0" shapeId="0" xr:uid="{00000000-0006-0000-0100-0000D2070000}">
      <text>
        <r>
          <rPr>
            <sz val="11"/>
            <color theme="1"/>
            <rFont val="Calibri"/>
            <family val="2"/>
            <scheme val="minor"/>
          </rPr>
          <t>======
ID#AAAANdK6g8Y
Haiqing Wu    (2021-07-16 23:51:33)
Fig.1 in Ma et al. (2015)
------
ID#AAAAZ_NRCRE
Iman Rahimzadeh    (2022-05-30 12:10:30)
A few hours</t>
        </r>
      </text>
    </comment>
    <comment ref="DJ125" authorId="0" shapeId="0" xr:uid="{00000000-0006-0000-0100-0000D3070000}">
      <text>
        <r>
          <rPr>
            <sz val="11"/>
            <color theme="1"/>
            <rFont val="Calibri"/>
            <family val="2"/>
            <scheme val="minor"/>
          </rPr>
          <t>======
ID#AAAANdK6g8c
Haiqing Wu    (2021-07-16 23:51:39)
Ma et al. (2015)</t>
        </r>
      </text>
    </comment>
    <comment ref="DU125" authorId="0" shapeId="0" xr:uid="{00000000-0006-0000-0100-0000D4070000}">
      <text>
        <r>
          <rPr>
            <sz val="11"/>
            <color theme="1"/>
            <rFont val="Calibri"/>
            <family val="2"/>
            <scheme val="minor"/>
          </rPr>
          <t>======
ID#AAAANdK6g8M
Haiqing Wu    (2021-07-16 23:50:53)
Ma et al. (2015)</t>
        </r>
      </text>
    </comment>
    <comment ref="DV125" authorId="0" shapeId="0" xr:uid="{00000000-0006-0000-0100-0000D5070000}">
      <text>
        <r>
          <rPr>
            <sz val="11"/>
            <color theme="1"/>
            <rFont val="Calibri"/>
            <family val="2"/>
            <scheme val="minor"/>
          </rPr>
          <t>======
ID#AAAANdK6g8Q
Haiqing Wu    (2021-07-16 23:51:01)
Ma et al. (2015)</t>
        </r>
      </text>
    </comment>
    <comment ref="DW125" authorId="0" shapeId="0" xr:uid="{00000000-0006-0000-0100-0000D6070000}">
      <text>
        <r>
          <rPr>
            <sz val="11"/>
            <color theme="1"/>
            <rFont val="Calibri"/>
            <family val="2"/>
            <scheme val="minor"/>
          </rPr>
          <t>======
ID#AAAANdK6g8U
Haiqing Wu    (2021-07-16 23:51:07)
Ma et al. (2015)</t>
        </r>
      </text>
    </comment>
    <comment ref="DY125" authorId="0" shapeId="0" xr:uid="{00000000-0006-0000-0100-0000D7070000}">
      <text>
        <r>
          <rPr>
            <sz val="11"/>
            <color theme="1"/>
            <rFont val="Calibri"/>
            <family val="2"/>
            <scheme val="minor"/>
          </rPr>
          <t>======
ID#AAAANdK6g8I
Haiqing Wu    (2021-07-16 23:50:45)
Ma et al. (2015)</t>
        </r>
      </text>
    </comment>
    <comment ref="B126" authorId="0" shapeId="0" xr:uid="{00000000-0006-0000-0100-0000D8070000}">
      <text>
        <r>
          <rPr>
            <sz val="11"/>
            <color theme="1"/>
            <rFont val="Calibri"/>
            <family val="2"/>
            <scheme val="minor"/>
          </rPr>
          <t>======
ID#AAAAK6UqNe4
Iman Rahimzadeh    (2020-12-10 12:42:37)
Low Noise Underground Laboratory</t>
        </r>
      </text>
    </comment>
    <comment ref="E126" authorId="0" shapeId="0" xr:uid="{00000000-0006-0000-0100-0000D9070000}">
      <text>
        <r>
          <rPr>
            <sz val="11"/>
            <color theme="1"/>
            <rFont val="Calibri"/>
            <family val="2"/>
            <scheme val="minor"/>
          </rPr>
          <t>======
ID#AAAAK-teHHY
Iman Rahimzadeh    (2020-12-18 14:24:14)
Decameter-scale lab</t>
        </r>
      </text>
    </comment>
    <comment ref="F126" authorId="0" shapeId="0" xr:uid="{00000000-0006-0000-0100-0000DA070000}">
      <text>
        <r>
          <rPr>
            <sz val="11"/>
            <color theme="1"/>
            <rFont val="Calibri"/>
            <family val="2"/>
            <scheme val="minor"/>
          </rPr>
          <t>======
ID#AAAAIRbuJTU
Iman Rahimzadeh    (2021-04-15 11:43:18)
Injection at high pressure into the damage zone of faults</t>
        </r>
      </text>
    </comment>
    <comment ref="M126" authorId="0" shapeId="0" xr:uid="{00000000-0006-0000-0100-0000DB070000}">
      <text>
        <r>
          <rPr>
            <sz val="11"/>
            <color theme="1"/>
            <rFont val="Calibri"/>
            <family val="2"/>
            <scheme val="minor"/>
          </rPr>
          <t>======
ID#AAAAK6wSTBE
Iman Rahimzadeh    (2020-12-10 15:05:01)
Duboeuf et al. (2017)
Grade A</t>
        </r>
      </text>
    </comment>
    <comment ref="N126" authorId="0" shapeId="0" xr:uid="{00000000-0006-0000-0100-0000DC070000}">
      <text>
        <r>
          <rPr>
            <sz val="11"/>
            <color theme="1"/>
            <rFont val="Calibri"/>
            <family val="2"/>
            <scheme val="minor"/>
          </rPr>
          <t>======
ID#AAAAkLebI7Y
Iman Rahimzadeh    (2022-11-18 10:45:07)
Grade A</t>
        </r>
      </text>
    </comment>
    <comment ref="P126" authorId="0" shapeId="0" xr:uid="{00000000-0006-0000-0100-0000DD070000}">
      <text>
        <r>
          <rPr>
            <sz val="11"/>
            <color theme="1"/>
            <rFont val="Calibri"/>
            <family val="2"/>
            <scheme val="minor"/>
          </rPr>
          <t>======
ID#AAAAK6wSTI0
Iman Rahimzadeh    (2020-12-10 15:34:57)
Jeanne et al. (2012b)
for tight rock
Grade A
------
ID#AAAAK6wSTLM
Iman Rahimzadeh    (2020-12-10 15:41:15)
Average value: 2.8E-13
Derobe et al. (2015)</t>
        </r>
      </text>
    </comment>
    <comment ref="Q126" authorId="0" shapeId="0" xr:uid="{00000000-0006-0000-0100-0000DE070000}">
      <text>
        <r>
          <rPr>
            <sz val="11"/>
            <color theme="1"/>
            <rFont val="Calibri"/>
            <family val="2"/>
            <scheme val="minor"/>
          </rPr>
          <t>======
ID#AAAAK6wSTIw
Iman Rahimzadeh    (2020-12-10 15:34:44)
Jeanne et al. (2012b)
for porous rock
Grade A</t>
        </r>
      </text>
    </comment>
    <comment ref="R126" authorId="0" shapeId="0" xr:uid="{00000000-0006-0000-0100-0000DF070000}">
      <text>
        <r>
          <rPr>
            <sz val="11"/>
            <color theme="1"/>
            <rFont val="Calibri"/>
            <family val="2"/>
            <scheme val="minor"/>
          </rPr>
          <t>======
ID#AAAAekkEvLU
Iman Rahimzadeh    (2022-08-17 09:45:32)
Derobe et al. (2015)</t>
        </r>
      </text>
    </comment>
    <comment ref="S126" authorId="0" shapeId="0" xr:uid="{00000000-0006-0000-0100-0000E0070000}">
      <text>
        <r>
          <rPr>
            <sz val="11"/>
            <color theme="1"/>
            <rFont val="Calibri"/>
            <family val="2"/>
            <scheme val="minor"/>
          </rPr>
          <t>======
ID#AAAAkLebI70
Iman Rahimzadeh    (2022-11-18 10:48:55)
Grade A</t>
        </r>
      </text>
    </comment>
    <comment ref="T126" authorId="0" shapeId="0" xr:uid="{00000000-0006-0000-0100-0000E1070000}">
      <text>
        <r>
          <rPr>
            <sz val="11"/>
            <color theme="1"/>
            <rFont val="Calibri"/>
            <family val="2"/>
            <scheme val="minor"/>
          </rPr>
          <t>======
ID#AAAAkLebI78
Iman Rahimzadeh    (2022-11-18 10:50:04)
Grade A</t>
        </r>
      </text>
    </comment>
    <comment ref="V126" authorId="0" shapeId="0" xr:uid="{00000000-0006-0000-0100-0000E2070000}">
      <text>
        <r>
          <rPr>
            <sz val="11"/>
            <color theme="1"/>
            <rFont val="Calibri"/>
            <family val="2"/>
            <scheme val="minor"/>
          </rPr>
          <t>======
ID#AAAAkLs3CXg
Iman Rahimzadeh    (2022-11-18 10:51:40)
Grade A</t>
        </r>
      </text>
    </comment>
    <comment ref="W126" authorId="0" shapeId="0" xr:uid="{00000000-0006-0000-0100-0000E3070000}">
      <text>
        <r>
          <rPr>
            <sz val="11"/>
            <color theme="1"/>
            <rFont val="Calibri"/>
            <family val="2"/>
            <scheme val="minor"/>
          </rPr>
          <t>======
ID#AAAAkLs3CXk
Iman Rahimzadeh    (2022-11-18 10:51:45)
Grade A</t>
        </r>
      </text>
    </comment>
    <comment ref="Y126" authorId="0" shapeId="0" xr:uid="{00000000-0006-0000-0100-0000E4070000}">
      <text>
        <r>
          <rPr>
            <sz val="11"/>
            <color theme="1"/>
            <rFont val="Calibri"/>
            <family val="2"/>
            <scheme val="minor"/>
          </rPr>
          <t>======
ID#AAAAK6wSTNk
Iman Rahimzadeh    (2020-12-10 15:51:13)
Derode et al. (2013)
Grade A</t>
        </r>
      </text>
    </comment>
    <comment ref="Z126" authorId="0" shapeId="0" xr:uid="{00000000-0006-0000-0100-0000E5070000}">
      <text>
        <r>
          <rPr>
            <sz val="11"/>
            <color theme="1"/>
            <rFont val="Calibri"/>
            <family val="2"/>
            <scheme val="minor"/>
          </rPr>
          <t>======
ID#AAAAkLs3CXw
Iman Rahimzadeh    (2022-11-18 10:52:39)
Grade A</t>
        </r>
      </text>
    </comment>
    <comment ref="AA126" authorId="0" shapeId="0" xr:uid="{00000000-0006-0000-0100-0000E6070000}">
      <text>
        <r>
          <rPr>
            <sz val="11"/>
            <color theme="1"/>
            <rFont val="Calibri"/>
            <family val="2"/>
            <scheme val="minor"/>
          </rPr>
          <t>======
ID#AAAAK6wSTNs
Iman Rahimzadeh    (2020-12-10 15:51:17)
Derode et al. (2013)
Grade A</t>
        </r>
      </text>
    </comment>
    <comment ref="AB126" authorId="0" shapeId="0" xr:uid="{00000000-0006-0000-0100-0000E7070000}">
      <text>
        <r>
          <rPr>
            <sz val="11"/>
            <color theme="1"/>
            <rFont val="Calibri"/>
            <family val="2"/>
            <scheme val="minor"/>
          </rPr>
          <t>======
ID#AAAAkLs3CX0
Iman Rahimzadeh    (2022-11-18 10:52:57)
Grade A</t>
        </r>
      </text>
    </comment>
    <comment ref="AF126" authorId="0" shapeId="0" xr:uid="{00000000-0006-0000-0100-0000E8070000}">
      <text>
        <r>
          <rPr>
            <sz val="11"/>
            <color theme="1"/>
            <rFont val="Calibri"/>
            <family val="2"/>
            <scheme val="minor"/>
          </rPr>
          <t>======
ID#AAAAK6wSTN8
Iman Rahimzadeh    (2020-12-10 15:51:58)
Derode et al. (2013)
Grade A</t>
        </r>
      </text>
    </comment>
    <comment ref="AG126" authorId="0" shapeId="0" xr:uid="{00000000-0006-0000-0100-0000E9070000}">
      <text>
        <r>
          <rPr>
            <sz val="11"/>
            <color theme="1"/>
            <rFont val="Calibri"/>
            <family val="2"/>
            <scheme val="minor"/>
          </rPr>
          <t>======
ID#AAAAK6wSTOA
Iman Rahimzadeh    (2020-12-10 15:52:01)
Derode et al. (2013)
Grade A</t>
        </r>
      </text>
    </comment>
    <comment ref="AH126" authorId="0" shapeId="0" xr:uid="{00000000-0006-0000-0100-0000EA070000}">
      <text>
        <r>
          <rPr>
            <sz val="11"/>
            <color theme="1"/>
            <rFont val="Calibri"/>
            <family val="2"/>
            <scheme val="minor"/>
          </rPr>
          <t>======
ID#AAAAK6wSTOE
Iman Rahimzadeh    (2020-12-10 15:52:04)
Derode et al. (2013)
Grade A</t>
        </r>
      </text>
    </comment>
    <comment ref="AK126" authorId="0" shapeId="0" xr:uid="{00000000-0006-0000-0100-0000EB070000}">
      <text>
        <r>
          <rPr>
            <sz val="11"/>
            <color theme="1"/>
            <rFont val="Calibri"/>
            <family val="2"/>
            <scheme val="minor"/>
          </rPr>
          <t>======
ID#AAAAK6wSTOU
Iman Rahimzadeh    (2020-12-10 15:54:27)
Derode et al. (2013)
Grade A</t>
        </r>
      </text>
    </comment>
    <comment ref="AL126" authorId="0" shapeId="0" xr:uid="{00000000-0006-0000-0100-0000EC070000}">
      <text>
        <r>
          <rPr>
            <sz val="11"/>
            <color theme="1"/>
            <rFont val="Calibri"/>
            <family val="2"/>
            <scheme val="minor"/>
          </rPr>
          <t>======
ID#AAAAkLs3CYQ
Iman Rahimzadeh    (2022-11-18 10:54:38)
Grade A</t>
        </r>
      </text>
    </comment>
    <comment ref="AT126" authorId="0" shapeId="0" xr:uid="{00000000-0006-0000-0100-0000ED070000}">
      <text>
        <r>
          <rPr>
            <sz val="11"/>
            <color theme="1"/>
            <rFont val="Calibri"/>
            <family val="2"/>
            <scheme val="minor"/>
          </rPr>
          <t>======
ID#AAAAK6wSTCs
Iman Rahimzadeh    (2020-12-10 15:08:37)
Duboeuf et al. (2017)</t>
        </r>
      </text>
    </comment>
    <comment ref="AX126" authorId="0" shapeId="0" xr:uid="{00000000-0006-0000-0100-0000EE070000}">
      <text>
        <r>
          <rPr>
            <sz val="11"/>
            <color theme="1"/>
            <rFont val="Calibri"/>
            <family val="2"/>
            <scheme val="minor"/>
          </rPr>
          <t>======
ID#AAAAK6wSTCw
Iman Rahimzadeh    (2020-12-10 15:08:40)
Duboeuf et al. (2017)</t>
        </r>
      </text>
    </comment>
    <comment ref="BB126" authorId="0" shapeId="0" xr:uid="{00000000-0006-0000-0100-0000EF070000}">
      <text>
        <r>
          <rPr>
            <sz val="11"/>
            <color theme="1"/>
            <rFont val="Calibri"/>
            <family val="2"/>
            <scheme val="minor"/>
          </rPr>
          <t>======
ID#AAAAK6wSTC0
Iman Rahimzadeh    (2020-12-10 15:08:44)
Duboeuf et al. (2017)</t>
        </r>
      </text>
    </comment>
    <comment ref="BF126" authorId="0" shapeId="0" xr:uid="{00000000-0006-0000-0100-0000F0070000}">
      <text>
        <r>
          <rPr>
            <sz val="11"/>
            <color theme="1"/>
            <rFont val="Calibri"/>
            <family val="2"/>
            <scheme val="minor"/>
          </rPr>
          <t>======
ID#AAAAK6wSTC8
Iman Rahimzadeh    (2020-12-10 15:08:50)
Duboeuf et al. (2017)
Average= N20E</t>
        </r>
      </text>
    </comment>
    <comment ref="BM126" authorId="0" shapeId="0" xr:uid="{00000000-0006-0000-0100-0000F1070000}">
      <text>
        <r>
          <rPr>
            <sz val="11"/>
            <color theme="1"/>
            <rFont val="Calibri"/>
            <family val="2"/>
            <scheme val="minor"/>
          </rPr>
          <t>======
ID#AAAALuo0Ez4
Iman Rahimzadeh    (2021-03-24 10:11:15)
Guglielmi et al. (2015)</t>
        </r>
      </text>
    </comment>
    <comment ref="BN126" authorId="0" shapeId="0" xr:uid="{00000000-0006-0000-0100-0000F2070000}">
      <text>
        <r>
          <rPr>
            <sz val="11"/>
            <color theme="1"/>
            <rFont val="Calibri"/>
            <family val="2"/>
            <scheme val="minor"/>
          </rPr>
          <t>======
ID#AAAAK6wSTJ4
Iman Rahimzadeh    (2020-12-10 15:39:40)
Derobe et al. (2015)</t>
        </r>
      </text>
    </comment>
    <comment ref="BP126" authorId="0" shapeId="0" xr:uid="{00000000-0006-0000-0100-0000F3070000}">
      <text>
        <r>
          <rPr>
            <sz val="11"/>
            <color theme="1"/>
            <rFont val="Calibri"/>
            <family val="2"/>
            <scheme val="minor"/>
          </rPr>
          <t>======
ID#AAAAK6wSTJ0
Iman Rahimzadeh    (2020-12-10 15:39:36)
Derobe et al. (2015)</t>
        </r>
      </text>
    </comment>
    <comment ref="CG126" authorId="0" shapeId="0" xr:uid="{00000000-0006-0000-0100-0000F4070000}">
      <text>
        <r>
          <rPr>
            <sz val="11"/>
            <color theme="1"/>
            <rFont val="Calibri"/>
            <family val="2"/>
            <scheme val="minor"/>
          </rPr>
          <t>======
ID#AAAAK6wSTJw
Iman Rahimzadeh    (2020-12-10 15:39:32)
Derobe et al. (2015)</t>
        </r>
      </text>
    </comment>
    <comment ref="CU126" authorId="0" shapeId="0" xr:uid="{00000000-0006-0000-0100-0000F5070000}">
      <text>
        <r>
          <rPr>
            <sz val="11"/>
            <color theme="1"/>
            <rFont val="Calibri"/>
            <family val="2"/>
            <scheme val="minor"/>
          </rPr>
          <t>======
ID#AAAAK6UqNfA
Iman Rahimzadeh    (2020-12-10 12:44:26)
Duboeuf et al. (2017)</t>
        </r>
      </text>
    </comment>
    <comment ref="CZ126" authorId="0" shapeId="0" xr:uid="{00000000-0006-0000-0100-0000F6070000}">
      <text>
        <r>
          <rPr>
            <sz val="11"/>
            <color theme="1"/>
            <rFont val="Calibri"/>
            <family val="2"/>
            <scheme val="minor"/>
          </rPr>
          <t>======
ID#AAAALuo0Ezs
Iman Rahimzadeh    (2021-03-24 10:10:40)
Guglielmi et al. (2015)</t>
        </r>
      </text>
    </comment>
    <comment ref="DA126" authorId="0" shapeId="0" xr:uid="{00000000-0006-0000-0100-0000F7070000}">
      <text>
        <r>
          <rPr>
            <sz val="11"/>
            <color theme="1"/>
            <rFont val="Calibri"/>
            <family val="2"/>
            <scheme val="minor"/>
          </rPr>
          <t>======
ID#AAAAK6wSS_8
Iman Rahimzadeh    (2020-12-10 14:58:01)
Duboeuf et al. (2017)</t>
        </r>
      </text>
    </comment>
    <comment ref="DB126" authorId="0" shapeId="0" xr:uid="{00000000-0006-0000-0100-0000F8070000}">
      <text>
        <r>
          <rPr>
            <sz val="11"/>
            <color theme="1"/>
            <rFont val="Calibri"/>
            <family val="2"/>
            <scheme val="minor"/>
          </rPr>
          <t>======
ID#AAAAK6wSS1o
Iman Rahimzadeh    (2020-12-10 14:23:20)
Duboeuf et al. (2017)</t>
        </r>
      </text>
    </comment>
    <comment ref="DF126" authorId="0" shapeId="0" xr:uid="{00000000-0006-0000-0100-0000F9070000}">
      <text>
        <r>
          <rPr>
            <sz val="11"/>
            <color theme="1"/>
            <rFont val="Calibri"/>
            <family val="2"/>
            <scheme val="minor"/>
          </rPr>
          <t>======
ID#AAAAK6wSTAo
Iman Rahimzadeh    (2020-12-10 15:02:19)
Duboeuf et al. (2017)</t>
        </r>
      </text>
    </comment>
    <comment ref="DJ126" authorId="0" shapeId="0" xr:uid="{00000000-0006-0000-0100-0000FA070000}">
      <text>
        <r>
          <rPr>
            <sz val="11"/>
            <color theme="1"/>
            <rFont val="Calibri"/>
            <family val="2"/>
            <scheme val="minor"/>
          </rPr>
          <t>======
ID#AAAAK6wSS68
Iman Rahimzadeh    (2020-12-10 14:43:36)
Duboeuf et al. (2017)</t>
        </r>
      </text>
    </comment>
    <comment ref="DS126" authorId="0" shapeId="0" xr:uid="{00000000-0006-0000-0100-0000FB070000}">
      <text>
        <r>
          <rPr>
            <sz val="11"/>
            <color theme="1"/>
            <rFont val="Calibri"/>
            <family val="2"/>
            <scheme val="minor"/>
          </rPr>
          <t>======
ID#AAAAK6wSS-Y
Iman Rahimzadeh    (2020-12-10 14:54:19)
Duboeuf et al. (2017)</t>
        </r>
      </text>
    </comment>
    <comment ref="DW126" authorId="0" shapeId="0" xr:uid="{00000000-0006-0000-0100-0000FC070000}">
      <text>
        <r>
          <rPr>
            <sz val="11"/>
            <color theme="1"/>
            <rFont val="Calibri"/>
            <family val="2"/>
            <scheme val="minor"/>
          </rPr>
          <t>======
ID#AAAAK6wSS7I
Iman Rahimzadeh    (2020-12-10 14:43:57)
Duboeuf et al. (2017)</t>
        </r>
      </text>
    </comment>
    <comment ref="E127" authorId="0" shapeId="0" xr:uid="{00000000-0006-0000-0100-0000FD070000}">
      <text>
        <r>
          <rPr>
            <sz val="11"/>
            <color theme="1"/>
            <rFont val="Calibri"/>
            <family val="2"/>
            <scheme val="minor"/>
          </rPr>
          <t>======
ID#AAAAK-teHHo
Iman Rahimzadeh    (2020-12-18 14:24:37)
Decameter-scale lab</t>
        </r>
      </text>
    </comment>
    <comment ref="L127" authorId="0" shapeId="0" xr:uid="{00000000-0006-0000-0100-0000FE070000}">
      <text>
        <r>
          <rPr>
            <sz val="11"/>
            <color theme="1"/>
            <rFont val="Calibri"/>
            <family val="2"/>
            <scheme val="minor"/>
          </rPr>
          <t>======
ID#AAAAK-U86xc
Iman Rahimzadeh    (2020-12-18 12:42:09)
Masri et al. (2016)
Grade A</t>
        </r>
      </text>
    </comment>
    <comment ref="M127" authorId="0" shapeId="0" xr:uid="{00000000-0006-0000-0100-0000FF070000}">
      <text>
        <r>
          <rPr>
            <sz val="11"/>
            <color theme="1"/>
            <rFont val="Calibri"/>
            <family val="2"/>
            <scheme val="minor"/>
          </rPr>
          <t>======
ID#AAAAK-U86tU
Iman Rahimzadeh    (2020-12-18 11:44:02)
Guglielmi et al. (2015)
Grade A</t>
        </r>
      </text>
    </comment>
    <comment ref="N127" authorId="0" shapeId="0" xr:uid="{00000000-0006-0000-0100-000000080000}">
      <text>
        <r>
          <rPr>
            <sz val="11"/>
            <color theme="1"/>
            <rFont val="Calibri"/>
            <family val="2"/>
            <scheme val="minor"/>
          </rPr>
          <t>======
ID#AAAAK-U86tM
Iman Rahimzadeh    (2020-12-18 11:43:47)
De Barros et al. (2016)
Average= 0.1
Grade A</t>
        </r>
      </text>
    </comment>
    <comment ref="P127" authorId="0" shapeId="0" xr:uid="{00000000-0006-0000-0100-000001080000}">
      <text>
        <r>
          <rPr>
            <sz val="11"/>
            <color theme="1"/>
            <rFont val="Calibri"/>
            <family val="2"/>
            <scheme val="minor"/>
          </rPr>
          <t>======
ID#AAAAkLebI7c
Iman Rahimzadeh    (2022-11-18 10:47:07)
Grade A</t>
        </r>
      </text>
    </comment>
    <comment ref="Q127" authorId="0" shapeId="0" xr:uid="{00000000-0006-0000-0100-000002080000}">
      <text>
        <r>
          <rPr>
            <sz val="11"/>
            <color theme="1"/>
            <rFont val="Calibri"/>
            <family val="2"/>
            <scheme val="minor"/>
          </rPr>
          <t>======
ID#AAAAkLebI7s
Iman Rahimzadeh    (2022-11-18 10:47:42)
Grade A</t>
        </r>
      </text>
    </comment>
    <comment ref="S127" authorId="0" shapeId="0" xr:uid="{00000000-0006-0000-0100-000003080000}">
      <text>
        <r>
          <rPr>
            <sz val="11"/>
            <color theme="1"/>
            <rFont val="Calibri"/>
            <family val="2"/>
            <scheme val="minor"/>
          </rPr>
          <t>======
ID#AAAAK-U86xM
Iman Rahimzadeh    (2020-12-18 12:38:11)
Vale`s et al. (2004)
perpendicular to the bedding
Grade A</t>
        </r>
      </text>
    </comment>
    <comment ref="T127" authorId="0" shapeId="0" xr:uid="{00000000-0006-0000-0100-000004080000}">
      <text>
        <r>
          <rPr>
            <sz val="11"/>
            <color theme="1"/>
            <rFont val="Calibri"/>
            <family val="2"/>
            <scheme val="minor"/>
          </rPr>
          <t>======
ID#AAAAK-U86xQ
Iman Rahimzadeh    (2020-12-18 12:38:51)
Vale`s et al. (2004)
Parallel to the bedding
Grade A</t>
        </r>
      </text>
    </comment>
    <comment ref="V127" authorId="0" shapeId="0" xr:uid="{00000000-0006-0000-0100-000005080000}">
      <text>
        <r>
          <rPr>
            <sz val="11"/>
            <color theme="1"/>
            <rFont val="Calibri"/>
            <family val="2"/>
            <scheme val="minor"/>
          </rPr>
          <t>======
ID#AAAAkLs3CXo
Iman Rahimzadeh    (2022-11-18 10:52:06)
Grade A</t>
        </r>
      </text>
    </comment>
    <comment ref="W127" authorId="0" shapeId="0" xr:uid="{00000000-0006-0000-0100-000006080000}">
      <text>
        <r>
          <rPr>
            <sz val="11"/>
            <color theme="1"/>
            <rFont val="Calibri"/>
            <family val="2"/>
            <scheme val="minor"/>
          </rPr>
          <t>======
ID#AAAAkLs3CXs
Iman Rahimzadeh    (2022-11-18 10:52:10)
Grade A</t>
        </r>
      </text>
    </comment>
    <comment ref="AS127" authorId="0" shapeId="0" xr:uid="{00000000-0006-0000-0100-000007080000}">
      <text>
        <r>
          <rPr>
            <sz val="11"/>
            <color theme="1"/>
            <rFont val="Calibri"/>
            <family val="2"/>
            <scheme val="minor"/>
          </rPr>
          <t>======
ID#AAAAK-U86pQ
Iman Rahimzadeh    (2020-12-18 11:06:32)
De Barros et al. (2016)</t>
        </r>
      </text>
    </comment>
    <comment ref="AT127" authorId="0" shapeId="0" xr:uid="{00000000-0006-0000-0100-000008080000}">
      <text>
        <r>
          <rPr>
            <sz val="11"/>
            <color theme="1"/>
            <rFont val="Calibri"/>
            <family val="2"/>
            <scheme val="minor"/>
          </rPr>
          <t>======
ID#AAAAK-U86pU
Iman Rahimzadeh    (2020-12-18 11:06:34)
De Barros et al. (2016)</t>
        </r>
      </text>
    </comment>
    <comment ref="AX127" authorId="0" shapeId="0" xr:uid="{00000000-0006-0000-0100-000009080000}">
      <text>
        <r>
          <rPr>
            <sz val="11"/>
            <color theme="1"/>
            <rFont val="Calibri"/>
            <family val="2"/>
            <scheme val="minor"/>
          </rPr>
          <t>======
ID#AAAAK-U86pY
Iman Rahimzadeh    (2020-12-18 11:06:38)
De Barros et al. (2016)</t>
        </r>
      </text>
    </comment>
    <comment ref="BB127" authorId="0" shapeId="0" xr:uid="{00000000-0006-0000-0100-00000A080000}">
      <text>
        <r>
          <rPr>
            <sz val="11"/>
            <color theme="1"/>
            <rFont val="Calibri"/>
            <family val="2"/>
            <scheme val="minor"/>
          </rPr>
          <t>======
ID#AAAAK-U86pc
Iman Rahimzadeh    (2020-12-18 11:06:41)
De Barros et al. (2016)</t>
        </r>
      </text>
    </comment>
    <comment ref="BF127" authorId="0" shapeId="0" xr:uid="{00000000-0006-0000-0100-00000B080000}">
      <text>
        <r>
          <rPr>
            <sz val="11"/>
            <color theme="1"/>
            <rFont val="Calibri"/>
            <family val="2"/>
            <scheme val="minor"/>
          </rPr>
          <t>======
ID#AAAAK-U86pI
Iman Rahimzadeh    (2020-12-18 11:04:01)
De Barros et al. (2016)
N162E</t>
        </r>
      </text>
    </comment>
    <comment ref="BN127" authorId="0" shapeId="0" xr:uid="{00000000-0006-0000-0100-00000C080000}">
      <text>
        <r>
          <rPr>
            <sz val="11"/>
            <color theme="1"/>
            <rFont val="Calibri"/>
            <family val="2"/>
            <scheme val="minor"/>
          </rPr>
          <t>======
ID#AAAAK-U86vE
Iman Rahimzadeh    (2020-12-18 12:11:24)
Guglielmi et al. (2015)</t>
        </r>
      </text>
    </comment>
    <comment ref="BP127" authorId="0" shapeId="0" xr:uid="{00000000-0006-0000-0100-00000D080000}">
      <text>
        <r>
          <rPr>
            <sz val="11"/>
            <color theme="1"/>
            <rFont val="Calibri"/>
            <family val="2"/>
            <scheme val="minor"/>
          </rPr>
          <t>======
ID#AAAAK-U86vM
Iman Rahimzadeh    (2020-12-18 12:11:30)
Guglielmi et al. (2015)</t>
        </r>
      </text>
    </comment>
    <comment ref="BR127" authorId="0" shapeId="0" xr:uid="{00000000-0006-0000-0100-00000E080000}">
      <text>
        <r>
          <rPr>
            <sz val="11"/>
            <color theme="1"/>
            <rFont val="Calibri"/>
            <family val="2"/>
            <scheme val="minor"/>
          </rPr>
          <t>======
ID#AAAAK-U86vI
Iman Rahimzadeh    (2020-12-18 12:11:27)
Guglielmi et al. (2015)</t>
        </r>
      </text>
    </comment>
    <comment ref="BU127" authorId="0" shapeId="0" xr:uid="{00000000-0006-0000-0100-00000F080000}">
      <text>
        <r>
          <rPr>
            <sz val="11"/>
            <color theme="1"/>
            <rFont val="Calibri"/>
            <family val="2"/>
            <scheme val="minor"/>
          </rPr>
          <t>======
ID#AAAAK-U86ow
Iman Rahimzadeh    (2020-12-18 10:59:58)
De Barros et al. (2016)</t>
        </r>
      </text>
    </comment>
    <comment ref="BW127" authorId="0" shapeId="0" xr:uid="{00000000-0006-0000-0100-000010080000}">
      <text>
        <r>
          <rPr>
            <sz val="11"/>
            <color theme="1"/>
            <rFont val="Calibri"/>
            <family val="2"/>
            <scheme val="minor"/>
          </rPr>
          <t>======
ID#AAAAK-U86o0
Iman Rahimzadeh    (2020-12-18 11:00:02)
De Barros et al. (2016)</t>
        </r>
      </text>
    </comment>
    <comment ref="BY127" authorId="0" shapeId="0" xr:uid="{00000000-0006-0000-0100-000011080000}">
      <text>
        <r>
          <rPr>
            <sz val="11"/>
            <color theme="1"/>
            <rFont val="Calibri"/>
            <family val="2"/>
            <scheme val="minor"/>
          </rPr>
          <t>======
ID#AAAAK-U86o4
Iman Rahimzadeh    (2020-12-18 11:00:12)
De Barros et al. (2016)</t>
        </r>
      </text>
    </comment>
    <comment ref="BZ127" authorId="0" shapeId="0" xr:uid="{00000000-0006-0000-0100-000012080000}">
      <text>
        <r>
          <rPr>
            <sz val="11"/>
            <color theme="1"/>
            <rFont val="Calibri"/>
            <family val="2"/>
            <scheme val="minor"/>
          </rPr>
          <t>======
ID#AAAAK-U86tk
Iman Rahimzadeh    (2020-12-18 11:47:59)
from 1 to 8 m (De Barros et al., 2016)</t>
        </r>
      </text>
    </comment>
    <comment ref="CH127" authorId="0" shapeId="0" xr:uid="{00000000-0006-0000-0100-000013080000}">
      <text>
        <r>
          <rPr>
            <sz val="11"/>
            <color theme="1"/>
            <rFont val="Calibri"/>
            <family val="2"/>
            <scheme val="minor"/>
          </rPr>
          <t>======
ID#AAAAK-U86uc
Iman Rahimzadeh    (2020-12-18 11:53:53)
Dick et al. (2016)</t>
        </r>
      </text>
    </comment>
    <comment ref="CX127" authorId="0" shapeId="0" xr:uid="{00000000-0006-0000-0100-000014080000}">
      <text>
        <r>
          <rPr>
            <sz val="11"/>
            <color theme="1"/>
            <rFont val="Calibri"/>
            <family val="2"/>
            <scheme val="minor"/>
          </rPr>
          <t>======
ID#AAAAZ-DhFcw
Iman Rahimzadeh    (2022-05-30 08:16:50)
in April 2014</t>
        </r>
      </text>
    </comment>
    <comment ref="DA127" authorId="0" shapeId="0" xr:uid="{00000000-0006-0000-0100-000015080000}">
      <text>
        <r>
          <rPr>
            <sz val="11"/>
            <color theme="1"/>
            <rFont val="Calibri"/>
            <family val="2"/>
            <scheme val="minor"/>
          </rPr>
          <t>======
ID#AAAAK-U86sI
Iman Rahimzadeh    (2020-12-18 11:33:22)
De Barros et al. (2016)</t>
        </r>
      </text>
    </comment>
    <comment ref="DB127" authorId="0" shapeId="0" xr:uid="{00000000-0006-0000-0100-000016080000}">
      <text>
        <r>
          <rPr>
            <sz val="11"/>
            <color theme="1"/>
            <rFont val="Calibri"/>
            <family val="2"/>
            <scheme val="minor"/>
          </rPr>
          <t>======
ID#AAAAK-U86wM
Iman Rahimzadeh    (2020-12-18 12:20:33)
De Barros et al. (2018)</t>
        </r>
      </text>
    </comment>
    <comment ref="DF127" authorId="0" shapeId="0" xr:uid="{00000000-0006-0000-0100-000017080000}">
      <text>
        <r>
          <rPr>
            <sz val="11"/>
            <color theme="1"/>
            <rFont val="Calibri"/>
            <family val="2"/>
            <scheme val="minor"/>
          </rPr>
          <t>======
ID#AAAAK-U86wI
Iman Rahimzadeh    (2020-12-18 12:20:30)
De Barros et al. (2016)</t>
        </r>
      </text>
    </comment>
    <comment ref="DJ127" authorId="0" shapeId="0" xr:uid="{00000000-0006-0000-0100-000018080000}">
      <text>
        <r>
          <rPr>
            <sz val="11"/>
            <color theme="1"/>
            <rFont val="Calibri"/>
            <family val="2"/>
            <scheme val="minor"/>
          </rPr>
          <t>======
ID#AAAAK-U86qU
Iman Rahimzadeh    (2020-12-18 11:21:59)
De Barros et al. (2016)</t>
        </r>
      </text>
    </comment>
    <comment ref="DS127" authorId="0" shapeId="0" xr:uid="{00000000-0006-0000-0100-000019080000}">
      <text>
        <r>
          <rPr>
            <sz val="11"/>
            <color theme="1"/>
            <rFont val="Calibri"/>
            <family val="2"/>
            <scheme val="minor"/>
          </rPr>
          <t>======
ID#AAAAK-U86qY
Iman Rahimzadeh    (2020-12-18 11:22:13)
De Barros et al. (2016)</t>
        </r>
      </text>
    </comment>
    <comment ref="DX127" authorId="0" shapeId="0" xr:uid="{00000000-0006-0000-0100-00001A080000}">
      <text>
        <r>
          <rPr>
            <sz val="11"/>
            <color theme="1"/>
            <rFont val="Calibri"/>
            <family val="2"/>
            <scheme val="minor"/>
          </rPr>
          <t>======
ID#AAAAK-U86rU
Iman Rahimzadeh    (2020-12-18 11:26:58)
De Barros et al. (2016)
------
ID#AAAAZ_MSvK8
Iman Rahimzadeh    (2022-05-30 09:07:53)
April 2014</t>
        </r>
      </text>
    </comment>
    <comment ref="M128" authorId="0" shapeId="0" xr:uid="{00000000-0006-0000-0100-00001B080000}">
      <text>
        <r>
          <rPr>
            <sz val="11"/>
            <color theme="1"/>
            <rFont val="Calibri"/>
            <family val="2"/>
            <scheme val="minor"/>
          </rPr>
          <t>======
ID#AAAAKsFyMnE
Iman Rahimzadeh    (2020-12-01 12:05:16)
Average value 
Huenges et al. (1997)
Grade A</t>
        </r>
      </text>
    </comment>
    <comment ref="P128" authorId="0" shapeId="0" xr:uid="{00000000-0006-0000-0100-00001C080000}">
      <text>
        <r>
          <rPr>
            <sz val="11"/>
            <color theme="1"/>
            <rFont val="Calibri"/>
            <family val="2"/>
            <scheme val="minor"/>
          </rPr>
          <t>======
ID#AAAAKsFyMhc
Iman Rahimzadeh    (2020-12-01 11:49:09)
Huenges et al. (1997)
This is in-situ permeability (from test)
matrix permeability is lower by 1-2 orders of magnitude
Grade A</t>
        </r>
      </text>
    </comment>
    <comment ref="Q128" authorId="0" shapeId="0" xr:uid="{00000000-0006-0000-0100-00001D080000}">
      <text>
        <r>
          <rPr>
            <sz val="11"/>
            <color theme="1"/>
            <rFont val="Calibri"/>
            <family val="2"/>
            <scheme val="minor"/>
          </rPr>
          <t>======
ID#AAAAKsFyMhg
Iman Rahimzadeh    (2020-12-01 11:49:13)
Huenges et al. (1997)
Grade A</t>
        </r>
      </text>
    </comment>
    <comment ref="AI128" authorId="0" shapeId="0" xr:uid="{00000000-0006-0000-0100-00001E080000}">
      <text>
        <r>
          <rPr>
            <sz val="11"/>
            <color theme="1"/>
            <rFont val="Calibri"/>
            <family val="2"/>
            <scheme val="minor"/>
          </rPr>
          <t>======
ID#AAAAJakGumM
Iman Rahimzadeh    (2020-04-16 13:12:16)
Brudy et al. (1997)
Grade A</t>
        </r>
      </text>
    </comment>
    <comment ref="AT128" authorId="0" shapeId="0" xr:uid="{00000000-0006-0000-0100-00001F080000}">
      <text>
        <r>
          <rPr>
            <sz val="11"/>
            <color theme="1"/>
            <rFont val="Calibri"/>
            <family val="2"/>
            <scheme val="minor"/>
          </rPr>
          <t>======
ID#AAAAJakGukA
Iman Rahimzadeh    (2020-04-16 12:57:16)
Sv data from Brudy et al. (1997)</t>
        </r>
      </text>
    </comment>
    <comment ref="AX128" authorId="0" shapeId="0" xr:uid="{00000000-0006-0000-0100-000020080000}">
      <text>
        <r>
          <rPr>
            <sz val="11"/>
            <color theme="1"/>
            <rFont val="Calibri"/>
            <family val="2"/>
            <scheme val="minor"/>
          </rPr>
          <t>======
ID#AAAAJakGu4M
Iman Rahimzadeh    (2020-04-16 13:55:20)
The lower bound for the SHmax magnitude (Brudy et al. 1997)</t>
        </r>
      </text>
    </comment>
    <comment ref="BC128" authorId="0" shapeId="0" xr:uid="{00000000-0006-0000-0100-000021080000}">
      <text>
        <r>
          <rPr>
            <sz val="11"/>
            <color theme="1"/>
            <rFont val="Calibri"/>
            <family val="2"/>
            <scheme val="minor"/>
          </rPr>
          <t>======
ID#AAAAJakGulg
Iman Rahimzadeh    (2020-04-16 13:09:42)
Shmin data for KTB from Brudy et al. (1997)</t>
        </r>
      </text>
    </comment>
    <comment ref="BF128" authorId="0" shapeId="0" xr:uid="{00000000-0006-0000-0100-000022080000}">
      <text>
        <r>
          <rPr>
            <sz val="11"/>
            <color theme="1"/>
            <rFont val="Calibri"/>
            <family val="2"/>
            <scheme val="minor"/>
          </rPr>
          <t>======
ID#AAAAJakGuh0
Iman Rahimzadeh    (2020-04-16 12:39:15)
Stress orientations in KTB from Brudy et al. (1995)</t>
        </r>
      </text>
    </comment>
    <comment ref="BJ128" authorId="0" shapeId="0" xr:uid="{00000000-0006-0000-0100-000023080000}">
      <text>
        <r>
          <rPr>
            <sz val="11"/>
            <color theme="1"/>
            <rFont val="Calibri"/>
            <family val="2"/>
            <scheme val="minor"/>
          </rPr>
          <t>======
ID#AAAAJakGuhk
Iman Rahimzadeh    (2020-04-16 12:36:03)
Pressure data in KTB from Brudy et al. (1997)</t>
        </r>
      </text>
    </comment>
    <comment ref="BL128" authorId="0" shapeId="0" xr:uid="{00000000-0006-0000-0100-000024080000}">
      <text>
        <r>
          <rPr>
            <sz val="11"/>
            <color theme="1"/>
            <rFont val="Calibri"/>
            <family val="2"/>
            <scheme val="minor"/>
          </rPr>
          <t>======
ID#AAAAJakGuj4
Iman Rahimzadeh    (2020-04-16 12:54:57)
T data in KTB from Brudy et al. (1997)</t>
        </r>
      </text>
    </comment>
    <comment ref="CS128" authorId="0" shapeId="0" xr:uid="{00000000-0006-0000-0100-000025080000}">
      <text>
        <r>
          <rPr>
            <sz val="11"/>
            <color theme="1"/>
            <rFont val="Calibri"/>
            <family val="2"/>
            <scheme val="minor"/>
          </rPr>
          <t>======
ID#AAAAJakGu4A
Iman Rahimzadeh    (2020-04-16 13:53:36)
Critically stressed fault well oriented from the in-situ stresses (Brudy et al. 1997)</t>
        </r>
      </text>
    </comment>
    <comment ref="CX128" authorId="0" shapeId="0" xr:uid="{00000000-0006-0000-0100-000026080000}">
      <text>
        <r>
          <rPr>
            <sz val="11"/>
            <color theme="1"/>
            <rFont val="Calibri"/>
            <family val="2"/>
            <scheme val="minor"/>
          </rPr>
          <t>======
ID#AAAAZ-DhFX0
Iman Rahimzadeh    (2022-05-30 08:05:00)
not exact date (in 1994)</t>
        </r>
      </text>
    </comment>
    <comment ref="DX128" authorId="0" shapeId="0" xr:uid="{00000000-0006-0000-0100-000027080000}">
      <text>
        <r>
          <rPr>
            <sz val="11"/>
            <color theme="1"/>
            <rFont val="Calibri"/>
            <family val="2"/>
            <scheme val="minor"/>
          </rPr>
          <t>======
ID#AAAAZ_MSvK4
Iman Rahimzadeh    (2022-05-30 09:07:45)
in Dec. 1994</t>
        </r>
      </text>
    </comment>
    <comment ref="N129" authorId="0" shapeId="0" xr:uid="{00000000-0006-0000-0100-000028080000}">
      <text>
        <r>
          <rPr>
            <sz val="11"/>
            <color theme="1"/>
            <rFont val="Calibri"/>
            <family val="2"/>
            <scheme val="minor"/>
          </rPr>
          <t>======
ID#AAAAKsFyMXQ
Iman Rahimzadeh    (2020-12-01 11:15:50)
Peching et al. (1997)
Average of 0.015
Grade A</t>
        </r>
      </text>
    </comment>
    <comment ref="P129" authorId="0" shapeId="0" xr:uid="{00000000-0006-0000-0100-000029080000}">
      <text>
        <r>
          <rPr>
            <sz val="11"/>
            <color theme="1"/>
            <rFont val="Calibri"/>
            <family val="2"/>
            <scheme val="minor"/>
          </rPr>
          <t>======
ID#AAAAKsFyMmI
Iman Rahimzadeh    (2020-12-01 12:01:06)
Huenges et al. (1997)
This is in-situ permeability (from test)
matrix permeability is lower by 1-2 orders of magnitude (order of 1E-19)
Grade A</t>
        </r>
      </text>
    </comment>
    <comment ref="Q129" authorId="0" shapeId="0" xr:uid="{00000000-0006-0000-0100-00002A080000}">
      <text>
        <r>
          <rPr>
            <sz val="11"/>
            <color theme="1"/>
            <rFont val="Calibri"/>
            <family val="2"/>
            <scheme val="minor"/>
          </rPr>
          <t>======
ID#AAAAkLebI7k
Iman Rahimzadeh    (2022-11-18 10:47:22)
Grade A</t>
        </r>
      </text>
    </comment>
    <comment ref="S129" authorId="0" shapeId="0" xr:uid="{00000000-0006-0000-0100-00002B080000}">
      <text>
        <r>
          <rPr>
            <sz val="11"/>
            <color theme="1"/>
            <rFont val="Calibri"/>
            <family val="2"/>
            <scheme val="minor"/>
          </rPr>
          <t>======
ID#AAAAkLebI7w
Iman Rahimzadeh    (2022-11-18 10:48:02)
Grade A</t>
        </r>
      </text>
    </comment>
    <comment ref="T129" authorId="0" shapeId="0" xr:uid="{00000000-0006-0000-0100-00002C080000}">
      <text>
        <r>
          <rPr>
            <sz val="11"/>
            <color theme="1"/>
            <rFont val="Calibri"/>
            <family val="2"/>
            <scheme val="minor"/>
          </rPr>
          <t>======
ID#AAAAKsaF-ZY
Iman Rahimzadeh    (2020-12-01 13:12:56)
Average of 95 GPa
Haimson and Chang (2002)
Grade A</t>
        </r>
      </text>
    </comment>
    <comment ref="U129" authorId="0" shapeId="0" xr:uid="{00000000-0006-0000-0100-00002D080000}">
      <text>
        <r>
          <rPr>
            <sz val="11"/>
            <color theme="1"/>
            <rFont val="Calibri"/>
            <family val="2"/>
            <scheme val="minor"/>
          </rPr>
          <t>======
ID#AAAAekkEvLk
Iman Rahimzadeh    (2022-08-17 10:00:16)
Haimson and Chang (2002)</t>
        </r>
      </text>
    </comment>
    <comment ref="V129" authorId="0" shapeId="0" xr:uid="{00000000-0006-0000-0100-00002E080000}">
      <text>
        <r>
          <rPr>
            <sz val="11"/>
            <color theme="1"/>
            <rFont val="Calibri"/>
            <family val="2"/>
            <scheme val="minor"/>
          </rPr>
          <t>======
ID#AAAAkLs0HlA
Iman Rahimzadeh    (2022-11-18 10:50:50)
Grade A</t>
        </r>
      </text>
    </comment>
    <comment ref="W129" authorId="0" shapeId="0" xr:uid="{00000000-0006-0000-0100-00002F080000}">
      <text>
        <r>
          <rPr>
            <sz val="11"/>
            <color theme="1"/>
            <rFont val="Calibri"/>
            <family val="2"/>
            <scheme val="minor"/>
          </rPr>
          <t>======
ID#AAAAkLs0HlE
Iman Rahimzadeh    (2022-11-18 10:51:07)
Grade A</t>
        </r>
      </text>
    </comment>
    <comment ref="AI129" authorId="0" shapeId="0" xr:uid="{00000000-0006-0000-0100-000030080000}">
      <text>
        <r>
          <rPr>
            <sz val="11"/>
            <color theme="1"/>
            <rFont val="Calibri"/>
            <family val="2"/>
            <scheme val="minor"/>
          </rPr>
          <t>======
ID#AAAAkLs3CYA
Iman Rahimzadeh    (2022-11-18 10:54:01)
Grade A</t>
        </r>
      </text>
    </comment>
    <comment ref="AO129" authorId="0" shapeId="0" xr:uid="{00000000-0006-0000-0100-000031080000}">
      <text>
        <r>
          <rPr>
            <sz val="11"/>
            <color theme="1"/>
            <rFont val="Calibri"/>
            <family val="2"/>
            <scheme val="minor"/>
          </rPr>
          <t>======
ID#AAAAJakGuoo
Iman Rahimzadeh    (2020-04-16 13:26:29)
Brudy et al. (1997)
Grade A</t>
        </r>
      </text>
    </comment>
    <comment ref="CX129" authorId="0" shapeId="0" xr:uid="{00000000-0006-0000-0100-000032080000}">
      <text>
        <r>
          <rPr>
            <sz val="11"/>
            <color theme="1"/>
            <rFont val="Calibri"/>
            <family val="2"/>
            <scheme val="minor"/>
          </rPr>
          <t>======
ID#AAAAZ-DhFc0
Iman Rahimzadeh    (2022-05-30 08:16:59)
in Jun. 2004</t>
        </r>
      </text>
    </comment>
    <comment ref="DH129" authorId="0" shapeId="0" xr:uid="{00000000-0006-0000-0100-000033080000}">
      <text>
        <r>
          <rPr>
            <sz val="11"/>
            <color theme="1"/>
            <rFont val="Calibri"/>
            <family val="2"/>
            <scheme val="minor"/>
          </rPr>
          <t>======
ID#AAAAZ_KGabE
Iman Rahimzadeh    (2022-05-30 08:45:26)
in Sep. 2004</t>
        </r>
      </text>
    </comment>
    <comment ref="DP129" authorId="0" shapeId="0" xr:uid="{00000000-0006-0000-0100-000034080000}">
      <text>
        <r>
          <rPr>
            <sz val="11"/>
            <color theme="1"/>
            <rFont val="Calibri"/>
            <family val="2"/>
            <scheme val="minor"/>
          </rPr>
          <t>======
ID#AAAAWEVgAYM
Iman Rahimzadeh    (2022-02-25 11:25:42)
Bentz et al. (2020)</t>
        </r>
      </text>
    </comment>
    <comment ref="N130" authorId="0" shapeId="0" xr:uid="{00000000-0006-0000-0100-000035080000}">
      <text>
        <r>
          <rPr>
            <sz val="11"/>
            <color theme="1"/>
            <rFont val="Calibri"/>
            <family val="2"/>
            <scheme val="minor"/>
          </rPr>
          <t>======
ID#AAAAKsFyMXU
Iman Rahimzadeh    (2020-12-01 11:15:55)
Peching et al. (1997)
Average of 0.015
Grade A</t>
        </r>
      </text>
    </comment>
    <comment ref="P130" authorId="0" shapeId="0" xr:uid="{00000000-0006-0000-0100-000036080000}">
      <text>
        <r>
          <rPr>
            <sz val="11"/>
            <color theme="1"/>
            <rFont val="Calibri"/>
            <family val="2"/>
            <scheme val="minor"/>
          </rPr>
          <t>======
ID#AAAAKsFyMls
Iman Rahimzadeh    (2020-12-01 11:59:21)
Huenges et al. (1997)
This is in-situ permeability (from test)
matrix permeability is lower by 1-2 orders of magnitude (order of 1E-19)
Grade A</t>
        </r>
      </text>
    </comment>
    <comment ref="Q130" authorId="0" shapeId="0" xr:uid="{00000000-0006-0000-0100-000037080000}">
      <text>
        <r>
          <rPr>
            <sz val="11"/>
            <color theme="1"/>
            <rFont val="Calibri"/>
            <family val="2"/>
            <scheme val="minor"/>
          </rPr>
          <t>======
ID#AAAAkLebI7o
Iman Rahimzadeh    (2022-11-18 10:47:24)
Grade A</t>
        </r>
      </text>
    </comment>
    <comment ref="S130" authorId="0" shapeId="0" xr:uid="{00000000-0006-0000-0100-000038080000}">
      <text>
        <r>
          <rPr>
            <sz val="11"/>
            <color theme="1"/>
            <rFont val="Calibri"/>
            <family val="2"/>
            <scheme val="minor"/>
          </rPr>
          <t>======
ID#AAAAJakGup8
Iman Rahimzadeh    (2020-04-16 13:32:49)
continuous curves with depth in Brudy et al. (1997)
------
ID#AAAAJakGutA
Iman Rahimzadeh    (2020-04-16 13:34:26)
All elastic data are dynamic, static data has to be estimated
Grade A</t>
        </r>
      </text>
    </comment>
    <comment ref="T130" authorId="0" shapeId="0" xr:uid="{00000000-0006-0000-0100-000039080000}">
      <text>
        <r>
          <rPr>
            <sz val="11"/>
            <color theme="1"/>
            <rFont val="Calibri"/>
            <family val="2"/>
            <scheme val="minor"/>
          </rPr>
          <t>======
ID#AAAAKsaF-Zg
Iman Rahimzadeh    (2020-12-01 13:13:07)
Average of 95 GPa
Haimson and Chang (2002)
Grade A</t>
        </r>
      </text>
    </comment>
    <comment ref="V130" authorId="0" shapeId="0" xr:uid="{00000000-0006-0000-0100-00003A080000}">
      <text>
        <r>
          <rPr>
            <sz val="11"/>
            <color theme="1"/>
            <rFont val="Calibri"/>
            <family val="2"/>
            <scheme val="minor"/>
          </rPr>
          <t>======
ID#AAAAKsaF-Z8
Iman Rahimzadeh    (2020-12-01 13:15:09)
Average of 0.26 (Haimson and Chang, 2002)
Grade A</t>
        </r>
      </text>
    </comment>
    <comment ref="W130" authorId="0" shapeId="0" xr:uid="{00000000-0006-0000-0100-00003B080000}">
      <text>
        <r>
          <rPr>
            <sz val="11"/>
            <color theme="1"/>
            <rFont val="Calibri"/>
            <family val="2"/>
            <scheme val="minor"/>
          </rPr>
          <t>======
ID#AAAAkLs0HlI
Iman Rahimzadeh    (2022-11-18 10:51:18)
Grade A</t>
        </r>
      </text>
    </comment>
    <comment ref="X130" authorId="0" shapeId="0" xr:uid="{00000000-0006-0000-0100-00003C080000}">
      <text>
        <r>
          <rPr>
            <sz val="11"/>
            <color theme="1"/>
            <rFont val="Calibri"/>
            <family val="2"/>
            <scheme val="minor"/>
          </rPr>
          <t>======
ID#AAAAekkEvLs
Iman Rahimzadeh    (2022-08-17 10:01:10)
Haimson and Chang (2002)</t>
        </r>
      </text>
    </comment>
    <comment ref="AI130" authorId="0" shapeId="0" xr:uid="{00000000-0006-0000-0100-00003D080000}">
      <text>
        <r>
          <rPr>
            <sz val="11"/>
            <color theme="1"/>
            <rFont val="Calibri"/>
            <family val="2"/>
            <scheme val="minor"/>
          </rPr>
          <t>======
ID#AAAAkLs3CYE
Iman Rahimzadeh    (2022-11-18 10:54:04)
Grade A</t>
        </r>
      </text>
    </comment>
    <comment ref="AO130" authorId="0" shapeId="0" xr:uid="{00000000-0006-0000-0100-00003E080000}">
      <text>
        <r>
          <rPr>
            <sz val="11"/>
            <color theme="1"/>
            <rFont val="Calibri"/>
            <family val="2"/>
            <scheme val="minor"/>
          </rPr>
          <t>======
ID#AAAAkLs3CYU
Iman Rahimzadeh    (2022-11-18 10:55:04)
Grade A</t>
        </r>
      </text>
    </comment>
    <comment ref="AP130" authorId="0" shapeId="0" xr:uid="{00000000-0006-0000-0100-00003F080000}">
      <text>
        <r>
          <rPr>
            <sz val="11"/>
            <color theme="1"/>
            <rFont val="Calibri"/>
            <family val="2"/>
            <scheme val="minor"/>
          </rPr>
          <t>======
ID#AAAAkLs3CYY
Iman Rahimzadeh    (2022-11-18 10:55:08)
Grade A</t>
        </r>
      </text>
    </comment>
    <comment ref="CX130" authorId="0" shapeId="0" xr:uid="{00000000-0006-0000-0100-000040080000}">
      <text>
        <r>
          <rPr>
            <sz val="11"/>
            <color theme="1"/>
            <rFont val="Calibri"/>
            <family val="2"/>
            <scheme val="minor"/>
          </rPr>
          <t>======
ID#AAAAZ-DhFX4
Iman Rahimzadeh    (2022-05-30 08:05:06)
not exact date (in 2000)</t>
        </r>
      </text>
    </comment>
    <comment ref="DX130" authorId="0" shapeId="0" xr:uid="{00000000-0006-0000-0100-000041080000}">
      <text>
        <r>
          <rPr>
            <sz val="11"/>
            <color theme="1"/>
            <rFont val="Calibri"/>
            <family val="2"/>
            <scheme val="minor"/>
          </rPr>
          <t>======
ID#AAAAZ_MSvIU
Iman Rahimzadeh    (2022-05-30 08:54:19)
not exact date (in 2000)</t>
        </r>
      </text>
    </comment>
    <comment ref="B131" authorId="0" shapeId="0" xr:uid="{00000000-0006-0000-0100-000042080000}">
      <text>
        <r>
          <rPr>
            <sz val="11"/>
            <color theme="1"/>
            <rFont val="Calibri"/>
            <family val="2"/>
            <scheme val="minor"/>
          </rPr>
          <t>======
ID#AAAAVnWY3oI
Iman Rahimzadeh    (2022-02-16 16:46:58)
Wang et al. (2020)</t>
        </r>
      </text>
    </comment>
    <comment ref="M131" authorId="0" shapeId="0" xr:uid="{00000000-0006-0000-0100-000043080000}">
      <text>
        <r>
          <rPr>
            <sz val="11"/>
            <color theme="1"/>
            <rFont val="Calibri"/>
            <family val="2"/>
            <scheme val="minor"/>
          </rPr>
          <t>======
ID#AAAAK-teHSU
Iman Rahimzadeh    (2020-12-18 15:27:53)
Kirichek et al. (2018)
Grade A</t>
        </r>
      </text>
    </comment>
    <comment ref="P131" authorId="0" shapeId="0" xr:uid="{00000000-0006-0000-0100-000044080000}">
      <text>
        <r>
          <rPr>
            <sz val="11"/>
            <color theme="1"/>
            <rFont val="Calibri"/>
            <family val="2"/>
            <scheme val="minor"/>
          </rPr>
          <t>======
ID#AAAAK-teHSg
Iman Rahimzadeh    (2020-12-18 15:28:12)
Kirichek et al. (2018)</t>
        </r>
      </text>
    </comment>
    <comment ref="Q131" authorId="0" shapeId="0" xr:uid="{00000000-0006-0000-0100-000045080000}">
      <text>
        <r>
          <rPr>
            <sz val="11"/>
            <color theme="1"/>
            <rFont val="Calibri"/>
            <family val="2"/>
            <scheme val="minor"/>
          </rPr>
          <t>======
ID#AAAAkLebI7g
Iman Rahimzadeh    (2022-11-18 10:47:12)
Grade A</t>
        </r>
      </text>
    </comment>
    <comment ref="S131" authorId="0" shapeId="0" xr:uid="{00000000-0006-0000-0100-000046080000}">
      <text>
        <r>
          <rPr>
            <sz val="11"/>
            <color theme="1"/>
            <rFont val="Calibri"/>
            <family val="2"/>
            <scheme val="minor"/>
          </rPr>
          <t>======
ID#AAAAK-teHSo
Iman Rahimzadeh    (2020-12-18 15:28:26)
Kirichek et al. (2018)
Grade A</t>
        </r>
      </text>
    </comment>
    <comment ref="V131" authorId="0" shapeId="0" xr:uid="{00000000-0006-0000-0100-000047080000}">
      <text>
        <r>
          <rPr>
            <sz val="11"/>
            <color theme="1"/>
            <rFont val="Calibri"/>
            <family val="2"/>
            <scheme val="minor"/>
          </rPr>
          <t>======
ID#AAAAK-teHSs
Iman Rahimzadeh    (2020-12-18 15:28:31)
Kirichek et al. (2018)
Grade A</t>
        </r>
      </text>
    </comment>
    <comment ref="AV131" authorId="0" shapeId="0" xr:uid="{00000000-0006-0000-0100-000048080000}">
      <text>
        <r>
          <rPr>
            <sz val="11"/>
            <color theme="1"/>
            <rFont val="Calibri"/>
            <family val="2"/>
            <scheme val="minor"/>
          </rPr>
          <t>======
ID#AAAAK-teHQI
Iman Rahimzadeh    (2020-12-18 15:18:21)
Wang et al. (2020)</t>
        </r>
      </text>
    </comment>
    <comment ref="AZ131" authorId="0" shapeId="0" xr:uid="{00000000-0006-0000-0100-000049080000}">
      <text>
        <r>
          <rPr>
            <sz val="11"/>
            <color theme="1"/>
            <rFont val="Calibri"/>
            <family val="2"/>
            <scheme val="minor"/>
          </rPr>
          <t>======
ID#AAAAK-teHQE
Iman Rahimzadeh    (2020-12-18 15:18:18)
Wang et al. (2020)</t>
        </r>
      </text>
    </comment>
    <comment ref="BD131" authorId="0" shapeId="0" xr:uid="{00000000-0006-0000-0100-00004A080000}">
      <text>
        <r>
          <rPr>
            <sz val="11"/>
            <color theme="1"/>
            <rFont val="Calibri"/>
            <family val="2"/>
            <scheme val="minor"/>
          </rPr>
          <t>======
ID#AAAAK-teHQA
Iman Rahimzadeh    (2020-12-18 15:18:14)
Wang et al. (2020)</t>
        </r>
      </text>
    </comment>
    <comment ref="BJ131" authorId="0" shapeId="0" xr:uid="{00000000-0006-0000-0100-00004B080000}">
      <text>
        <r>
          <rPr>
            <sz val="11"/>
            <color theme="1"/>
            <rFont val="Calibri"/>
            <family val="2"/>
            <scheme val="minor"/>
          </rPr>
          <t>======
ID#AAAAK-teHP8
Iman Rahimzadeh    (2020-12-18 15:18:11)
Initial pore pressure
Wang et al. (2020)</t>
        </r>
      </text>
    </comment>
    <comment ref="DA131" authorId="0" shapeId="0" xr:uid="{00000000-0006-0000-0100-00004C080000}">
      <text>
        <r>
          <rPr>
            <sz val="11"/>
            <color theme="1"/>
            <rFont val="Calibri"/>
            <family val="2"/>
            <scheme val="minor"/>
          </rPr>
          <t>======
ID#AAAAK-teHR0
Iman Rahimzadeh    (2020-12-18 15:25:08)
Pressure controlled, 2 MPa/min</t>
        </r>
      </text>
    </comment>
    <comment ref="DB131" authorId="0" shapeId="0" xr:uid="{00000000-0006-0000-0100-00004D080000}">
      <text>
        <r>
          <rPr>
            <sz val="11"/>
            <color theme="1"/>
            <rFont val="Calibri"/>
            <family val="2"/>
            <scheme val="minor"/>
          </rPr>
          <t>======
ID#AAAAK-teHPQ
Iman Rahimzadeh    (2020-12-18 15:13:53)
Wang et al. (2020)</t>
        </r>
      </text>
    </comment>
    <comment ref="DP131" authorId="0" shapeId="0" xr:uid="{00000000-0006-0000-0100-00004E080000}">
      <text>
        <r>
          <rPr>
            <sz val="11"/>
            <color theme="1"/>
            <rFont val="Calibri"/>
            <family val="2"/>
            <scheme val="minor"/>
          </rPr>
          <t>======
ID#AAAAK-teHUk
Iman Rahimzadeh    (2020-12-18 15:36:39)
Wang et al. (2020)</t>
        </r>
      </text>
    </comment>
    <comment ref="DX131" authorId="0" shapeId="0" xr:uid="{00000000-0006-0000-0100-00004F080000}">
      <text>
        <r>
          <rPr>
            <sz val="11"/>
            <color theme="1"/>
            <rFont val="Calibri"/>
            <family val="2"/>
            <scheme val="minor"/>
          </rPr>
          <t>======
ID#AAAAZ_KGacs
Iman Rahimzadeh    (2022-05-30 08:54:05)
not exact date (in 2020)</t>
        </r>
      </text>
    </comment>
    <comment ref="BO132" authorId="0" shapeId="0" xr:uid="{00000000-0006-0000-0100-000050080000}">
      <text>
        <r>
          <rPr>
            <sz val="11"/>
            <color theme="1"/>
            <rFont val="Calibri"/>
            <family val="2"/>
            <scheme val="minor"/>
          </rPr>
          <t>======
ID#AAAATvKTQDk
Haiqing Wu    (2022-01-03 07:00:39)
Ohtake (1974)</t>
        </r>
      </text>
    </comment>
    <comment ref="BT132" authorId="0" shapeId="0" xr:uid="{00000000-0006-0000-0100-000051080000}">
      <text>
        <r>
          <rPr>
            <sz val="11"/>
            <color theme="1"/>
            <rFont val="Calibri"/>
            <family val="2"/>
            <scheme val="minor"/>
          </rPr>
          <t>======
ID#AAAATvKTQDc
Haiqing Wu    (2022-01-03 07:00:22)
Ohtake (1974)</t>
        </r>
      </text>
    </comment>
    <comment ref="BU132" authorId="0" shapeId="0" xr:uid="{00000000-0006-0000-0100-000052080000}">
      <text>
        <r>
          <rPr>
            <sz val="11"/>
            <color theme="1"/>
            <rFont val="Calibri"/>
            <family val="2"/>
            <scheme val="minor"/>
          </rPr>
          <t>======
ID#AAAATvKTQDg
Haiqing Wu    (2022-01-03 07:00:28)
Ohtake (1974)</t>
        </r>
      </text>
    </comment>
    <comment ref="CA132" authorId="0" shapeId="0" xr:uid="{00000000-0006-0000-0100-000053080000}">
      <text>
        <r>
          <rPr>
            <sz val="11"/>
            <color theme="1"/>
            <rFont val="Calibri"/>
            <family val="2"/>
            <scheme val="minor"/>
          </rPr>
          <t>======
ID#AAAATvKTQDY
Haiqing Wu    (2022-01-03 07:00:15)
Ohtake (1974)</t>
        </r>
      </text>
    </comment>
    <comment ref="CE132" authorId="0" shapeId="0" xr:uid="{00000000-0006-0000-0100-000054080000}">
      <text>
        <r>
          <rPr>
            <sz val="11"/>
            <color theme="1"/>
            <rFont val="Calibri"/>
            <family val="2"/>
            <scheme val="minor"/>
          </rPr>
          <t>======
ID#AAAATvKTQDQ
Haiqing Wu    (2022-01-03 06:59:55)
Ohtake (1974)</t>
        </r>
      </text>
    </comment>
    <comment ref="CF132" authorId="0" shapeId="0" xr:uid="{00000000-0006-0000-0100-000055080000}">
      <text>
        <r>
          <rPr>
            <sz val="11"/>
            <color theme="1"/>
            <rFont val="Calibri"/>
            <family val="2"/>
            <scheme val="minor"/>
          </rPr>
          <t>======
ID#AAAATvKTQDM
Haiqing Wu    (2022-01-03 06:59:50)
Ohtake (1974)</t>
        </r>
      </text>
    </comment>
    <comment ref="CG132" authorId="0" shapeId="0" xr:uid="{00000000-0006-0000-0100-000056080000}">
      <text>
        <r>
          <rPr>
            <sz val="11"/>
            <color theme="1"/>
            <rFont val="Calibri"/>
            <family val="2"/>
            <scheme val="minor"/>
          </rPr>
          <t>======
ID#AAAATvKTQDU
Haiqing Wu    (2022-01-03 07:00:02)
Ohtake (1974)</t>
        </r>
      </text>
    </comment>
    <comment ref="CH132" authorId="0" shapeId="0" xr:uid="{00000000-0006-0000-0100-000057080000}">
      <text>
        <r>
          <rPr>
            <sz val="11"/>
            <color theme="1"/>
            <rFont val="Calibri"/>
            <family val="2"/>
            <scheme val="minor"/>
          </rPr>
          <t>======
ID#AAAATvKTQDI
Haiqing Wu    (2022-01-03 06:59:44)
Ohtake (1974)</t>
        </r>
      </text>
    </comment>
    <comment ref="DJ132" authorId="0" shapeId="0" xr:uid="{00000000-0006-0000-0100-000058080000}">
      <text>
        <r>
          <rPr>
            <sz val="11"/>
            <color theme="1"/>
            <rFont val="Calibri"/>
            <family val="2"/>
            <scheme val="minor"/>
          </rPr>
          <t>======
ID#AAAATvKTQDE
Haiqing Wu    (2022-01-03 06:59:20)
Ohtake (1974)</t>
        </r>
      </text>
    </comment>
    <comment ref="DW132" authorId="0" shapeId="0" xr:uid="{00000000-0006-0000-0100-000059080000}">
      <text>
        <r>
          <rPr>
            <sz val="11"/>
            <color theme="1"/>
            <rFont val="Calibri"/>
            <family val="2"/>
            <scheme val="minor"/>
          </rPr>
          <t>======
ID#AAAATvKTQDA
Haiqing Wu    (2022-01-03 06:59:05)
Ohtake (1974)
2000-4000</t>
        </r>
      </text>
    </comment>
    <comment ref="AT133" authorId="0" shapeId="0" xr:uid="{00000000-0006-0000-0100-00005A080000}">
      <text>
        <r>
          <rPr>
            <sz val="11"/>
            <color theme="1"/>
            <rFont val="Calibri"/>
            <family val="2"/>
            <scheme val="minor"/>
          </rPr>
          <t>======
ID#AAAATvKTQDo
Haiqing Wu    (2022-01-03 07:01:31)
Tadokoro et al. (2000)</t>
        </r>
      </text>
    </comment>
    <comment ref="AU133" authorId="0" shapeId="0" xr:uid="{00000000-0006-0000-0100-00005B080000}">
      <text>
        <r>
          <rPr>
            <sz val="11"/>
            <color theme="1"/>
            <rFont val="Calibri"/>
            <family val="2"/>
            <scheme val="minor"/>
          </rPr>
          <t>======
ID#AAAATvKTQDs
Haiqing Wu    (2022-01-03 07:01:38)
Tadokoro et al. (2000)</t>
        </r>
      </text>
    </comment>
    <comment ref="AX133" authorId="0" shapeId="0" xr:uid="{00000000-0006-0000-0100-00005C080000}">
      <text>
        <r>
          <rPr>
            <sz val="11"/>
            <color theme="1"/>
            <rFont val="Calibri"/>
            <family val="2"/>
            <scheme val="minor"/>
          </rPr>
          <t>======
ID#AAAATvKTQDw
Haiqing Wu    (2022-01-03 07:01:44)
Tadokoro et al. (2000)</t>
        </r>
      </text>
    </comment>
    <comment ref="AY133" authorId="0" shapeId="0" xr:uid="{00000000-0006-0000-0100-00005D080000}">
      <text>
        <r>
          <rPr>
            <sz val="11"/>
            <color theme="1"/>
            <rFont val="Calibri"/>
            <family val="2"/>
            <scheme val="minor"/>
          </rPr>
          <t>======
ID#AAAATvKTQD0
Haiqing Wu    (2022-01-03 07:01:50)
Tadokoro et al. (2000)</t>
        </r>
      </text>
    </comment>
    <comment ref="BB133" authorId="0" shapeId="0" xr:uid="{00000000-0006-0000-0100-00005E080000}">
      <text>
        <r>
          <rPr>
            <sz val="11"/>
            <color theme="1"/>
            <rFont val="Calibri"/>
            <family val="2"/>
            <scheme val="minor"/>
          </rPr>
          <t>======
ID#AAAATvKTQD4
Haiqing Wu    (2022-01-03 07:01:56)
Tadokoro et al. (2000)</t>
        </r>
      </text>
    </comment>
    <comment ref="BC133" authorId="0" shapeId="0" xr:uid="{00000000-0006-0000-0100-00005F080000}">
      <text>
        <r>
          <rPr>
            <sz val="11"/>
            <color theme="1"/>
            <rFont val="Calibri"/>
            <family val="2"/>
            <scheme val="minor"/>
          </rPr>
          <t>======
ID#AAAATvKTQD8
Haiqing Wu    (2022-01-03 07:02:02)
Tadokoro et al. (2000)</t>
        </r>
      </text>
    </comment>
    <comment ref="BH133" authorId="0" shapeId="0" xr:uid="{00000000-0006-0000-0100-000060080000}">
      <text>
        <r>
          <rPr>
            <sz val="11"/>
            <color theme="1"/>
            <rFont val="Calibri"/>
            <family val="2"/>
            <scheme val="minor"/>
          </rPr>
          <t>======
ID#AAAATvKTQEA
Haiqing Wu    (2022-01-03 07:02:15)
Tadokoro et al. (2000)</t>
        </r>
      </text>
    </comment>
    <comment ref="BU133" authorId="0" shapeId="0" xr:uid="{00000000-0006-0000-0100-000061080000}">
      <text>
        <r>
          <rPr>
            <sz val="11"/>
            <color theme="1"/>
            <rFont val="Calibri"/>
            <family val="2"/>
            <scheme val="minor"/>
          </rPr>
          <t>======
ID#AAAATvKTQEE
Haiqing Wu    (2022-01-03 07:02:28)
Tadokoro et al. (2000)</t>
        </r>
      </text>
    </comment>
    <comment ref="CC133" authorId="0" shapeId="0" xr:uid="{00000000-0006-0000-0100-000062080000}">
      <text>
        <r>
          <rPr>
            <sz val="11"/>
            <color theme="1"/>
            <rFont val="Calibri"/>
            <family val="2"/>
            <scheme val="minor"/>
          </rPr>
          <t>======
ID#AAAATvKTQEI
Haiqing Wu    (2022-01-03 07:02:41)
Tadokoro et al. (2000)</t>
        </r>
      </text>
    </comment>
    <comment ref="CD133" authorId="0" shapeId="0" xr:uid="{00000000-0006-0000-0100-000063080000}">
      <text>
        <r>
          <rPr>
            <sz val="11"/>
            <color theme="1"/>
            <rFont val="Calibri"/>
            <family val="2"/>
            <scheme val="minor"/>
          </rPr>
          <t>======
ID#AAAATvKTQEc
Haiqing Wu    (2022-01-03 07:03:07)
Tadokoro et al. (2000)</t>
        </r>
      </text>
    </comment>
    <comment ref="CE133" authorId="0" shapeId="0" xr:uid="{00000000-0006-0000-0100-000064080000}">
      <text>
        <r>
          <rPr>
            <sz val="11"/>
            <color theme="1"/>
            <rFont val="Calibri"/>
            <family val="2"/>
            <scheme val="minor"/>
          </rPr>
          <t>======
ID#AAAATvKTQEY
Haiqing Wu    (2022-01-03 07:03:02)
Tadokoro et al. (2000)</t>
        </r>
      </text>
    </comment>
    <comment ref="CF133" authorId="0" shapeId="0" xr:uid="{00000000-0006-0000-0100-000065080000}">
      <text>
        <r>
          <rPr>
            <sz val="11"/>
            <color theme="1"/>
            <rFont val="Calibri"/>
            <family val="2"/>
            <scheme val="minor"/>
          </rPr>
          <t>======
ID#AAAATvKTQEU
Haiqing Wu    (2022-01-03 07:02:57)
Tadokoro et al. (2000)</t>
        </r>
      </text>
    </comment>
    <comment ref="CG133" authorId="0" shapeId="0" xr:uid="{00000000-0006-0000-0100-000066080000}">
      <text>
        <r>
          <rPr>
            <sz val="11"/>
            <color theme="1"/>
            <rFont val="Calibri"/>
            <family val="2"/>
            <scheme val="minor"/>
          </rPr>
          <t>======
ID#AAAATvKTQEQ
Haiqing Wu    (2022-01-03 07:02:51)
Tadokoro et al. (2000)</t>
        </r>
      </text>
    </comment>
    <comment ref="CH133" authorId="0" shapeId="0" xr:uid="{00000000-0006-0000-0100-000067080000}">
      <text>
        <r>
          <rPr>
            <sz val="11"/>
            <color theme="1"/>
            <rFont val="Calibri"/>
            <family val="2"/>
            <scheme val="minor"/>
          </rPr>
          <t>======
ID#AAAATvKTQEM
Haiqing Wu    (2022-01-03 07:02:47)
Tadokoro et al. (2000)</t>
        </r>
      </text>
    </comment>
    <comment ref="DI133" authorId="0" shapeId="0" xr:uid="{00000000-0006-0000-0100-000068080000}">
      <text>
        <r>
          <rPr>
            <sz val="11"/>
            <color theme="1"/>
            <rFont val="Calibri"/>
            <family val="2"/>
            <scheme val="minor"/>
          </rPr>
          <t>======
ID#AAAATvKTQEk
Haiqing Wu    (2022-01-03 07:03:46)
Tadokoro et al. (2000)
------
ID#AAAAZ_NRCRI
Iman Rahimzadeh    (2022-05-30 12:10:45)
4-5 days</t>
        </r>
      </text>
    </comment>
    <comment ref="DJ133" authorId="0" shapeId="0" xr:uid="{00000000-0006-0000-0100-000069080000}">
      <text>
        <r>
          <rPr>
            <sz val="11"/>
            <color theme="1"/>
            <rFont val="Calibri"/>
            <family val="2"/>
            <scheme val="minor"/>
          </rPr>
          <t>======
ID#AAAATvKTQEo
Haiqing Wu    (2022-01-03 07:03:58)
Tadokoro et al. (2000)</t>
        </r>
      </text>
    </comment>
    <comment ref="DW133" authorId="0" shapeId="0" xr:uid="{00000000-0006-0000-0100-00006A080000}">
      <text>
        <r>
          <rPr>
            <sz val="11"/>
            <color theme="1"/>
            <rFont val="Calibri"/>
            <family val="2"/>
            <scheme val="minor"/>
          </rPr>
          <t>======
ID#AAAATvKTQEs
Haiqing Wu    (2022-01-03 07:04:14)
Tadokoro et al. (2000)</t>
        </r>
      </text>
    </comment>
    <comment ref="DX133" authorId="0" shapeId="0" xr:uid="{00000000-0006-0000-0100-00006B080000}">
      <text>
        <r>
          <rPr>
            <sz val="11"/>
            <color theme="1"/>
            <rFont val="Calibri"/>
            <family val="2"/>
            <scheme val="minor"/>
          </rPr>
          <t>======
ID#AAAAZ_MSvIc
Iman Rahimzadeh    (2022-05-30 08:54:35)
not exact date (in 1997)</t>
        </r>
      </text>
    </comment>
    <comment ref="BZ134" authorId="0" shapeId="0" xr:uid="{00000000-0006-0000-0100-00006C080000}">
      <text>
        <r>
          <rPr>
            <sz val="11"/>
            <color theme="1"/>
            <rFont val="Calibri"/>
            <family val="2"/>
            <scheme val="minor"/>
          </rPr>
          <t>======
ID#AAAAZ-DGgAU
Iman Rahimzadeh    (2022-05-30 07:30:00)
Intersected</t>
        </r>
      </text>
    </comment>
    <comment ref="DH134" authorId="0" shapeId="0" xr:uid="{00000000-0006-0000-0100-00006D080000}">
      <text>
        <r>
          <rPr>
            <sz val="11"/>
            <color theme="1"/>
            <rFont val="Calibri"/>
            <family val="2"/>
            <scheme val="minor"/>
          </rPr>
          <t>======
ID#AAAAZ_KGaYM
Iman Rahimzadeh    (2022-05-30 08:28:26)
A continuous seismic swarm was ongoing but the seismic frequency increased once the injection experiment began</t>
        </r>
      </text>
    </comment>
    <comment ref="DT134" authorId="0" shapeId="0" xr:uid="{00000000-0006-0000-0100-00006E080000}">
      <text>
        <r>
          <rPr>
            <sz val="11"/>
            <color theme="1"/>
            <rFont val="Calibri"/>
            <family val="2"/>
            <scheme val="minor"/>
          </rPr>
          <t>======
ID#AAAANSoaNQw
Haiqing Wu    (2021-07-16 00:29:10)
coda magnitude</t>
        </r>
      </text>
    </comment>
    <comment ref="B135" authorId="0" shapeId="0" xr:uid="{00000000-0006-0000-0100-00006F080000}">
      <text>
        <r>
          <rPr>
            <sz val="11"/>
            <color theme="1"/>
            <rFont val="Calibri"/>
            <family val="2"/>
            <scheme val="minor"/>
          </rPr>
          <t>======
ID#AAAALrypx4k
Iman Rahimzadeh    (2021-03-10 14:26:22)
Decameter scale laboratory including 6 fracturing stages</t>
        </r>
      </text>
    </comment>
    <comment ref="F135" authorId="0" shapeId="0" xr:uid="{00000000-0006-0000-0100-000070080000}">
      <text>
        <r>
          <rPr>
            <sz val="11"/>
            <color theme="1"/>
            <rFont val="Calibri"/>
            <family val="2"/>
            <scheme val="minor"/>
          </rPr>
          <t>======
ID#AAAALrypx2E
Iman Rahimzadeh    (2021-03-10 14:24:40)
Kwiatek et al. (2018)</t>
        </r>
      </text>
    </comment>
    <comment ref="H135" authorId="0" shapeId="0" xr:uid="{00000000-0006-0000-0100-000071080000}">
      <text>
        <r>
          <rPr>
            <sz val="11"/>
            <color theme="1"/>
            <rFont val="Calibri"/>
            <family val="2"/>
            <scheme val="minor"/>
          </rPr>
          <t>======
ID#AAAALotC3Us
Iman Rahimzadeh    (2021-03-10 14:54:30)
Kwiatek et al. (2018)
Three rock types are present but the maximum magnitude happens in the Ävrö granadiorite</t>
        </r>
      </text>
    </comment>
    <comment ref="K135" authorId="0" shapeId="0" xr:uid="{00000000-0006-0000-0100-000072080000}">
      <text>
        <r>
          <rPr>
            <sz val="11"/>
            <color theme="1"/>
            <rFont val="Calibri"/>
            <family val="2"/>
            <scheme val="minor"/>
          </rPr>
          <t>======
ID#AAAALotC3u4
Iman Rahimzadeh    (2021-03-10 15:59:59)
Average value
Sundberg et al. (2017)
Grade A</t>
        </r>
      </text>
    </comment>
    <comment ref="N135" authorId="0" shapeId="0" xr:uid="{00000000-0006-0000-0100-000073080000}">
      <text>
        <r>
          <rPr>
            <sz val="11"/>
            <color theme="1"/>
            <rFont val="Calibri"/>
            <family val="2"/>
            <scheme val="minor"/>
          </rPr>
          <t>======
ID#AAAALotC3wE
Iman Rahimzadeh    (2021-03-10 16:05:46)
Sundberg (2017)
Grade A</t>
        </r>
      </text>
    </comment>
    <comment ref="Q135" authorId="0" shapeId="0" xr:uid="{00000000-0006-0000-0100-000074080000}">
      <text>
        <r>
          <rPr>
            <sz val="11"/>
            <color theme="1"/>
            <rFont val="Calibri"/>
            <family val="2"/>
            <scheme val="minor"/>
          </rPr>
          <t>======
ID#AAAALotC3u8
Iman Rahimzadeh    (2021-03-10 16:00:10)
Zang et al. (2019)
Grade A</t>
        </r>
      </text>
    </comment>
    <comment ref="S135" authorId="0" shapeId="0" xr:uid="{00000000-0006-0000-0100-000075080000}">
      <text>
        <r>
          <rPr>
            <sz val="11"/>
            <color theme="1"/>
            <rFont val="Calibri"/>
            <family val="2"/>
            <scheme val="minor"/>
          </rPr>
          <t>======
ID#AAAALsEa0uo
Iman Rahimzadeh    (2021-03-10 16:57:10)
Average value: 71.7 GPa
Hakami et al. (2008)
Grade A</t>
        </r>
      </text>
    </comment>
    <comment ref="T135" authorId="0" shapeId="0" xr:uid="{00000000-0006-0000-0100-000076080000}">
      <text>
        <r>
          <rPr>
            <sz val="11"/>
            <color theme="1"/>
            <rFont val="Calibri"/>
            <family val="2"/>
            <scheme val="minor"/>
          </rPr>
          <t>======
ID#AAAAkLebI74
Iman Rahimzadeh    (2022-11-18 10:49:58)
Grade A</t>
        </r>
      </text>
    </comment>
    <comment ref="U135" authorId="0" shapeId="0" xr:uid="{00000000-0006-0000-0100-000077080000}">
      <text>
        <r>
          <rPr>
            <sz val="11"/>
            <color theme="1"/>
            <rFont val="Calibri"/>
            <family val="2"/>
            <scheme val="minor"/>
          </rPr>
          <t>======
ID#AAAAekkEvLo
Iman Rahimzadeh    (2022-08-17 10:00:32)
Hakami et al. (2008)</t>
        </r>
      </text>
    </comment>
    <comment ref="V135" authorId="0" shapeId="0" xr:uid="{00000000-0006-0000-0100-000078080000}">
      <text>
        <r>
          <rPr>
            <sz val="11"/>
            <color theme="1"/>
            <rFont val="Calibri"/>
            <family val="2"/>
            <scheme val="minor"/>
          </rPr>
          <t>======
ID#AAAALsEa0vE
Iman Rahimzadeh    (2021-03-10 16:57:57)
Average value: 0.25
Hakami et al. (2008)
Grade A</t>
        </r>
      </text>
    </comment>
    <comment ref="W135" authorId="0" shapeId="0" xr:uid="{00000000-0006-0000-0100-000079080000}">
      <text>
        <r>
          <rPr>
            <sz val="11"/>
            <color theme="1"/>
            <rFont val="Calibri"/>
            <family val="2"/>
            <scheme val="minor"/>
          </rPr>
          <t>======
ID#AAAAkLs3CXc
Iman Rahimzadeh    (2022-11-18 10:51:36)
Grade A</t>
        </r>
      </text>
    </comment>
    <comment ref="X135" authorId="0" shapeId="0" xr:uid="{00000000-0006-0000-0100-00007A080000}">
      <text>
        <r>
          <rPr>
            <sz val="11"/>
            <color theme="1"/>
            <rFont val="Calibri"/>
            <family val="2"/>
            <scheme val="minor"/>
          </rPr>
          <t>======
ID#AAAAekkEvLw
Iman Rahimzadeh    (2022-08-17 10:01:24)
Hakami et al. (2008)</t>
        </r>
      </text>
    </comment>
    <comment ref="AE135" authorId="0" shapeId="0" xr:uid="{00000000-0006-0000-0100-00007B080000}">
      <text>
        <r>
          <rPr>
            <sz val="11"/>
            <color theme="1"/>
            <rFont val="Calibri"/>
            <family val="2"/>
            <scheme val="minor"/>
          </rPr>
          <t>======
ID#AAAALsEa0xo
Iman Rahimzadeh    (2021-03-10 17:03:01)
Average value: 60
Hakami et al. (2008)
Grade A</t>
        </r>
      </text>
    </comment>
    <comment ref="AF135" authorId="0" shapeId="0" xr:uid="{00000000-0006-0000-0100-00007C080000}">
      <text>
        <r>
          <rPr>
            <sz val="11"/>
            <color theme="1"/>
            <rFont val="Calibri"/>
            <family val="2"/>
            <scheme val="minor"/>
          </rPr>
          <t>======
ID#AAAAkLs3CX4
Iman Rahimzadeh    (2022-11-18 10:53:25)
Grade A</t>
        </r>
      </text>
    </comment>
    <comment ref="AG135" authorId="0" shapeId="0" xr:uid="{00000000-0006-0000-0100-00007D080000}">
      <text>
        <r>
          <rPr>
            <sz val="11"/>
            <color theme="1"/>
            <rFont val="Calibri"/>
            <family val="2"/>
            <scheme val="minor"/>
          </rPr>
          <t>======
ID#AAAALsEa0xM
Iman Rahimzadeh    (2021-03-10 17:01:31)
Average value: 24 MPa 
Hakami et al. (2008)
Grade A</t>
        </r>
      </text>
    </comment>
    <comment ref="AH135" authorId="0" shapeId="0" xr:uid="{00000000-0006-0000-0100-00007E080000}">
      <text>
        <r>
          <rPr>
            <sz val="11"/>
            <color theme="1"/>
            <rFont val="Calibri"/>
            <family val="2"/>
            <scheme val="minor"/>
          </rPr>
          <t>======
ID#AAAAkLs3CX8
Iman Rahimzadeh    (2022-11-18 10:53:43)
Grade A</t>
        </r>
      </text>
    </comment>
    <comment ref="AI135" authorId="0" shapeId="0" xr:uid="{00000000-0006-0000-0100-00007F080000}">
      <text>
        <r>
          <rPr>
            <sz val="11"/>
            <color theme="1"/>
            <rFont val="Calibri"/>
            <family val="2"/>
            <scheme val="minor"/>
          </rPr>
          <t>======
ID#AAAALsEa0wY
Iman Rahimzadeh    (2021-03-10 17:00:26)
Average value: 198 MPa
Hakami et al. (2008)
Grade A</t>
        </r>
      </text>
    </comment>
    <comment ref="AJ135" authorId="0" shapeId="0" xr:uid="{00000000-0006-0000-0100-000080080000}">
      <text>
        <r>
          <rPr>
            <sz val="11"/>
            <color theme="1"/>
            <rFont val="Calibri"/>
            <family val="2"/>
            <scheme val="minor"/>
          </rPr>
          <t>======
ID#AAAAkLs3CYI
Iman Rahimzadeh    (2022-11-18 10:54:15)
Grade A</t>
        </r>
      </text>
    </comment>
    <comment ref="AK135" authorId="0" shapeId="0" xr:uid="{00000000-0006-0000-0100-000081080000}">
      <text>
        <r>
          <rPr>
            <sz val="11"/>
            <color theme="1"/>
            <rFont val="Calibri"/>
            <family val="2"/>
            <scheme val="minor"/>
          </rPr>
          <t>======
ID#AAAALsEa0wE
Iman Rahimzadeh    (2021-03-10 16:59:45)
Average value: 13 MPa
Hakami et al. (2008)
Grade A</t>
        </r>
      </text>
    </comment>
    <comment ref="AL135" authorId="0" shapeId="0" xr:uid="{00000000-0006-0000-0100-000082080000}">
      <text>
        <r>
          <rPr>
            <sz val="11"/>
            <color theme="1"/>
            <rFont val="Calibri"/>
            <family val="2"/>
            <scheme val="minor"/>
          </rPr>
          <t>======
ID#AAAAkLs3CYM
Iman Rahimzadeh    (2022-11-18 10:54:34)
Grade A</t>
        </r>
      </text>
    </comment>
    <comment ref="AM135" authorId="0" shapeId="0" xr:uid="{00000000-0006-0000-0100-000083080000}">
      <text>
        <r>
          <rPr>
            <sz val="11"/>
            <color theme="1"/>
            <rFont val="Calibri"/>
            <family val="2"/>
            <scheme val="minor"/>
          </rPr>
          <t>======
ID#AAAALotC3vI
Iman Rahimzadeh    (2021-03-10 16:01:51)
Mean value: 3.17
Sundberg (2017)
Grade A</t>
        </r>
      </text>
    </comment>
    <comment ref="AN135" authorId="0" shapeId="0" xr:uid="{00000000-0006-0000-0100-000084080000}">
      <text>
        <r>
          <rPr>
            <sz val="11"/>
            <color theme="1"/>
            <rFont val="Calibri"/>
            <family val="2"/>
            <scheme val="minor"/>
          </rPr>
          <t>======
ID#AAAALotC3vM
Iman Rahimzadeh    (2021-03-10 16:01:57)
Sundberg (2017)
Grade A</t>
        </r>
      </text>
    </comment>
    <comment ref="AS135" authorId="0" shapeId="0" xr:uid="{00000000-0006-0000-0100-000085080000}">
      <text>
        <r>
          <rPr>
            <sz val="11"/>
            <color theme="1"/>
            <rFont val="Calibri"/>
            <family val="2"/>
            <scheme val="minor"/>
          </rPr>
          <t>======
ID#AAAALsEa06g
Iman Rahimzadeh    (2021-03-10 17:31:50)
Kwiatek et al. (2018)</t>
        </r>
      </text>
    </comment>
    <comment ref="AT135" authorId="0" shapeId="0" xr:uid="{00000000-0006-0000-0100-000086080000}">
      <text>
        <r>
          <rPr>
            <sz val="11"/>
            <color theme="1"/>
            <rFont val="Calibri"/>
            <family val="2"/>
            <scheme val="minor"/>
          </rPr>
          <t>======
ID#AAAALsEa06s
Iman Rahimzadeh    (2021-03-10 17:32:20)
Kwiatek et al. (2018)</t>
        </r>
      </text>
    </comment>
    <comment ref="AX135" authorId="0" shapeId="0" xr:uid="{00000000-0006-0000-0100-000087080000}">
      <text>
        <r>
          <rPr>
            <sz val="11"/>
            <color theme="1"/>
            <rFont val="Calibri"/>
            <family val="2"/>
            <scheme val="minor"/>
          </rPr>
          <t>======
ID#AAAALsEa06o
Iman Rahimzadeh    (2021-03-10 17:31:57)
Kwiatek et al. (2018)</t>
        </r>
      </text>
    </comment>
    <comment ref="BB135" authorId="0" shapeId="0" xr:uid="{00000000-0006-0000-0100-000088080000}">
      <text>
        <r>
          <rPr>
            <sz val="11"/>
            <color theme="1"/>
            <rFont val="Calibri"/>
            <family val="2"/>
            <scheme val="minor"/>
          </rPr>
          <t>======
ID#AAAALsEa06w
Iman Rahimzadeh    (2021-03-10 17:32:30)
Kwiatek et al. (2018)</t>
        </r>
      </text>
    </comment>
    <comment ref="BH135" authorId="0" shapeId="0" xr:uid="{00000000-0006-0000-0100-000089080000}">
      <text>
        <r>
          <rPr>
            <sz val="11"/>
            <color theme="1"/>
            <rFont val="Calibri"/>
            <family val="2"/>
            <scheme val="minor"/>
          </rPr>
          <t>======
ID#AAAALsEa06U
Iman Rahimzadeh    (2021-03-10 17:31:30)
Kwiatek et al. (2018)</t>
        </r>
      </text>
    </comment>
    <comment ref="CI135" authorId="0" shapeId="0" xr:uid="{00000000-0006-0000-0100-00008A080000}">
      <text>
        <r>
          <rPr>
            <sz val="11"/>
            <color theme="1"/>
            <rFont val="Calibri"/>
            <family val="2"/>
            <scheme val="minor"/>
          </rPr>
          <t>======
ID#AAAALsEa0y4
Iman Rahimzadeh    (2021-03-10 17:07:42)
Average value
Hakami et al. (2008)</t>
        </r>
      </text>
    </comment>
    <comment ref="CK135" authorId="0" shapeId="0" xr:uid="{00000000-0006-0000-0100-00008B080000}">
      <text>
        <r>
          <rPr>
            <sz val="11"/>
            <color theme="1"/>
            <rFont val="Calibri"/>
            <family val="2"/>
            <scheme val="minor"/>
          </rPr>
          <t>======
ID#AAAALsEa0y8
Iman Rahimzadeh    (2021-03-10 17:07:46)
Average value
Hakami et al. (2008)</t>
        </r>
      </text>
    </comment>
    <comment ref="CM135" authorId="0" shapeId="0" xr:uid="{00000000-0006-0000-0100-00008C080000}">
      <text>
        <r>
          <rPr>
            <sz val="11"/>
            <color theme="1"/>
            <rFont val="Calibri"/>
            <family val="2"/>
            <scheme val="minor"/>
          </rPr>
          <t>======
ID#AAAALsEa03A
Iman Rahimzadeh    (2021-03-10 17:12:01)
Average value
Hakami et al. (2008)</t>
        </r>
      </text>
    </comment>
    <comment ref="CS135" authorId="0" shapeId="0" xr:uid="{00000000-0006-0000-0100-00008D080000}">
      <text>
        <r>
          <rPr>
            <sz val="11"/>
            <color theme="1"/>
            <rFont val="Calibri"/>
            <family val="2"/>
            <scheme val="minor"/>
          </rPr>
          <t>======
ID#AAAALotC34c
Iman Rahimzadeh    (2021-03-10 16:32:27)
Average value: 33
Melin (2012)</t>
        </r>
      </text>
    </comment>
    <comment ref="CT135" authorId="0" shapeId="0" xr:uid="{00000000-0006-0000-0100-00008E080000}">
      <text>
        <r>
          <rPr>
            <sz val="11"/>
            <color theme="1"/>
            <rFont val="Calibri"/>
            <family val="2"/>
            <scheme val="minor"/>
          </rPr>
          <t>======
ID#AAAALsEa028
Iman Rahimzadeh    (2021-03-10 17:11:32)
36.6 is reported as the mean value by Hakami et al. (2008)</t>
        </r>
      </text>
    </comment>
    <comment ref="CX135" authorId="0" shapeId="0" xr:uid="{00000000-0006-0000-0100-00008F080000}">
      <text>
        <r>
          <rPr>
            <sz val="11"/>
            <color theme="1"/>
            <rFont val="Calibri"/>
            <family val="2"/>
            <scheme val="minor"/>
          </rPr>
          <t>======
ID#AAAAZ-DhFYA
Iman Rahimzadeh    (2022-05-30 08:05:19)
not exact date (in 2015)</t>
        </r>
      </text>
    </comment>
    <comment ref="CY135" authorId="0" shapeId="0" xr:uid="{00000000-0006-0000-0100-000090080000}">
      <text>
        <r>
          <rPr>
            <sz val="11"/>
            <color theme="1"/>
            <rFont val="Calibri"/>
            <family val="2"/>
            <scheme val="minor"/>
          </rPr>
          <t>======
ID#AAAALotC3a4
Iman Rahimzadeh    (2021-03-10 15:14:31)
Kwiatek et al. (2018)</t>
        </r>
      </text>
    </comment>
    <comment ref="DA135" authorId="0" shapeId="0" xr:uid="{00000000-0006-0000-0100-000091080000}">
      <text>
        <r>
          <rPr>
            <sz val="11"/>
            <color theme="1"/>
            <rFont val="Calibri"/>
            <family val="2"/>
            <scheme val="minor"/>
          </rPr>
          <t>======
ID#AAAALotC3kI
Iman Rahimzadeh    (2021-03-10 15:23:39)
Kwiatek et al. (2018)
Injection rate of 0.142 l/s has been also achieved in the adjacent layer
Zang et al. (2017)</t>
        </r>
      </text>
    </comment>
    <comment ref="DB135" authorId="0" shapeId="0" xr:uid="{00000000-0006-0000-0100-000092080000}">
      <text>
        <r>
          <rPr>
            <sz val="11"/>
            <color theme="1"/>
            <rFont val="Calibri"/>
            <family val="2"/>
            <scheme val="minor"/>
          </rPr>
          <t>======
ID#AAAALotC3j4
Iman Rahimzadeh    (2021-03-10 15:23:23)
Kwiatek et al. (2018)
Total injected volume during all HF stages</t>
        </r>
      </text>
    </comment>
    <comment ref="DF135" authorId="0" shapeId="0" xr:uid="{00000000-0006-0000-0100-000093080000}">
      <text>
        <r>
          <rPr>
            <sz val="11"/>
            <color theme="1"/>
            <rFont val="Calibri"/>
            <family val="2"/>
            <scheme val="minor"/>
          </rPr>
          <t>======
ID#AAAALotC3cw
Iman Rahimzadeh    (2021-03-10 15:20:56)
Kwiatek et al. (2018)</t>
        </r>
      </text>
    </comment>
    <comment ref="DJ135" authorId="0" shapeId="0" xr:uid="{00000000-0006-0000-0100-000094080000}">
      <text>
        <r>
          <rPr>
            <sz val="11"/>
            <color theme="1"/>
            <rFont val="Calibri"/>
            <family val="2"/>
            <scheme val="minor"/>
          </rPr>
          <t>======
ID#AAAALotC3lk
Iman Rahimzadeh    (2021-03-10 15:27:09)
Kwiatek et al. (2018)</t>
        </r>
      </text>
    </comment>
    <comment ref="DP135" authorId="0" shapeId="0" xr:uid="{00000000-0006-0000-0100-000095080000}">
      <text>
        <r>
          <rPr>
            <sz val="11"/>
            <color theme="1"/>
            <rFont val="Calibri"/>
            <family val="2"/>
            <scheme val="minor"/>
          </rPr>
          <t>======
ID#AAAALotC3ps
Iman Rahimzadeh    (2021-03-10 15:36:53)
Kwiatek et al. (2018)
2.9 +-0.2</t>
        </r>
      </text>
    </comment>
    <comment ref="DS135" authorId="0" shapeId="0" xr:uid="{00000000-0006-0000-0100-000096080000}">
      <text>
        <r>
          <rPr>
            <sz val="11"/>
            <color theme="1"/>
            <rFont val="Calibri"/>
            <family val="2"/>
            <scheme val="minor"/>
          </rPr>
          <t>======
ID#AAAALotC3p4
Iman Rahimzadeh    (2021-03-10 15:37:13)
Kwiatek et al. (2018)</t>
        </r>
      </text>
    </comment>
    <comment ref="DX135" authorId="0" shapeId="0" xr:uid="{00000000-0006-0000-0100-000097080000}">
      <text>
        <r>
          <rPr>
            <sz val="11"/>
            <color theme="1"/>
            <rFont val="Calibri"/>
            <family val="2"/>
            <scheme val="minor"/>
          </rPr>
          <t>======
ID#AAAAZ_MSvIY
Iman Rahimzadeh    (2022-05-30 08:54:27)
not exact date (in 2015)</t>
        </r>
      </text>
    </comment>
    <comment ref="E136" authorId="0" shapeId="0" xr:uid="{00000000-0006-0000-0100-000098080000}">
      <text>
        <r>
          <rPr>
            <sz val="11"/>
            <color theme="1"/>
            <rFont val="Calibri"/>
            <family val="2"/>
            <scheme val="minor"/>
          </rPr>
          <t>======
ID#AAAAK-teHHs
Iman Rahimzadeh    (2020-12-18 14:24:53)
Decameter-scale lab</t>
        </r>
      </text>
    </comment>
    <comment ref="N136" authorId="0" shapeId="0" xr:uid="{00000000-0006-0000-0100-000099080000}">
      <text>
        <r>
          <rPr>
            <sz val="11"/>
            <color theme="1"/>
            <rFont val="Calibri"/>
            <family val="2"/>
            <scheme val="minor"/>
          </rPr>
          <t>======
ID#AAAAkLebI7U
Iman Rahimzadeh    (2022-11-18 10:44:56)
Grade A</t>
        </r>
      </text>
    </comment>
    <comment ref="P136" authorId="0" shapeId="0" xr:uid="{00000000-0006-0000-0100-00009A080000}">
      <text>
        <r>
          <rPr>
            <sz val="11"/>
            <color theme="1"/>
            <rFont val="Calibri"/>
            <family val="2"/>
            <scheme val="minor"/>
          </rPr>
          <t>======
ID#AAAAHWJH5WU
Iman Rahimzadeh    (2020-11-28 14:36:03)
David et al. (2018)
Grade A</t>
        </r>
      </text>
    </comment>
    <comment ref="S136" authorId="0" shapeId="0" xr:uid="{00000000-0006-0000-0100-00009B080000}">
      <text>
        <r>
          <rPr>
            <sz val="11"/>
            <color theme="1"/>
            <rFont val="Calibri"/>
            <family val="2"/>
            <scheme val="minor"/>
          </rPr>
          <t>======
ID#AAAAHWJH5ek
Iman Rahimzadeh    (2020-11-28 15:10:16)
Selvaduri et al. (2019)
for coarse grain rock
Grade A</t>
        </r>
      </text>
    </comment>
    <comment ref="T136" authorId="0" shapeId="0" xr:uid="{00000000-0006-0000-0100-00009C080000}">
      <text>
        <r>
          <rPr>
            <sz val="11"/>
            <color theme="1"/>
            <rFont val="Calibri"/>
            <family val="2"/>
            <scheme val="minor"/>
          </rPr>
          <t>======
ID#AAAAHWJH5eo
Iman Rahimzadeh    (2020-11-28 15:10:26)
Selvaduri et al. (2019)
for medium grain rock
Grade A</t>
        </r>
      </text>
    </comment>
    <comment ref="V136" authorId="0" shapeId="0" xr:uid="{00000000-0006-0000-0100-00009D080000}">
      <text>
        <r>
          <rPr>
            <sz val="11"/>
            <color theme="1"/>
            <rFont val="Calibri"/>
            <family val="2"/>
            <scheme val="minor"/>
          </rPr>
          <t>======
ID#AAAAkLs0HlM
Iman Rahimzadeh    (2022-11-18 10:51:21)
Grade A</t>
        </r>
      </text>
    </comment>
    <comment ref="W136" authorId="0" shapeId="0" xr:uid="{00000000-0006-0000-0100-00009E080000}">
      <text>
        <r>
          <rPr>
            <sz val="11"/>
            <color theme="1"/>
            <rFont val="Calibri"/>
            <family val="2"/>
            <scheme val="minor"/>
          </rPr>
          <t>======
ID#AAAAkLs0HlQ
Iman Rahimzadeh    (2022-11-18 10:51:25)
Grade A</t>
        </r>
      </text>
    </comment>
    <comment ref="AC136" authorId="0" shapeId="0" xr:uid="{00000000-0006-0000-0100-00009F080000}">
      <text>
        <r>
          <rPr>
            <sz val="11"/>
            <color theme="1"/>
            <rFont val="Calibri"/>
            <family val="2"/>
            <scheme val="minor"/>
          </rPr>
          <t>======
ID#AAAAHWJH5es
Iman Rahimzadeh    (2020-11-28 15:12:04)
Selvaduri et al. (2019)
Grade A</t>
        </r>
      </text>
    </comment>
    <comment ref="AD136" authorId="0" shapeId="0" xr:uid="{00000000-0006-0000-0100-0000A0080000}">
      <text>
        <r>
          <rPr>
            <sz val="11"/>
            <color theme="1"/>
            <rFont val="Calibri"/>
            <family val="2"/>
            <scheme val="minor"/>
          </rPr>
          <t>======
ID#AAAAHWJH5aA
Iman Rahimzadeh    (2020-11-28 14:49:51)
Selvaduri et al. (2019)
David et al. (2019) mentioned a value of 1</t>
        </r>
      </text>
    </comment>
    <comment ref="AV136" authorId="0" shapeId="0" xr:uid="{00000000-0006-0000-0100-0000A1080000}">
      <text>
        <r>
          <rPr>
            <sz val="11"/>
            <color theme="1"/>
            <rFont val="Calibri"/>
            <family val="2"/>
            <scheme val="minor"/>
          </rPr>
          <t>======
ID#AAAAHU6WHbM
Iman Rahimzadeh    (2020-11-28 14:10:04)
Krietsch et al. (2019)</t>
        </r>
      </text>
    </comment>
    <comment ref="AZ136" authorId="0" shapeId="0" xr:uid="{00000000-0006-0000-0100-0000A2080000}">
      <text>
        <r>
          <rPr>
            <sz val="11"/>
            <color theme="1"/>
            <rFont val="Calibri"/>
            <family val="2"/>
            <scheme val="minor"/>
          </rPr>
          <t>======
ID#AAAAHU6WHbE
Iman Rahimzadeh    (2020-11-28 14:09:59)
Krietsch et al. (2019)</t>
        </r>
      </text>
    </comment>
    <comment ref="BD136" authorId="0" shapeId="0" xr:uid="{00000000-0006-0000-0100-0000A3080000}">
      <text>
        <r>
          <rPr>
            <sz val="11"/>
            <color theme="1"/>
            <rFont val="Calibri"/>
            <family val="2"/>
            <scheme val="minor"/>
          </rPr>
          <t>======
ID#AAAAHU6WHbA
Iman Rahimzadeh    (2020-11-28 14:09:54)
Krietsch et al. (2019)</t>
        </r>
      </text>
    </comment>
    <comment ref="BF136" authorId="0" shapeId="0" xr:uid="{00000000-0006-0000-0100-0000A4080000}">
      <text>
        <r>
          <rPr>
            <sz val="11"/>
            <color theme="1"/>
            <rFont val="Calibri"/>
            <family val="2"/>
            <scheme val="minor"/>
          </rPr>
          <t>======
ID#AAAAHU6WHYk
Iman Rahimzadeh    (2020-11-28 13:58:51)
Krietsch et al. (2019)</t>
        </r>
      </text>
    </comment>
    <comment ref="CV136" authorId="0" shapeId="0" xr:uid="{00000000-0006-0000-0100-0000A5080000}">
      <text>
        <r>
          <rPr>
            <sz val="11"/>
            <color theme="1"/>
            <rFont val="Calibri"/>
            <family val="2"/>
            <scheme val="minor"/>
          </rPr>
          <t>======
ID#AAAAHWJH5ag
Iman Rahimzadeh    (2020-11-28 14:51:58)
Villiger et al. (2020)</t>
        </r>
      </text>
    </comment>
    <comment ref="CX136" authorId="0" shapeId="0" xr:uid="{00000000-0006-0000-0100-0000A6080000}">
      <text>
        <r>
          <rPr>
            <sz val="11"/>
            <color theme="1"/>
            <rFont val="Calibri"/>
            <family val="2"/>
            <scheme val="minor"/>
          </rPr>
          <t>======
ID#AAAAZ-DhFX8
Iman Rahimzadeh    (2022-05-30 08:05:14)
not exact date (in 2015)</t>
        </r>
      </text>
    </comment>
    <comment ref="DF136" authorId="0" shapeId="0" xr:uid="{00000000-0006-0000-0100-0000A7080000}">
      <text>
        <r>
          <rPr>
            <sz val="11"/>
            <color theme="1"/>
            <rFont val="Calibri"/>
            <family val="2"/>
            <scheme val="minor"/>
          </rPr>
          <t>======
ID#AAAAHWJH5eQ
Iman Rahimzadeh    (2020-11-28 15:02:52)
Krietsch et al. (2020)</t>
        </r>
      </text>
    </comment>
    <comment ref="B137" authorId="0" shapeId="0" xr:uid="{00000000-0006-0000-0100-0000A8080000}">
      <text>
        <r>
          <rPr>
            <sz val="11"/>
            <color theme="1"/>
            <rFont val="Calibri"/>
            <family val="2"/>
            <scheme val="minor"/>
          </rPr>
          <t>======
ID#AAAAK-U86qI
Iman Rahimzadeh    (2020-12-18 11:20:36)
Decameter-scale lab</t>
        </r>
      </text>
    </comment>
    <comment ref="E137" authorId="0" shapeId="0" xr:uid="{00000000-0006-0000-0100-0000A9080000}">
      <text>
        <r>
          <rPr>
            <sz val="11"/>
            <color theme="1"/>
            <rFont val="Calibri"/>
            <family val="2"/>
            <scheme val="minor"/>
          </rPr>
          <t>======
ID#AAAAK-teHHg
Iman Rahimzadeh    (2020-12-18 14:24:30)
Decameter-scale lab</t>
        </r>
      </text>
    </comment>
    <comment ref="K137" authorId="0" shapeId="0" xr:uid="{00000000-0006-0000-0100-0000AA080000}">
      <text>
        <r>
          <rPr>
            <sz val="11"/>
            <color theme="1"/>
            <rFont val="Calibri"/>
            <family val="2"/>
            <scheme val="minor"/>
          </rPr>
          <t>======
ID#AAAAHd4jskM
Iman Rahimzadeh    (2020-12-17 16:27:34)
Guglielmi et al. (2020b)
Grade A</t>
        </r>
      </text>
    </comment>
    <comment ref="M137" authorId="0" shapeId="0" xr:uid="{00000000-0006-0000-0100-0000AB080000}">
      <text>
        <r>
          <rPr>
            <sz val="11"/>
            <color theme="1"/>
            <rFont val="Calibri"/>
            <family val="2"/>
            <scheme val="minor"/>
          </rPr>
          <t>======
ID#AAAAHd4jsh8
Iman Rahimzadeh    (2020-12-17 16:13:11)
Kim and Makhnenko (2020)
Grade A</t>
        </r>
      </text>
    </comment>
    <comment ref="P137" authorId="0" shapeId="0" xr:uid="{00000000-0006-0000-0100-0000AC080000}">
      <text>
        <r>
          <rPr>
            <sz val="11"/>
            <color theme="1"/>
            <rFont val="Calibri"/>
            <family val="2"/>
            <scheme val="minor"/>
          </rPr>
          <t>======
ID#AAAAHd4jsiA
Iman Rahimzadeh    (2020-12-17 16:13:24)
Kim and Makhnenko (2020)
Grade A</t>
        </r>
      </text>
    </comment>
    <comment ref="Q137" authorId="0" shapeId="0" xr:uid="{00000000-0006-0000-0100-0000AD080000}">
      <text>
        <r>
          <rPr>
            <sz val="11"/>
            <color theme="1"/>
            <rFont val="Calibri"/>
            <family val="2"/>
            <scheme val="minor"/>
          </rPr>
          <t>======
ID#AAAAHd4jsiM
Iman Rahimzadeh    (2020-12-17 16:15:04)
Jeanne et al. (2017)
Grade A</t>
        </r>
      </text>
    </comment>
    <comment ref="S137" authorId="0" shapeId="0" xr:uid="{00000000-0006-0000-0100-0000AE080000}">
      <text>
        <r>
          <rPr>
            <sz val="11"/>
            <color theme="1"/>
            <rFont val="Calibri"/>
            <family val="2"/>
            <scheme val="minor"/>
          </rPr>
          <t>======
ID#AAAAHd4jsic
Iman Rahimzadeh    (2020-12-17 16:16:57)
Perpendicular to the bedding 
Guglielmi et al. (2020b)
Average value from K and nu:
E= 3.2 GPa (Kim and Makhnenko, 2020)
Grade A</t>
        </r>
      </text>
    </comment>
    <comment ref="T137" authorId="0" shapeId="0" xr:uid="{00000000-0006-0000-0100-0000AF080000}">
      <text>
        <r>
          <rPr>
            <sz val="11"/>
            <color theme="1"/>
            <rFont val="Calibri"/>
            <family val="2"/>
            <scheme val="minor"/>
          </rPr>
          <t>======
ID#AAAAHd4jsig
Iman Rahimzadeh    (2020-12-17 16:17:00)
Parallel to the bedding 
Guglielmi et al. (2020b)
Average value from K and nu:
E= 3.2 GPa (Kim and Makhnenko, 2020)
Grade A</t>
        </r>
      </text>
    </comment>
    <comment ref="U137" authorId="0" shapeId="0" xr:uid="{00000000-0006-0000-0100-0000B0080000}">
      <text>
        <r>
          <rPr>
            <sz val="11"/>
            <color theme="1"/>
            <rFont val="Calibri"/>
            <family val="2"/>
            <scheme val="minor"/>
          </rPr>
          <t>======
ID#AAAAekkEvLg
Iman Rahimzadeh    (2022-08-17 09:59:56)
Kim and Makhnenko, 2020</t>
        </r>
      </text>
    </comment>
    <comment ref="V137" authorId="0" shapeId="0" xr:uid="{00000000-0006-0000-0100-0000B1080000}">
      <text>
        <r>
          <rPr>
            <sz val="11"/>
            <color theme="1"/>
            <rFont val="Calibri"/>
            <family val="2"/>
            <scheme val="minor"/>
          </rPr>
          <t>======
ID#AAAAHd4jsiQ
Iman Rahimzadeh    (2020-12-17 16:15:28)
Parallel to the bedding (Guglielmi et al. 2020b)
Average: 0.3 (Kim and Makhnenko, 2020)
Grade A</t>
        </r>
      </text>
    </comment>
    <comment ref="W137" authorId="0" shapeId="0" xr:uid="{00000000-0006-0000-0100-0000B2080000}">
      <text>
        <r>
          <rPr>
            <sz val="11"/>
            <color theme="1"/>
            <rFont val="Calibri"/>
            <family val="2"/>
            <scheme val="minor"/>
          </rPr>
          <t>======
ID#AAAAHd4jsjA
Iman Rahimzadeh    (2020-12-17 16:21:54)
Perpendicular to the bedding (Guglielmi et al. 2020b)
Average: 0.3 (Kim and Makhnenko, 2020)
Grade A</t>
        </r>
      </text>
    </comment>
    <comment ref="X137" authorId="0" shapeId="0" xr:uid="{00000000-0006-0000-0100-0000B3080000}">
      <text>
        <r>
          <rPr>
            <sz val="11"/>
            <color theme="1"/>
            <rFont val="Calibri"/>
            <family val="2"/>
            <scheme val="minor"/>
          </rPr>
          <t>======
ID#AAAAekkEvL0
Iman Rahimzadeh    (2022-08-17 10:01:42)
Kim and Makhnenko (2020)</t>
        </r>
      </text>
    </comment>
    <comment ref="Y137" authorId="0" shapeId="0" xr:uid="{00000000-0006-0000-0100-0000B4080000}">
      <text>
        <r>
          <rPr>
            <sz val="11"/>
            <color theme="1"/>
            <rFont val="Calibri"/>
            <family val="2"/>
            <scheme val="minor"/>
          </rPr>
          <t>======
ID#AAAAHd4jsi4
Iman Rahimzadeh    (2020-12-17 16:20:09)
Kim and Makhnenko (2020)
Grade A</t>
        </r>
      </text>
    </comment>
    <comment ref="AC137" authorId="0" shapeId="0" xr:uid="{00000000-0006-0000-0100-0000B5080000}">
      <text>
        <r>
          <rPr>
            <sz val="11"/>
            <color theme="1"/>
            <rFont val="Calibri"/>
            <family val="2"/>
            <scheme val="minor"/>
          </rPr>
          <t>======
ID#AAAAHd4jsh4
Iman Rahimzadeh    (2020-12-17 16:13:01)
Kim and Makhnenko (2020)
Grade A</t>
        </r>
      </text>
    </comment>
    <comment ref="AV137" authorId="0" shapeId="0" xr:uid="{00000000-0006-0000-0100-0000B6080000}">
      <text>
        <r>
          <rPr>
            <sz val="11"/>
            <color theme="1"/>
            <rFont val="Calibri"/>
            <family val="2"/>
            <scheme val="minor"/>
          </rPr>
          <t>======
ID#AAAAK-U9pUk
Iman Rahimzadeh    (2020-12-17 09:23:25)
Guglielmi et al. (2020a)</t>
        </r>
      </text>
    </comment>
    <comment ref="AZ137" authorId="0" shapeId="0" xr:uid="{00000000-0006-0000-0100-0000B7080000}">
      <text>
        <r>
          <rPr>
            <sz val="11"/>
            <color theme="1"/>
            <rFont val="Calibri"/>
            <family val="2"/>
            <scheme val="minor"/>
          </rPr>
          <t>======
ID#AAAAK-U9pUo
Iman Rahimzadeh    (2020-12-17 09:23:31)
Guglielmi et al. (2020a)</t>
        </r>
      </text>
    </comment>
    <comment ref="BD137" authorId="0" shapeId="0" xr:uid="{00000000-0006-0000-0100-0000B8080000}">
      <text>
        <r>
          <rPr>
            <sz val="11"/>
            <color theme="1"/>
            <rFont val="Calibri"/>
            <family val="2"/>
            <scheme val="minor"/>
          </rPr>
          <t>======
ID#AAAAK-U9pUs
Iman Rahimzadeh    (2020-12-17 09:23:38)
Guglielmi et al. (2020a)</t>
        </r>
      </text>
    </comment>
    <comment ref="BF137" authorId="0" shapeId="0" xr:uid="{00000000-0006-0000-0100-0000B9080000}">
      <text>
        <r>
          <rPr>
            <sz val="11"/>
            <color theme="1"/>
            <rFont val="Calibri"/>
            <family val="2"/>
            <scheme val="minor"/>
          </rPr>
          <t>======
ID#AAAAHd4jsZg
Iman Rahimzadeh    (2020-12-17 15:41:26)
Guglielmi et al. (2020a,b)</t>
        </r>
      </text>
    </comment>
    <comment ref="BN137" authorId="0" shapeId="0" xr:uid="{00000000-0006-0000-0100-0000BA080000}">
      <text>
        <r>
          <rPr>
            <sz val="11"/>
            <color theme="1"/>
            <rFont val="Calibri"/>
            <family val="2"/>
            <scheme val="minor"/>
          </rPr>
          <t>======
ID#AAAAK-U9pVs
Iman Rahimzadeh    (2020-12-17 09:36:23)
Guglielmi et al. (2020a)</t>
        </r>
      </text>
    </comment>
    <comment ref="BP137" authorId="0" shapeId="0" xr:uid="{00000000-0006-0000-0100-0000BB080000}">
      <text>
        <r>
          <rPr>
            <sz val="11"/>
            <color theme="1"/>
            <rFont val="Calibri"/>
            <family val="2"/>
            <scheme val="minor"/>
          </rPr>
          <t>======
ID#AAAAK-U9pVw
Iman Rahimzadeh    (2020-12-17 09:36:26)
Guglielmi et al. (2020a)</t>
        </r>
      </text>
    </comment>
    <comment ref="BR137" authorId="0" shapeId="0" xr:uid="{00000000-0006-0000-0100-0000BC080000}">
      <text>
        <r>
          <rPr>
            <sz val="11"/>
            <color theme="1"/>
            <rFont val="Calibri"/>
            <family val="2"/>
            <scheme val="minor"/>
          </rPr>
          <t>======
ID#AAAAK-U9pV0
Iman Rahimzadeh    (2020-12-17 09:36:29)
Guglielmi et al. (2020a)</t>
        </r>
      </text>
    </comment>
    <comment ref="BW137" authorId="0" shapeId="0" xr:uid="{00000000-0006-0000-0100-0000BD080000}">
      <text>
        <r>
          <rPr>
            <sz val="11"/>
            <color theme="1"/>
            <rFont val="Calibri"/>
            <family val="2"/>
            <scheme val="minor"/>
          </rPr>
          <t>======
ID#AAAAHd4jscQ
Iman Rahimzadeh    (2020-12-17 16:00:54)
Guglielmi et al. (2020a)</t>
        </r>
      </text>
    </comment>
    <comment ref="BX137" authorId="0" shapeId="0" xr:uid="{00000000-0006-0000-0100-0000BE080000}">
      <text>
        <r>
          <rPr>
            <sz val="11"/>
            <color theme="1"/>
            <rFont val="Calibri"/>
            <family val="2"/>
            <scheme val="minor"/>
          </rPr>
          <t>======
ID#AAAAHd4jscU
Iman Rahimzadeh    (2020-12-17 16:00:59)
Guglielmi et al. (2020a)</t>
        </r>
      </text>
    </comment>
    <comment ref="CE137" authorId="0" shapeId="0" xr:uid="{00000000-0006-0000-0100-0000BF080000}">
      <text>
        <r>
          <rPr>
            <sz val="11"/>
            <color theme="1"/>
            <rFont val="Calibri"/>
            <family val="2"/>
            <scheme val="minor"/>
          </rPr>
          <t>======
ID#AAAAHd4jsjY
Iman Rahimzadeh    (2020-12-17 16:24:15)
Jeanne et al. (2017)</t>
        </r>
      </text>
    </comment>
    <comment ref="CO137" authorId="0" shapeId="0" xr:uid="{00000000-0006-0000-0100-0000C0080000}">
      <text>
        <r>
          <rPr>
            <sz val="11"/>
            <color theme="1"/>
            <rFont val="Calibri"/>
            <family val="2"/>
            <scheme val="minor"/>
          </rPr>
          <t>======
ID#AAAAHd4jsjU
Iman Rahimzadeh    (2020-12-17 16:23:58)
Young´s modulus of the damaged zone is 5 time smaller than the host rock and the core 10 times smaller.</t>
        </r>
      </text>
    </comment>
    <comment ref="CS137" authorId="0" shapeId="0" xr:uid="{00000000-0006-0000-0100-0000C1080000}">
      <text>
        <r>
          <rPr>
            <sz val="11"/>
            <color theme="1"/>
            <rFont val="Calibri"/>
            <family val="2"/>
            <scheme val="minor"/>
          </rPr>
          <t>======
ID#AAAAHd4jsjE
Iman Rahimzadeh    (2020-12-17 16:22:56)
Guglielmi et al. (2020b)</t>
        </r>
      </text>
    </comment>
    <comment ref="CU137" authorId="0" shapeId="0" xr:uid="{00000000-0006-0000-0100-0000C2080000}">
      <text>
        <r>
          <rPr>
            <sz val="11"/>
            <color theme="1"/>
            <rFont val="Calibri"/>
            <family val="2"/>
            <scheme val="minor"/>
          </rPr>
          <t>======
ID#AAAAK-U9pTA
Iman Rahimzadeh    (2020-12-17 09:04:00)
Guglielmi et al. (2017)</t>
        </r>
      </text>
    </comment>
    <comment ref="DA137" authorId="0" shapeId="0" xr:uid="{00000000-0006-0000-0100-0000C3080000}">
      <text>
        <r>
          <rPr>
            <sz val="11"/>
            <color theme="1"/>
            <rFont val="Calibri"/>
            <family val="2"/>
            <scheme val="minor"/>
          </rPr>
          <t>======
ID#AAAAK-U9pUQ
Iman Rahimzadeh    (2020-12-17 09:17:20)
Guglielmi et al. (2017)</t>
        </r>
      </text>
    </comment>
    <comment ref="DB137" authorId="0" shapeId="0" xr:uid="{00000000-0006-0000-0100-0000C4080000}">
      <text>
        <r>
          <rPr>
            <sz val="11"/>
            <color theme="1"/>
            <rFont val="Calibri"/>
            <family val="2"/>
            <scheme val="minor"/>
          </rPr>
          <t>======
ID#AAAAK-U9pUI
Iman Rahimzadeh    (2020-12-17 09:17:08)
Jeanne et al. (2017)
------
ID#AAAAK-U9pWI
Iman Rahimzadeh    (2020-12-17 09:39:49)
The value around the micro-earthquake
about 0.14 m3 at the end of the test (Guglielmi et al. 2020a)</t>
        </r>
      </text>
    </comment>
    <comment ref="DF137" authorId="0" shapeId="0" xr:uid="{00000000-0006-0000-0100-0000C5080000}">
      <text>
        <r>
          <rPr>
            <sz val="11"/>
            <color theme="1"/>
            <rFont val="Calibri"/>
            <family val="2"/>
            <scheme val="minor"/>
          </rPr>
          <t>======
ID#AAAAK-U9pUE
Iman Rahimzadeh    (2020-12-17 09:16:58)
Guglielmi et al. (2017)</t>
        </r>
      </text>
    </comment>
    <comment ref="DS137" authorId="0" shapeId="0" xr:uid="{00000000-0006-0000-0100-0000C6080000}">
      <text>
        <r>
          <rPr>
            <sz val="11"/>
            <color theme="1"/>
            <rFont val="Calibri"/>
            <family val="2"/>
            <scheme val="minor"/>
          </rPr>
          <t>======
ID#AAAAK-U9pSc
Iman Rahimzadeh    (2020-12-17 08:53:07)
Guglielmi et al. (2017)</t>
        </r>
      </text>
    </comment>
    <comment ref="DU137" authorId="0" shapeId="0" xr:uid="{00000000-0006-0000-0100-0000C7080000}">
      <text>
        <r>
          <rPr>
            <sz val="11"/>
            <color theme="1"/>
            <rFont val="Calibri"/>
            <family val="2"/>
            <scheme val="minor"/>
          </rPr>
          <t>======
ID#AAAAK-U9pSg
Iman Rahimzadeh    (2020-12-17 08:53:12)
Guglielmi et al. (2017)</t>
        </r>
      </text>
    </comment>
    <comment ref="DW137" authorId="0" shapeId="0" xr:uid="{00000000-0006-0000-0100-0000C8080000}">
      <text>
        <r>
          <rPr>
            <sz val="11"/>
            <color theme="1"/>
            <rFont val="Calibri"/>
            <family val="2"/>
            <scheme val="minor"/>
          </rPr>
          <t>======
ID#AAAAK-U9pSQ
Iman Rahimzadeh    (2020-12-17 08:51:11)
Guglielmi et al. (2017)</t>
        </r>
      </text>
    </comment>
    <comment ref="B138" authorId="0" shapeId="0" xr:uid="{00000000-0006-0000-0100-0000C9080000}">
      <text>
        <r>
          <rPr>
            <sz val="11"/>
            <color theme="1"/>
            <rFont val="Calibri"/>
            <family val="2"/>
            <scheme val="minor"/>
          </rPr>
          <t>======
ID#AAAAL3dsamA
Iman Rahimzadeh    (2021-03-27 11:41:31)
Li et al. (2021)
4 experiments: two with constant stress boundary conditions and two with zero displacement.</t>
        </r>
      </text>
    </comment>
    <comment ref="CX138" authorId="0" shapeId="0" xr:uid="{00000000-0006-0000-0100-0000CA080000}">
      <text>
        <r>
          <rPr>
            <sz val="11"/>
            <color theme="1"/>
            <rFont val="Calibri"/>
            <family val="2"/>
            <scheme val="minor"/>
          </rPr>
          <t>======
ID#AAAAZ-DhFXw
Iman Rahimzadeh    (2022-05-30 08:04:53)
not exact date (in 2021)</t>
        </r>
      </text>
    </comment>
    <comment ref="DS138" authorId="0" shapeId="0" xr:uid="{00000000-0006-0000-0100-0000CB080000}">
      <text>
        <r>
          <rPr>
            <sz val="11"/>
            <color theme="1"/>
            <rFont val="Calibri"/>
            <family val="2"/>
            <scheme val="minor"/>
          </rPr>
          <t>======
ID#AAAAVnWY3oE
Iman Rahimzadeh    (2022-02-16 16:45:46)
calculated from the cumulative moment</t>
        </r>
      </text>
    </comment>
    <comment ref="BN139" authorId="0" shapeId="0" xr:uid="{00000000-0006-0000-0100-0000CC080000}">
      <text>
        <r>
          <rPr>
            <sz val="11"/>
            <color theme="1"/>
            <rFont val="Calibri"/>
            <family val="2"/>
            <scheme val="minor"/>
          </rPr>
          <t>======
ID#AAAANFgw9_s
Haiqing Wu    (2021-07-12 08:13:18)
Cheng et al. (2003)</t>
        </r>
      </text>
    </comment>
    <comment ref="BP139" authorId="0" shapeId="0" xr:uid="{00000000-0006-0000-0100-0000CD080000}">
      <text>
        <r>
          <rPr>
            <sz val="11"/>
            <color theme="1"/>
            <rFont val="Calibri"/>
            <family val="2"/>
            <scheme val="minor"/>
          </rPr>
          <t>======
ID#AAAANFgw9_w
Haiqing Wu    (2021-07-12 08:13:24)
Cheng et al. (2003)</t>
        </r>
      </text>
    </comment>
    <comment ref="BR139" authorId="0" shapeId="0" xr:uid="{00000000-0006-0000-0100-0000CE080000}">
      <text>
        <r>
          <rPr>
            <sz val="11"/>
            <color theme="1"/>
            <rFont val="Calibri"/>
            <family val="2"/>
            <scheme val="minor"/>
          </rPr>
          <t>======
ID#AAAANFgw9_0
Haiqing Wu    (2021-07-12 08:13:29)
Cheng et al. (2003)</t>
        </r>
      </text>
    </comment>
    <comment ref="BT139" authorId="0" shapeId="0" xr:uid="{00000000-0006-0000-0100-0000CF080000}">
      <text>
        <r>
          <rPr>
            <sz val="11"/>
            <color theme="1"/>
            <rFont val="Calibri"/>
            <family val="2"/>
            <scheme val="minor"/>
          </rPr>
          <t>======
ID#AAAANFgw9_4
Haiqing Wu    (2021-07-12 08:13:44)
Lei et al. (2008)</t>
        </r>
      </text>
    </comment>
    <comment ref="BU139" authorId="0" shapeId="0" xr:uid="{00000000-0006-0000-0100-0000D0080000}">
      <text>
        <r>
          <rPr>
            <sz val="11"/>
            <color theme="1"/>
            <rFont val="Calibri"/>
            <family val="2"/>
            <scheme val="minor"/>
          </rPr>
          <t>======
ID#AAAANFgw9_8
Haiqing Wu    (2021-07-12 08:13:56)
Lei et al. (2008)</t>
        </r>
      </text>
    </comment>
    <comment ref="CX139" authorId="0" shapeId="0" xr:uid="{00000000-0006-0000-0100-0000D1080000}">
      <text>
        <r>
          <rPr>
            <sz val="11"/>
            <color theme="1"/>
            <rFont val="Calibri"/>
            <family val="2"/>
            <scheme val="minor"/>
          </rPr>
          <t>======
ID#AAAAZ-DhFaA
Iman Rahimzadeh    (2022-05-30 08:10:34)
in Jul. 1988</t>
        </r>
      </text>
    </comment>
    <comment ref="DH139" authorId="0" shapeId="0" xr:uid="{00000000-0006-0000-0100-0000D2080000}">
      <text>
        <r>
          <rPr>
            <sz val="11"/>
            <color theme="1"/>
            <rFont val="Calibri"/>
            <family val="2"/>
            <scheme val="minor"/>
          </rPr>
          <t>======
ID#AAAAZ_KGacE
Iman Rahimzadeh    (2022-05-30 08:47:45)
Sep. 1988</t>
        </r>
      </text>
    </comment>
    <comment ref="DI139" authorId="0" shapeId="0" xr:uid="{00000000-0006-0000-0100-0000D3080000}">
      <text>
        <r>
          <rPr>
            <sz val="11"/>
            <color theme="1"/>
            <rFont val="Calibri"/>
            <family val="2"/>
            <scheme val="minor"/>
          </rPr>
          <t>======
ID#AAAANFgw9-k
Haiqing Wu    (2021-07-12 08:07:53)
Lei et al. (2008)</t>
        </r>
      </text>
    </comment>
    <comment ref="DJ139" authorId="0" shapeId="0" xr:uid="{00000000-0006-0000-0100-0000D4080000}">
      <text>
        <r>
          <rPr>
            <sz val="11"/>
            <color theme="1"/>
            <rFont val="Calibri"/>
            <family val="2"/>
            <scheme val="minor"/>
          </rPr>
          <t>======
ID#AAAANFgw9_A
Haiqing Wu    (2021-07-12 08:08:53)
Lei et al.(2008)</t>
        </r>
      </text>
    </comment>
    <comment ref="DK139" authorId="0" shapeId="0" xr:uid="{00000000-0006-0000-0100-0000D5080000}">
      <text>
        <r>
          <rPr>
            <sz val="11"/>
            <color theme="1"/>
            <rFont val="Calibri"/>
            <family val="2"/>
            <scheme val="minor"/>
          </rPr>
          <t>======
ID#AAAANFgw9_E
Haiqing Wu    (2021-07-12 08:09:07)
Lei et al.(2008)</t>
        </r>
      </text>
    </comment>
    <comment ref="DN139" authorId="0" shapeId="0" xr:uid="{00000000-0006-0000-0100-0000D6080000}">
      <text>
        <r>
          <rPr>
            <sz val="11"/>
            <color theme="1"/>
            <rFont val="Calibri"/>
            <family val="2"/>
            <scheme val="minor"/>
          </rPr>
          <t>======
ID#AAAANFgw9_M
Haiqing Wu    (2021-07-12 08:09:37)
Lei et al. (2008)</t>
        </r>
      </text>
    </comment>
    <comment ref="DP139" authorId="0" shapeId="0" xr:uid="{00000000-0006-0000-0100-0000D7080000}">
      <text>
        <r>
          <rPr>
            <sz val="11"/>
            <color theme="1"/>
            <rFont val="Calibri"/>
            <family val="2"/>
            <scheme val="minor"/>
          </rPr>
          <t>======
ID#AAAANFgw9_Q
Haiqing Wu    (2021-07-12 08:10:04)
Lei et al. (2008),  gradually decrease from 1.4 to 0.8</t>
        </r>
      </text>
    </comment>
    <comment ref="DW139" authorId="0" shapeId="0" xr:uid="{00000000-0006-0000-0100-0000D8080000}">
      <text>
        <r>
          <rPr>
            <sz val="11"/>
            <color theme="1"/>
            <rFont val="Calibri"/>
            <family val="2"/>
            <scheme val="minor"/>
          </rPr>
          <t>======
ID#AAAANFgw9_c
Haiqing Wu    (2021-07-12 08:10:42)
Lei et al. (2008)</t>
        </r>
      </text>
    </comment>
    <comment ref="G140" authorId="0" shapeId="0" xr:uid="{00000000-0006-0000-0100-0000D9080000}">
      <text>
        <r>
          <rPr>
            <sz val="11"/>
            <color theme="1"/>
            <rFont val="Calibri"/>
            <family val="2"/>
            <scheme val="minor"/>
          </rPr>
          <t>======
ID#AAAANALKquM
Haiqing Wu    (2021-07-07 23:12:06)
Improta et al. (2017)
Grade A</t>
        </r>
      </text>
    </comment>
    <comment ref="H140" authorId="0" shapeId="0" xr:uid="{00000000-0006-0000-0100-0000DA080000}">
      <text>
        <r>
          <rPr>
            <sz val="11"/>
            <color theme="1"/>
            <rFont val="Calibri"/>
            <family val="2"/>
            <scheme val="minor"/>
          </rPr>
          <t>======
ID#AAAANALKquE
Haiqing Wu    (2021-07-07 23:11:58)
Improta et al. (2017)
Grade A</t>
        </r>
      </text>
    </comment>
    <comment ref="O140" authorId="0" shapeId="0" xr:uid="{00000000-0006-0000-0100-0000DB080000}">
      <text>
        <r>
          <rPr>
            <sz val="11"/>
            <color theme="1"/>
            <rFont val="Calibri"/>
            <family val="2"/>
            <scheme val="minor"/>
          </rPr>
          <t>======
ID#AAAANALKqug
Haiqing Wu    (2021-07-07 23:12:32)
for simulation in Stabile et al.(2014)
Grade C</t>
        </r>
      </text>
    </comment>
    <comment ref="P140" authorId="0" shapeId="0" xr:uid="{00000000-0006-0000-0100-0000DC080000}">
      <text>
        <r>
          <rPr>
            <sz val="11"/>
            <color theme="1"/>
            <rFont val="Calibri"/>
            <family val="2"/>
            <scheme val="minor"/>
          </rPr>
          <t>======
ID#AAAANALKquk
Haiqing Wu    (2021-07-07 23:12:37)
Stabile et al.(2014)
Grade A</t>
        </r>
      </text>
    </comment>
    <comment ref="Q140" authorId="0" shapeId="0" xr:uid="{00000000-0006-0000-0100-0000DD080000}">
      <text>
        <r>
          <rPr>
            <sz val="11"/>
            <color theme="1"/>
            <rFont val="Calibri"/>
            <family val="2"/>
            <scheme val="minor"/>
          </rPr>
          <t>======
ID#AAAANALKqu0
Haiqing Wu    (2021-07-07 23:12:49)
Stabile et al.(2014)
Grade A</t>
        </r>
      </text>
    </comment>
    <comment ref="R140" authorId="0" shapeId="0" xr:uid="{00000000-0006-0000-0100-0000DE080000}">
      <text>
        <r>
          <rPr>
            <sz val="11"/>
            <color theme="1"/>
            <rFont val="Calibri"/>
            <family val="2"/>
            <scheme val="minor"/>
          </rPr>
          <t>======
ID#AAAANALKqus
Haiqing Wu    (2021-07-07 23:12:43)
Stabile et al.(2014)
Grade A</t>
        </r>
      </text>
    </comment>
    <comment ref="AQ140" authorId="0" shapeId="0" xr:uid="{00000000-0006-0000-0100-0000DF080000}">
      <text>
        <r>
          <rPr>
            <sz val="11"/>
            <color theme="1"/>
            <rFont val="Calibri"/>
            <family val="2"/>
            <scheme val="minor"/>
          </rPr>
          <t>======
ID#AAAANALKqto
Haiqing Wu    (2021-07-07 23:11:09)
Improta et al. (2017)</t>
        </r>
      </text>
    </comment>
    <comment ref="AV140" authorId="0" shapeId="0" xr:uid="{00000000-0006-0000-0100-0000E0080000}">
      <text>
        <r>
          <rPr>
            <sz val="11"/>
            <color theme="1"/>
            <rFont val="Calibri"/>
            <family val="2"/>
            <scheme val="minor"/>
          </rPr>
          <t>======
ID#AAAANALKqt0
Haiqing Wu    (2021-07-07 23:11:20)
Improta et al. (2017)</t>
        </r>
      </text>
    </comment>
    <comment ref="AW140" authorId="0" shapeId="0" xr:uid="{00000000-0006-0000-0100-0000E1080000}">
      <text>
        <r>
          <rPr>
            <sz val="11"/>
            <color theme="1"/>
            <rFont val="Calibri"/>
            <family val="2"/>
            <scheme val="minor"/>
          </rPr>
          <t>======
ID#AAAANALKqtw
Haiqing Wu    (2021-07-07 23:11:15)
Improta et al. (2017)</t>
        </r>
      </text>
    </comment>
    <comment ref="BF140" authorId="0" shapeId="0" xr:uid="{00000000-0006-0000-0100-0000E2080000}">
      <text>
        <r>
          <rPr>
            <sz val="11"/>
            <color theme="1"/>
            <rFont val="Calibri"/>
            <family val="2"/>
            <scheme val="minor"/>
          </rPr>
          <t>======
ID#AAAANALKqtY
Haiqing Wu    (2021-07-07 23:10:37)
Improta et al. (2017)</t>
        </r>
      </text>
    </comment>
    <comment ref="BJ140" authorId="0" shapeId="0" xr:uid="{00000000-0006-0000-0100-0000E3080000}">
      <text>
        <r>
          <rPr>
            <sz val="11"/>
            <color theme="1"/>
            <rFont val="Calibri"/>
            <family val="2"/>
            <scheme val="minor"/>
          </rPr>
          <t>======
ID#AAAANALKqs4
Haiqing Wu    (2021-07-07 23:09:47)
Improta et al. (2017)</t>
        </r>
      </text>
    </comment>
    <comment ref="BK140" authorId="0" shapeId="0" xr:uid="{00000000-0006-0000-0100-0000E4080000}">
      <text>
        <r>
          <rPr>
            <sz val="11"/>
            <color theme="1"/>
            <rFont val="Calibri"/>
            <family val="2"/>
            <scheme val="minor"/>
          </rPr>
          <t>======
ID#AAAANALKqsc
Haiqing Wu    (2021-07-07 23:09:17)
Improta et al. (2017); 36.6 in Stabile et al.(2014)</t>
        </r>
      </text>
    </comment>
    <comment ref="BM140" authorId="0" shapeId="0" xr:uid="{00000000-0006-0000-0100-0000E5080000}">
      <text>
        <r>
          <rPr>
            <sz val="11"/>
            <color theme="1"/>
            <rFont val="Calibri"/>
            <family val="2"/>
            <scheme val="minor"/>
          </rPr>
          <t>======
ID#AAAANALKqtA
Haiqing Wu    (2021-07-07 23:10:03)
Stabile et al.(2014)</t>
        </r>
      </text>
    </comment>
    <comment ref="BN140" authorId="0" shapeId="0" xr:uid="{00000000-0006-0000-0100-0000E6080000}">
      <text>
        <r>
          <rPr>
            <sz val="11"/>
            <color theme="1"/>
            <rFont val="Calibri"/>
            <family val="2"/>
            <scheme val="minor"/>
          </rPr>
          <t>======
ID#AAAANALKqtM
Haiqing Wu    (2021-07-07 23:10:19)
Improta et al. (2015)</t>
        </r>
      </text>
    </comment>
    <comment ref="BP140" authorId="0" shapeId="0" xr:uid="{00000000-0006-0000-0100-0000E7080000}">
      <text>
        <r>
          <rPr>
            <sz val="11"/>
            <color theme="1"/>
            <rFont val="Calibri"/>
            <family val="2"/>
            <scheme val="minor"/>
          </rPr>
          <t>======
ID#AAAANALKqrg
Haiqing Wu    (2021-07-07 23:07:59)
Improta et al. (2015); 45 in Stabile et al.(2014)</t>
        </r>
      </text>
    </comment>
    <comment ref="BQ140" authorId="0" shapeId="0" xr:uid="{00000000-0006-0000-0100-0000E8080000}">
      <text>
        <r>
          <rPr>
            <sz val="11"/>
            <color theme="1"/>
            <rFont val="Calibri"/>
            <family val="2"/>
            <scheme val="minor"/>
          </rPr>
          <t>======
ID#AAAANALKqrk
Haiqing Wu    (2021-07-07 23:08:06)
Improta et al. (2015); 75 in Stabile et al.(2014)</t>
        </r>
      </text>
    </comment>
    <comment ref="BR140" authorId="0" shapeId="0" xr:uid="{00000000-0006-0000-0100-0000E9080000}">
      <text>
        <r>
          <rPr>
            <sz val="11"/>
            <color theme="1"/>
            <rFont val="Calibri"/>
            <family val="2"/>
            <scheme val="minor"/>
          </rPr>
          <t>======
ID#AAAANALKqrw
Haiqing Wu    (2021-07-07 23:08:24)
Improta et al. (2015)</t>
        </r>
      </text>
    </comment>
    <comment ref="BT140" authorId="0" shapeId="0" xr:uid="{00000000-0006-0000-0100-0000EA080000}">
      <text>
        <r>
          <rPr>
            <sz val="11"/>
            <color theme="1"/>
            <rFont val="Calibri"/>
            <family val="2"/>
            <scheme val="minor"/>
          </rPr>
          <t>======
ID#AAAANALKqsE
Haiqing Wu    (2021-07-07 23:08:52)
Improta et al. (2017)</t>
        </r>
      </text>
    </comment>
    <comment ref="BU140" authorId="0" shapeId="0" xr:uid="{00000000-0006-0000-0100-0000EB080000}">
      <text>
        <r>
          <rPr>
            <sz val="11"/>
            <color theme="1"/>
            <rFont val="Calibri"/>
            <family val="2"/>
            <scheme val="minor"/>
          </rPr>
          <t>======
ID#AAAANALKqr8
Haiqing Wu    (2021-07-07 23:08:37)
Improta et al. (2015)</t>
        </r>
      </text>
    </comment>
    <comment ref="BZ140" authorId="0" shapeId="0" xr:uid="{00000000-0006-0000-0100-0000EC080000}">
      <text>
        <r>
          <rPr>
            <sz val="11"/>
            <color theme="1"/>
            <rFont val="Calibri"/>
            <family val="2"/>
            <scheme val="minor"/>
          </rPr>
          <t>======
ID#AAAANALKqq4
Haiqing Wu    (2021-07-07 23:06:50)
Buttinelli et al. (2016)</t>
        </r>
      </text>
    </comment>
    <comment ref="CG140" authorId="0" shapeId="0" xr:uid="{00000000-0006-0000-0100-0000ED080000}">
      <text>
        <r>
          <rPr>
            <sz val="11"/>
            <color theme="1"/>
            <rFont val="Calibri"/>
            <family val="2"/>
            <scheme val="minor"/>
          </rPr>
          <t>======
ID#AAAANALKqqQ
Haiqing Wu    (2021-07-07 23:06:05)
Improta et al. (2015); 3.6E-17 in Stabile et al.(2014)</t>
        </r>
      </text>
    </comment>
    <comment ref="CH140" authorId="0" shapeId="0" xr:uid="{00000000-0006-0000-0100-0000EE080000}">
      <text>
        <r>
          <rPr>
            <sz val="11"/>
            <color theme="1"/>
            <rFont val="Calibri"/>
            <family val="2"/>
            <scheme val="minor"/>
          </rPr>
          <t>======
ID#AAAANALKqqc
Haiqing Wu    (2021-07-07 23:06:25)
Improta et al. (2015); 1.8E-16 in Stabile et al.(2014)</t>
        </r>
      </text>
    </comment>
    <comment ref="CU140" authorId="0" shapeId="0" xr:uid="{00000000-0006-0000-0100-0000EF080000}">
      <text>
        <r>
          <rPr>
            <sz val="11"/>
            <color theme="1"/>
            <rFont val="Calibri"/>
            <family val="2"/>
            <scheme val="minor"/>
          </rPr>
          <t>======
ID#AAAANALKqps
Haiqing Wu    (2021-07-07 23:05:17)
Improta et al. (2015)</t>
        </r>
      </text>
    </comment>
    <comment ref="CV140" authorId="0" shapeId="0" xr:uid="{00000000-0006-0000-0100-0000F0080000}">
      <text>
        <r>
          <rPr>
            <sz val="11"/>
            <color theme="1"/>
            <rFont val="Calibri"/>
            <family val="2"/>
            <scheme val="minor"/>
          </rPr>
          <t>======
ID#AAAANALKqpo
Haiqing Wu    (2021-07-07 23:05:05)
Improta et al. (2015)</t>
        </r>
      </text>
    </comment>
    <comment ref="CW140" authorId="0" shapeId="0" xr:uid="{00000000-0006-0000-0100-0000F1080000}">
      <text>
        <r>
          <rPr>
            <sz val="11"/>
            <color theme="1"/>
            <rFont val="Calibri"/>
            <family val="2"/>
            <scheme val="minor"/>
          </rPr>
          <t>======
ID#AAAANALKqpk
Haiqing Wu    (2021-07-07 23:04:58)
Improta et al. (2015)</t>
        </r>
      </text>
    </comment>
    <comment ref="CX140" authorId="0" shapeId="0" xr:uid="{00000000-0006-0000-0100-0000F2080000}">
      <text>
        <r>
          <rPr>
            <sz val="11"/>
            <color theme="1"/>
            <rFont val="Calibri"/>
            <family val="2"/>
            <scheme val="minor"/>
          </rPr>
          <t>======
ID#AAAANALKqpY
Haiqing Wu    (2021-07-07 23:04:52)
Improta et al. (2015)</t>
        </r>
      </text>
    </comment>
    <comment ref="DA140" authorId="0" shapeId="0" xr:uid="{00000000-0006-0000-0100-0000F3080000}">
      <text>
        <r>
          <rPr>
            <sz val="11"/>
            <color theme="1"/>
            <rFont val="Calibri"/>
            <family val="2"/>
            <scheme val="minor"/>
          </rPr>
          <t>======
ID#AAAANALKqpM
Haiqing Wu    (2021-07-07 23:04:44)
Improta et al. (2015)</t>
        </r>
      </text>
    </comment>
    <comment ref="DB140" authorId="0" shapeId="0" xr:uid="{00000000-0006-0000-0100-0000F4080000}">
      <text>
        <r>
          <rPr>
            <sz val="11"/>
            <color theme="1"/>
            <rFont val="Calibri"/>
            <family val="2"/>
            <scheme val="minor"/>
          </rPr>
          <t>======
ID#AAAANALKqow
Haiqing Wu    (2021-07-07 23:04:18)
Improta et al. (2015)</t>
        </r>
      </text>
    </comment>
    <comment ref="DD140" authorId="0" shapeId="0" xr:uid="{00000000-0006-0000-0100-0000F5080000}">
      <text>
        <r>
          <rPr>
            <sz val="11"/>
            <color theme="1"/>
            <rFont val="Calibri"/>
            <family val="2"/>
            <scheme val="minor"/>
          </rPr>
          <t>======
ID#AAAANALKqoo
Haiqing Wu    (2021-07-07 23:04:06)
Improta et al. (2015)</t>
        </r>
      </text>
    </comment>
    <comment ref="DF140" authorId="0" shapeId="0" xr:uid="{00000000-0006-0000-0100-0000F6080000}">
      <text>
        <r>
          <rPr>
            <sz val="11"/>
            <color theme="1"/>
            <rFont val="Calibri"/>
            <family val="2"/>
            <scheme val="minor"/>
          </rPr>
          <t>======
ID#AAAANALKqok
Haiqing Wu    (2021-07-07 23:04:00)
Improta et al. (2015)</t>
        </r>
      </text>
    </comment>
    <comment ref="DH140" authorId="0" shapeId="0" xr:uid="{00000000-0006-0000-0100-0000F7080000}">
      <text>
        <r>
          <rPr>
            <sz val="11"/>
            <color theme="1"/>
            <rFont val="Calibri"/>
            <family val="2"/>
            <scheme val="minor"/>
          </rPr>
          <t>======
ID#AAAANALKqog
Haiqing Wu    (2021-07-07 23:03:55)
Improta et al. (2015)</t>
        </r>
      </text>
    </comment>
    <comment ref="DI140" authorId="0" shapeId="0" xr:uid="{00000000-0006-0000-0100-0000F8080000}">
      <text>
        <r>
          <rPr>
            <sz val="11"/>
            <color theme="1"/>
            <rFont val="Calibri"/>
            <family val="2"/>
            <scheme val="minor"/>
          </rPr>
          <t>======
ID#AAAANALKqoU
Haiqing Wu    (2021-07-07 23:03:42)
Improta et al. (2015)
------
ID#AAAAZ_N9ekE
Iman Rahimzadeh    (2022-05-30 12:21:04)
3 hours</t>
        </r>
      </text>
    </comment>
    <comment ref="DJ140" authorId="0" shapeId="0" xr:uid="{00000000-0006-0000-0100-0000F9080000}">
      <text>
        <r>
          <rPr>
            <sz val="11"/>
            <color theme="1"/>
            <rFont val="Calibri"/>
            <family val="2"/>
            <scheme val="minor"/>
          </rPr>
          <t>======
ID#AAAANALKqoM
Haiqing Wu    (2021-07-07 23:03:20)
Improta et al. (2015)</t>
        </r>
      </text>
    </comment>
    <comment ref="DK140" authorId="0" shapeId="0" xr:uid="{00000000-0006-0000-0100-0000FA080000}">
      <text>
        <r>
          <rPr>
            <sz val="11"/>
            <color theme="1"/>
            <rFont val="Calibri"/>
            <family val="2"/>
            <scheme val="minor"/>
          </rPr>
          <t>======
ID#AAAANALKqnc
Haiqing Wu    (2021-07-07 23:02:56)
Improta et al. (2015); 4500 in Improta et al.(2017)</t>
        </r>
      </text>
    </comment>
    <comment ref="DL140" authorId="0" shapeId="0" xr:uid="{00000000-0006-0000-0100-0000FB080000}">
      <text>
        <r>
          <rPr>
            <sz val="11"/>
            <color theme="1"/>
            <rFont val="Calibri"/>
            <family val="2"/>
            <scheme val="minor"/>
          </rPr>
          <t>======
ID#AAAANALKqnQ
Haiqing Wu    (2021-07-07 23:02:35)
Improta et al. (2017)</t>
        </r>
      </text>
    </comment>
    <comment ref="DS140" authorId="0" shapeId="0" xr:uid="{00000000-0006-0000-0100-0000FC080000}">
      <text>
        <r>
          <rPr>
            <sz val="11"/>
            <color theme="1"/>
            <rFont val="Calibri"/>
            <family val="2"/>
            <scheme val="minor"/>
          </rPr>
          <t>======
ID#AAAANALKqmo
Haiqing Wu    (2021-07-07 23:02:15)
Improta et al. (2015)</t>
        </r>
      </text>
    </comment>
    <comment ref="DV140" authorId="0" shapeId="0" xr:uid="{00000000-0006-0000-0100-0000FD080000}">
      <text>
        <r>
          <rPr>
            <sz val="11"/>
            <color theme="1"/>
            <rFont val="Calibri"/>
            <family val="2"/>
            <scheme val="minor"/>
          </rPr>
          <t>======
ID#AAAANALKqmY
Haiqing Wu    (2021-07-07 23:01:53)
Stabile et al. (2014); Buttinelli et al.(2016)</t>
        </r>
      </text>
    </comment>
    <comment ref="DW140" authorId="0" shapeId="0" xr:uid="{00000000-0006-0000-0100-0000FE080000}">
      <text>
        <r>
          <rPr>
            <sz val="11"/>
            <color theme="1"/>
            <rFont val="Calibri"/>
            <family val="2"/>
            <scheme val="minor"/>
          </rPr>
          <t>======
ID#AAAANALKql8
Haiqing Wu    (2021-07-07 23:01:06)
Fig. 4 in Buttinelli et al.(2016)</t>
        </r>
      </text>
    </comment>
    <comment ref="DX140" authorId="0" shapeId="0" xr:uid="{00000000-0006-0000-0100-0000FF080000}">
      <text>
        <r>
          <rPr>
            <sz val="11"/>
            <color theme="1"/>
            <rFont val="Calibri"/>
            <family val="2"/>
            <scheme val="minor"/>
          </rPr>
          <t>======
ID#AAAANALKqlg
Haiqing Wu    (2021-07-07 23:00:25)
Improta et al. (2015); Buttinelli et al.(2016)</t>
        </r>
      </text>
    </comment>
    <comment ref="DZ140" authorId="0" shapeId="0" xr:uid="{00000000-0006-0000-0100-000000090000}">
      <text>
        <r>
          <rPr>
            <sz val="11"/>
            <color theme="1"/>
            <rFont val="Calibri"/>
            <family val="2"/>
            <scheme val="minor"/>
          </rPr>
          <t>======
ID#AAAANALKqk8
Haiqing Wu    (2021-07-07 22:59:47)
Improta et al. (2017)</t>
        </r>
      </text>
    </comment>
    <comment ref="G141" authorId="0" shapeId="0" xr:uid="{00000000-0006-0000-0100-000001090000}">
      <text>
        <r>
          <rPr>
            <sz val="11"/>
            <color theme="1"/>
            <rFont val="Calibri"/>
            <family val="2"/>
            <scheme val="minor"/>
          </rPr>
          <t>======
ID#AAAAL7fynvM
Haiqing Wu    (2021-04-10 13:22:14)
Horton (2012)
Grade A</t>
        </r>
      </text>
    </comment>
    <comment ref="H141" authorId="0" shapeId="0" xr:uid="{00000000-0006-0000-0100-000002090000}">
      <text>
        <r>
          <rPr>
            <sz val="11"/>
            <color theme="1"/>
            <rFont val="Calibri"/>
            <family val="2"/>
            <scheme val="minor"/>
          </rPr>
          <t>======
ID#AAAAL7fyn4E
Haiqing Wu    (2021-04-10 13:35:04)
Horton (2012)
Grade A</t>
        </r>
      </text>
    </comment>
    <comment ref="M141" authorId="0" shapeId="0" xr:uid="{00000000-0006-0000-0100-000003090000}">
      <text>
        <r>
          <rPr>
            <sz val="11"/>
            <color theme="1"/>
            <rFont val="Calibri"/>
            <family val="2"/>
            <scheme val="minor"/>
          </rPr>
          <t>======
ID#AAAAL8KRNcY
Haiqing Wu    (2021-04-12 02:33:59)
Horton (2012)
Grade A</t>
        </r>
      </text>
    </comment>
    <comment ref="N141" authorId="0" shapeId="0" xr:uid="{00000000-0006-0000-0100-000004090000}">
      <text>
        <r>
          <rPr>
            <sz val="11"/>
            <color theme="1"/>
            <rFont val="Calibri"/>
            <family val="2"/>
            <scheme val="minor"/>
          </rPr>
          <t>======
ID#AAAAL8KRNcc
Haiqing Wu    (2021-04-12 02:34:07)
Horton (2012)
Grade A</t>
        </r>
      </text>
    </comment>
    <comment ref="P141" authorId="0" shapeId="0" xr:uid="{00000000-0006-0000-0100-000005090000}">
      <text>
        <r>
          <rPr>
            <sz val="11"/>
            <color theme="1"/>
            <rFont val="Calibri"/>
            <family val="2"/>
            <scheme val="minor"/>
          </rPr>
          <t>======
ID#AAAAL7fyn4k
Haiqing Wu    (2021-04-10 13:37:52)
Ogwari&amp;Horton (2016), 2E-15 for simulation (Yehya et al., 2018)
Grade C</t>
        </r>
      </text>
    </comment>
    <comment ref="Q141" authorId="0" shapeId="0" xr:uid="{00000000-0006-0000-0100-000006090000}">
      <text>
        <r>
          <rPr>
            <sz val="11"/>
            <color theme="1"/>
            <rFont val="Calibri"/>
            <family val="2"/>
            <scheme val="minor"/>
          </rPr>
          <t>======
ID#AAAAL7fyn4w
Haiqing Wu    (2021-04-10 13:38:32)
Ogwari&amp;Horton (2016);1E-13 in Dempsey et al. (2015)
Grade C</t>
        </r>
      </text>
    </comment>
    <comment ref="U141" authorId="0" shapeId="0" xr:uid="{00000000-0006-0000-0100-000007090000}">
      <text>
        <r>
          <rPr>
            <sz val="11"/>
            <color theme="1"/>
            <rFont val="Calibri"/>
            <family val="2"/>
            <scheme val="minor"/>
          </rPr>
          <t>======
ID#AAAAL8KRNcU
Haiqing Wu    (2021-04-12 02:31:48)
For simulation (Yehya et al., 2018)
Grade C</t>
        </r>
      </text>
    </comment>
    <comment ref="Y141" authorId="0" shapeId="0" xr:uid="{00000000-0006-0000-0100-000008090000}">
      <text>
        <r>
          <rPr>
            <sz val="11"/>
            <color theme="1"/>
            <rFont val="Calibri"/>
            <family val="2"/>
            <scheme val="minor"/>
          </rPr>
          <t>======
ID#AAAALhYqR4w
Auregan Bt    (2021-02-22 15:15:24)
Ogwari and Horton (2016), based on Batzle &amp; Wang (1992)
------
ID#AAAAiLhMieI
Haiqing Wu    (2022-10-26 14:04:14)
Grade B</t>
        </r>
      </text>
    </comment>
    <comment ref="AA141" authorId="0" shapeId="0" xr:uid="{00000000-0006-0000-0100-000009090000}">
      <text>
        <r>
          <rPr>
            <sz val="11"/>
            <color theme="1"/>
            <rFont val="Calibri"/>
            <family val="2"/>
            <scheme val="minor"/>
          </rPr>
          <t>======
ID#AAAAH2s1C4Y
Auregan Bt    (2021-02-22 14:58:44)
Huang and Beroza (2015)
------
ID#AAAAiLhMieM
Haiqing Wu    (2022-10-26 14:04:29)
Grade C</t>
        </r>
      </text>
    </comment>
    <comment ref="AQ141" authorId="0" shapeId="0" xr:uid="{00000000-0006-0000-0100-00000A090000}">
      <text>
        <r>
          <rPr>
            <sz val="11"/>
            <color theme="1"/>
            <rFont val="Calibri"/>
            <family val="2"/>
            <scheme val="minor"/>
          </rPr>
          <t>======
ID#AAAAL7fyn5M
Haiqing Wu    (2021-04-10 13:40:01)
Mousavi et al. (2017), Horton (2012)</t>
        </r>
      </text>
    </comment>
    <comment ref="BN141" authorId="0" shapeId="0" xr:uid="{00000000-0006-0000-0100-00000B090000}">
      <text>
        <r>
          <rPr>
            <sz val="11"/>
            <color theme="1"/>
            <rFont val="Calibri"/>
            <family val="2"/>
            <scheme val="minor"/>
          </rPr>
          <t>======
ID#AAAAL7fyn5U
Haiqing Wu    (2021-04-10 13:40:49)
Horton (2012)</t>
        </r>
      </text>
    </comment>
    <comment ref="BP141" authorId="0" shapeId="0" xr:uid="{00000000-0006-0000-0100-00000C090000}">
      <text>
        <r>
          <rPr>
            <sz val="11"/>
            <color theme="1"/>
            <rFont val="Calibri"/>
            <family val="2"/>
            <scheme val="minor"/>
          </rPr>
          <t>======
ID#AAAAL7fyn5o
Haiqing Wu    (2021-04-10 13:41:49)
Huang et al. (2016)</t>
        </r>
      </text>
    </comment>
    <comment ref="BR141" authorId="0" shapeId="0" xr:uid="{00000000-0006-0000-0100-00000D090000}">
      <text>
        <r>
          <rPr>
            <sz val="11"/>
            <color theme="1"/>
            <rFont val="Calibri"/>
            <family val="2"/>
            <scheme val="minor"/>
          </rPr>
          <t>======
ID#AAAAL7fyn5Y
Haiqing Wu    (2021-04-10 13:41:01)
Horton (2012)</t>
        </r>
      </text>
    </comment>
    <comment ref="BT141" authorId="0" shapeId="0" xr:uid="{00000000-0006-0000-0100-00000E090000}">
      <text>
        <r>
          <rPr>
            <sz val="11"/>
            <color theme="1"/>
            <rFont val="Calibri"/>
            <family val="2"/>
            <scheme val="minor"/>
          </rPr>
          <t>======
ID#AAAAL7fyn5c
Haiqing Wu    (2021-04-10 13:41:08)
Horton (2012)</t>
        </r>
      </text>
    </comment>
    <comment ref="BU141" authorId="0" shapeId="0" xr:uid="{00000000-0006-0000-0100-00000F090000}">
      <text>
        <r>
          <rPr>
            <sz val="11"/>
            <color theme="1"/>
            <rFont val="Calibri"/>
            <family val="2"/>
            <scheme val="minor"/>
          </rPr>
          <t>======
ID#AAAAL7fyn5w
Haiqing Wu    (2021-04-10 13:42:39)
Yoon et al. (2017)</t>
        </r>
      </text>
    </comment>
    <comment ref="BV141" authorId="0" shapeId="0" xr:uid="{00000000-0006-0000-0100-000010090000}">
      <text>
        <r>
          <rPr>
            <sz val="11"/>
            <color theme="1"/>
            <rFont val="Calibri"/>
            <family val="2"/>
            <scheme val="minor"/>
          </rPr>
          <t>======
ID#AAAAL7fyn5s
Haiqing Wu    (2021-04-10 13:42:10)
for simulation, Dempsey et al. (2015)</t>
        </r>
      </text>
    </comment>
    <comment ref="BZ141" authorId="0" shapeId="0" xr:uid="{00000000-0006-0000-0100-000011090000}">
      <text>
        <r>
          <rPr>
            <sz val="11"/>
            <color theme="1"/>
            <rFont val="Calibri"/>
            <family val="2"/>
            <scheme val="minor"/>
          </rPr>
          <t>======
ID#AAAAL8KRNb0
Haiqing Wu    (2021-04-12 02:26:50)
Horton (2012)</t>
        </r>
      </text>
    </comment>
    <comment ref="CG141" authorId="0" shapeId="0" xr:uid="{00000000-0006-0000-0100-000012090000}">
      <text>
        <r>
          <rPr>
            <sz val="11"/>
            <color theme="1"/>
            <rFont val="Calibri"/>
            <family val="2"/>
            <scheme val="minor"/>
          </rPr>
          <t>======
ID#AAAAL7fyn50
Haiqing Wu    (2021-04-10 13:44:24)
for simulation, Yehya et al. (2018)</t>
        </r>
      </text>
    </comment>
    <comment ref="CH141" authorId="0" shapeId="0" xr:uid="{00000000-0006-0000-0100-000013090000}">
      <text>
        <r>
          <rPr>
            <sz val="11"/>
            <color theme="1"/>
            <rFont val="Calibri"/>
            <family val="2"/>
            <scheme val="minor"/>
          </rPr>
          <t>======
ID#AAAAL7fyn58
Haiqing Wu    (2021-04-10 13:45:04)
Dempsey et al. (2015)</t>
        </r>
      </text>
    </comment>
    <comment ref="CO141" authorId="0" shapeId="0" xr:uid="{00000000-0006-0000-0100-000014090000}">
      <text>
        <r>
          <rPr>
            <sz val="11"/>
            <color theme="1"/>
            <rFont val="Calibri"/>
            <family val="2"/>
            <scheme val="minor"/>
          </rPr>
          <t>======
ID#AAAAL7fyn54
Haiqing Wu    (2021-04-10 13:44:44)
for simulation, Yehya et al. (2018)</t>
        </r>
      </text>
    </comment>
    <comment ref="CU141" authorId="0" shapeId="0" xr:uid="{00000000-0006-0000-0100-000015090000}">
      <text>
        <r>
          <rPr>
            <sz val="11"/>
            <color theme="1"/>
            <rFont val="Calibri"/>
            <family val="2"/>
            <scheme val="minor"/>
          </rPr>
          <t>======
ID#AAAAL7fyn6A
Haiqing Wu    (2021-04-10 13:46:21)
Horton (2012)</t>
        </r>
      </text>
    </comment>
    <comment ref="CV141" authorId="0" shapeId="0" xr:uid="{00000000-0006-0000-0100-000016090000}">
      <text>
        <r>
          <rPr>
            <sz val="11"/>
            <color theme="1"/>
            <rFont val="Calibri"/>
            <family val="2"/>
            <scheme val="minor"/>
          </rPr>
          <t>======
ID#AAAAL7fyn6E
Haiqing Wu    (2021-04-10 13:46:33)
Horton (2012)</t>
        </r>
      </text>
    </comment>
    <comment ref="CX141" authorId="0" shapeId="0" xr:uid="{00000000-0006-0000-0100-000017090000}">
      <text>
        <r>
          <rPr>
            <sz val="11"/>
            <color theme="1"/>
            <rFont val="Calibri"/>
            <family val="2"/>
            <scheme val="minor"/>
          </rPr>
          <t>======
ID#AAAAL9RayaA
Haiqing Wu    (2021-04-10 16:09:09)
Horton (2012)</t>
        </r>
      </text>
    </comment>
    <comment ref="DA141" authorId="0" shapeId="0" xr:uid="{00000000-0006-0000-0100-000018090000}">
      <text>
        <r>
          <rPr>
            <sz val="11"/>
            <color theme="1"/>
            <rFont val="Calibri"/>
            <family val="2"/>
            <scheme val="minor"/>
          </rPr>
          <t>======
ID#AAAAL9RayaI
Haiqing Wu    (2021-04-10 16:09:30)
Horton (2012)</t>
        </r>
      </text>
    </comment>
    <comment ref="DB141" authorId="0" shapeId="0" xr:uid="{00000000-0006-0000-0100-000019090000}">
      <text>
        <r>
          <rPr>
            <sz val="11"/>
            <color theme="1"/>
            <rFont val="Calibri"/>
            <family val="2"/>
            <scheme val="minor"/>
          </rPr>
          <t>======
ID#AAAAL9RsTUE
Haiqing Wu    (2021-04-10 16:12:22)
Horton (2012)</t>
        </r>
      </text>
    </comment>
    <comment ref="DC141" authorId="0" shapeId="0" xr:uid="{00000000-0006-0000-0100-00001A090000}">
      <text>
        <r>
          <rPr>
            <sz val="11"/>
            <color theme="1"/>
            <rFont val="Calibri"/>
            <family val="2"/>
            <scheme val="minor"/>
          </rPr>
          <t>======
ID#AAAAL9RayaU
Haiqing Wu    (2021-04-10 16:10:10)
Horton (2012), a combination of wells 1 and 5</t>
        </r>
      </text>
    </comment>
    <comment ref="DD141" authorId="0" shapeId="0" xr:uid="{00000000-0006-0000-0100-00001B090000}">
      <text>
        <r>
          <rPr>
            <sz val="11"/>
            <color theme="1"/>
            <rFont val="Calibri"/>
            <family val="2"/>
            <scheme val="minor"/>
          </rPr>
          <t>======
ID#AAAAL9RsTUQ
Haiqing Wu    (2021-04-10 16:12:36)
Horton (2012)</t>
        </r>
      </text>
    </comment>
    <comment ref="DE141" authorId="0" shapeId="0" xr:uid="{00000000-0006-0000-0100-00001C090000}">
      <text>
        <r>
          <rPr>
            <sz val="11"/>
            <color theme="1"/>
            <rFont val="Calibri"/>
            <family val="2"/>
            <scheme val="minor"/>
          </rPr>
          <t>======
ID#AAAAL9RsTT8
Haiqing Wu    (2021-04-10 16:11:43)
Horton (2012)</t>
        </r>
      </text>
    </comment>
    <comment ref="DF141" authorId="0" shapeId="0" xr:uid="{00000000-0006-0000-0100-00001D090000}">
      <text>
        <r>
          <rPr>
            <sz val="11"/>
            <color theme="1"/>
            <rFont val="Calibri"/>
            <family val="2"/>
            <scheme val="minor"/>
          </rPr>
          <t>======
ID#AAAAL9RsTUY
Haiqing Wu    (2021-04-10 16:13:06)
Horton (2012)</t>
        </r>
      </text>
    </comment>
    <comment ref="DH141" authorId="0" shapeId="0" xr:uid="{00000000-0006-0000-0100-00001E090000}">
      <text>
        <r>
          <rPr>
            <sz val="11"/>
            <color theme="1"/>
            <rFont val="Calibri"/>
            <family val="2"/>
            <scheme val="minor"/>
          </rPr>
          <t>======
ID#AAAAL9RsTUo
Haiqing Wu    (2021-04-10 16:14:17)
Horton (2012)</t>
        </r>
      </text>
    </comment>
    <comment ref="DI141" authorId="0" shapeId="0" xr:uid="{00000000-0006-0000-0100-00001F090000}">
      <text>
        <r>
          <rPr>
            <sz val="11"/>
            <color theme="1"/>
            <rFont val="Calibri"/>
            <family val="2"/>
            <scheme val="minor"/>
          </rPr>
          <t>======
ID#AAAAL9RsTUw
Haiqing Wu    (2021-04-10 16:14:27)
Horton (2012)</t>
        </r>
      </text>
    </comment>
    <comment ref="DJ141" authorId="0" shapeId="0" xr:uid="{00000000-0006-0000-0100-000020090000}">
      <text>
        <r>
          <rPr>
            <sz val="11"/>
            <color theme="1"/>
            <rFont val="Calibri"/>
            <family val="2"/>
            <scheme val="minor"/>
          </rPr>
          <t>======
ID#AAAAL9RsTU4
Haiqing Wu    (2021-04-10 16:14:50)
Horton (2012)</t>
        </r>
      </text>
    </comment>
    <comment ref="DP141" authorId="0" shapeId="0" xr:uid="{00000000-0006-0000-0100-000021090000}">
      <text>
        <r>
          <rPr>
            <sz val="11"/>
            <color theme="1"/>
            <rFont val="Calibri"/>
            <family val="2"/>
            <scheme val="minor"/>
          </rPr>
          <t>======
ID#AAAAL9RsTVI
Haiqing Wu    (2021-04-10 16:15:45)
(Mousavi et al., 2017)</t>
        </r>
      </text>
    </comment>
    <comment ref="DR141" authorId="0" shapeId="0" xr:uid="{00000000-0006-0000-0100-000022090000}">
      <text>
        <r>
          <rPr>
            <sz val="11"/>
            <color theme="1"/>
            <rFont val="Calibri"/>
            <family val="2"/>
            <scheme val="minor"/>
          </rPr>
          <t>======
ID#AAAAL9RsTVQ
Haiqing Wu    (2021-04-10 16:16:23)
Huang&amp;Beroza (2015)</t>
        </r>
      </text>
    </comment>
    <comment ref="DW141" authorId="0" shapeId="0" xr:uid="{00000000-0006-0000-0100-000023090000}">
      <text>
        <r>
          <rPr>
            <sz val="11"/>
            <color theme="1"/>
            <rFont val="Calibri"/>
            <family val="2"/>
            <scheme val="minor"/>
          </rPr>
          <t>======
ID#AAAAL9RsTVY
Haiqing Wu    (2021-04-10 16:17:00)
Yoon et al. (2017)</t>
        </r>
      </text>
    </comment>
    <comment ref="Q142" authorId="0" shapeId="0" xr:uid="{00000000-0006-0000-0100-000024090000}">
      <text>
        <r>
          <rPr>
            <sz val="11"/>
            <color theme="1"/>
            <rFont val="Calibri"/>
            <family val="2"/>
            <scheme val="minor"/>
          </rPr>
          <t>======
ID#AAAAJfJxUTU
Iman Rahimzadeh    (2020-04-30 16:46:37)
Zhang et al. (2013)
------
ID#AAAAiLhMiY4
Haiqing Wu    (2022-10-26 13:59:19)
Grade A</t>
        </r>
      </text>
    </comment>
    <comment ref="T142" authorId="0" shapeId="0" xr:uid="{00000000-0006-0000-0100-000025090000}">
      <text>
        <r>
          <rPr>
            <sz val="11"/>
            <color theme="1"/>
            <rFont val="Calibri"/>
            <family val="2"/>
            <scheme val="minor"/>
          </rPr>
          <t>======
ID#AAAAJemQ7sY
Iman Rahimzadeh    (2020-04-30 20:47:07)
Razi et al. (2018)
------
ID#AAAAiLhMiZA
Haiqing Wu    (2022-10-26 13:59:49)
Grade A</t>
        </r>
      </text>
    </comment>
    <comment ref="V142" authorId="0" shapeId="0" xr:uid="{00000000-0006-0000-0100-000026090000}">
      <text>
        <r>
          <rPr>
            <sz val="11"/>
            <color theme="1"/>
            <rFont val="Calibri"/>
            <family val="2"/>
            <scheme val="minor"/>
          </rPr>
          <t>======
ID#AAAAJemQ7sc
Iman Rahimzadeh    (2020-04-30 20:47:14)
Razi et al. (2018)
------
ID#AAAAiLhMiZE
Haiqing Wu    (2022-10-26 14:00:01)
Grade A</t>
        </r>
      </text>
    </comment>
    <comment ref="AS142" authorId="0" shapeId="0" xr:uid="{00000000-0006-0000-0100-000027090000}">
      <text>
        <r>
          <rPr>
            <sz val="11"/>
            <color theme="1"/>
            <rFont val="Calibri"/>
            <family val="2"/>
            <scheme val="minor"/>
          </rPr>
          <t>======
ID#AAAAJemQ7sk
Iman Rahimzadeh    (2020-04-30 20:47:17)
Razi et al. (2018)</t>
        </r>
      </text>
    </comment>
    <comment ref="AT142" authorId="0" shapeId="0" xr:uid="{00000000-0006-0000-0100-000028090000}">
      <text>
        <r>
          <rPr>
            <sz val="11"/>
            <color theme="1"/>
            <rFont val="Calibri"/>
            <family val="2"/>
            <scheme val="minor"/>
          </rPr>
          <t>======
ID#AAAAJemQ7ss
Iman Rahimzadeh    (2020-04-30 20:47:21)
Razi et al. (2018)</t>
        </r>
      </text>
    </comment>
    <comment ref="AX142" authorId="0" shapeId="0" xr:uid="{00000000-0006-0000-0100-000029090000}">
      <text>
        <r>
          <rPr>
            <sz val="11"/>
            <color theme="1"/>
            <rFont val="Calibri"/>
            <family val="2"/>
            <scheme val="minor"/>
          </rPr>
          <t>======
ID#AAAAJemQ7sw
Iman Rahimzadeh    (2020-04-30 20:47:29)
Razi et al. (2018)</t>
        </r>
      </text>
    </comment>
    <comment ref="BB142" authorId="0" shapeId="0" xr:uid="{00000000-0006-0000-0100-00002A090000}">
      <text>
        <r>
          <rPr>
            <sz val="11"/>
            <color theme="1"/>
            <rFont val="Calibri"/>
            <family val="2"/>
            <scheme val="minor"/>
          </rPr>
          <t>======
ID#AAAAJemQ7tA
Iman Rahimzadeh    (2020-04-30 20:47:47)
Razi et al. (2018)</t>
        </r>
      </text>
    </comment>
    <comment ref="BF142" authorId="0" shapeId="0" xr:uid="{00000000-0006-0000-0100-00002B090000}">
      <text>
        <r>
          <rPr>
            <sz val="11"/>
            <color theme="1"/>
            <rFont val="Calibri"/>
            <family val="2"/>
            <scheme val="minor"/>
          </rPr>
          <t>======
ID#AAAAJemQ7s8
Iman Rahimzadeh    (2020-04-30 20:47:43)
Razi et al. (2018)</t>
        </r>
      </text>
    </comment>
    <comment ref="BH142" authorId="0" shapeId="0" xr:uid="{00000000-0006-0000-0100-00002C090000}">
      <text>
        <r>
          <rPr>
            <sz val="11"/>
            <color theme="1"/>
            <rFont val="Calibri"/>
            <family val="2"/>
            <scheme val="minor"/>
          </rPr>
          <t>======
ID#AAAAJemQ7s0
Iman Rahimzadeh    (2020-04-30 20:47:36)
Razi et al. (2018)</t>
        </r>
      </text>
    </comment>
    <comment ref="CX142" authorId="0" shapeId="0" xr:uid="{00000000-0006-0000-0100-00002D090000}">
      <text>
        <r>
          <rPr>
            <sz val="11"/>
            <color theme="1"/>
            <rFont val="Calibri"/>
            <family val="2"/>
            <scheme val="minor"/>
          </rPr>
          <t>======
ID#AAAAZ-DhFVY
Iman Rahimzadeh    (2022-05-30 07:58:58)
not exact date (in 1986)</t>
        </r>
      </text>
    </comment>
    <comment ref="DH142" authorId="0" shapeId="0" xr:uid="{00000000-0006-0000-0100-00002E090000}">
      <text>
        <r>
          <rPr>
            <sz val="11"/>
            <color theme="1"/>
            <rFont val="Calibri"/>
            <family val="2"/>
            <scheme val="minor"/>
          </rPr>
          <t>======
ID#AAAAZ_KGaak
Iman Rahimzadeh    (2022-05-30 08:43:18)
not exact date (in 1987)</t>
        </r>
      </text>
    </comment>
    <comment ref="G143" authorId="0" shapeId="0" xr:uid="{00000000-0006-0000-0100-00002F090000}">
      <text>
        <r>
          <rPr>
            <sz val="11"/>
            <color theme="1"/>
            <rFont val="Calibri"/>
            <family val="2"/>
            <scheme val="minor"/>
          </rPr>
          <t>======
ID#AAAAGZT6tuM
Iman    (2020-04-09 09:02:11)
Quinones (2019)
------
ID#AAAAiLgMrCw
Haiqing Wu    (2022-10-26 13:57:14)
Grade A</t>
        </r>
      </text>
    </comment>
    <comment ref="AT143" authorId="0" shapeId="0" xr:uid="{00000000-0006-0000-0100-000030090000}">
      <text>
        <r>
          <rPr>
            <sz val="11"/>
            <color theme="1"/>
            <rFont val="Calibri"/>
            <family val="2"/>
            <scheme val="minor"/>
          </rPr>
          <t>======
ID#AAAAGZT6tlk
Iman    (2020-04-09 09:02:11)
Hennings (2019)</t>
        </r>
      </text>
    </comment>
    <comment ref="AU143" authorId="0" shapeId="0" xr:uid="{00000000-0006-0000-0100-000031090000}">
      <text>
        <r>
          <rPr>
            <sz val="11"/>
            <color theme="1"/>
            <rFont val="Calibri"/>
            <family val="2"/>
            <scheme val="minor"/>
          </rPr>
          <t>======
ID#AAAAGZT6tw0
Iman    (2020-04-09 09:02:11)
Hennings (2019)</t>
        </r>
      </text>
    </comment>
    <comment ref="AX143" authorId="0" shapeId="0" xr:uid="{00000000-0006-0000-0100-000032090000}">
      <text>
        <r>
          <rPr>
            <sz val="11"/>
            <color theme="1"/>
            <rFont val="Calibri"/>
            <family val="2"/>
            <scheme val="minor"/>
          </rPr>
          <t>======
ID#AAAAGZT6trE
Iman    (2020-04-09 09:02:11)
Hennings (2019)</t>
        </r>
      </text>
    </comment>
    <comment ref="BB143" authorId="0" shapeId="0" xr:uid="{00000000-0006-0000-0100-000033090000}">
      <text>
        <r>
          <rPr>
            <sz val="11"/>
            <color theme="1"/>
            <rFont val="Calibri"/>
            <family val="2"/>
            <scheme val="minor"/>
          </rPr>
          <t>======
ID#AAAAGZT6tpc
Iman    (2020-04-09 09:02:11)
Hennings (2019)</t>
        </r>
      </text>
    </comment>
    <comment ref="BG143" authorId="0" shapeId="0" xr:uid="{00000000-0006-0000-0100-000034090000}">
      <text>
        <r>
          <rPr>
            <sz val="11"/>
            <color theme="1"/>
            <rFont val="Calibri"/>
            <family val="2"/>
            <scheme val="minor"/>
          </rPr>
          <t>======
ID#AAAAGZT6toc
Iman    (2020-04-09 09:02:11)
Hennings (2019)</t>
        </r>
      </text>
    </comment>
    <comment ref="BH143" authorId="0" shapeId="0" xr:uid="{00000000-0006-0000-0100-000035090000}">
      <text>
        <r>
          <rPr>
            <sz val="11"/>
            <color theme="1"/>
            <rFont val="Calibri"/>
            <family val="2"/>
            <scheme val="minor"/>
          </rPr>
          <t>======
ID#AAAAGZT6twg
Iman    (2020-04-09 09:02:11)
Hennings (2019)</t>
        </r>
      </text>
    </comment>
    <comment ref="CX143" authorId="0" shapeId="0" xr:uid="{00000000-0006-0000-0100-000036090000}">
      <text>
        <r>
          <rPr>
            <sz val="11"/>
            <color theme="1"/>
            <rFont val="Calibri"/>
            <family val="2"/>
            <scheme val="minor"/>
          </rPr>
          <t>======
ID#AAAAZ-DhFZ0
Iman Rahimzadeh    (2022-05-30 08:09:58)
in Jun. 2009</t>
        </r>
      </text>
    </comment>
    <comment ref="DA143" authorId="0" shapeId="0" xr:uid="{00000000-0006-0000-0100-000037090000}">
      <text>
        <r>
          <rPr>
            <sz val="11"/>
            <color theme="1"/>
            <rFont val="Calibri"/>
            <family val="2"/>
            <scheme val="minor"/>
          </rPr>
          <t>======
ID#AAAAGZT6tn4
Iman    (2020-04-09 09:02:11)
4.6 (Injector 2), 16.7 (Injector 1), 6.6 (brine production from 70 wells)</t>
        </r>
      </text>
    </comment>
    <comment ref="DH143" authorId="0" shapeId="0" xr:uid="{00000000-0006-0000-0100-000038090000}">
      <text>
        <r>
          <rPr>
            <sz val="11"/>
            <color theme="1"/>
            <rFont val="Calibri"/>
            <family val="2"/>
            <scheme val="minor"/>
          </rPr>
          <t>======
ID#AAAAZ_KGacM
Iman Rahimzadeh    (2022-05-30 08:48:07)
in Nov. 2013</t>
        </r>
      </text>
    </comment>
    <comment ref="DR143" authorId="0" shapeId="0" xr:uid="{00000000-0006-0000-0100-000039090000}">
      <text>
        <r>
          <rPr>
            <sz val="11"/>
            <color theme="1"/>
            <rFont val="Calibri"/>
            <family val="2"/>
            <scheme val="minor"/>
          </rPr>
          <t>======
ID#AAAAGZT6tzc
Iman    (2020-04-09 09:02:11)
Quinones (2019)
b value for the sequence</t>
        </r>
      </text>
    </comment>
    <comment ref="G144" authorId="0" shapeId="0" xr:uid="{00000000-0006-0000-0100-00003A090000}">
      <text>
        <r>
          <rPr>
            <sz val="11"/>
            <color theme="1"/>
            <rFont val="Calibri"/>
            <family val="2"/>
            <scheme val="minor"/>
          </rPr>
          <t>======
ID#AAAAGZT6tnc
Iman    (2020-04-09 09:02:11)
Quinones (2019)
------
ID#AAAAiLgMrCg
Haiqing Wu    (2022-10-26 13:56:11)
Grade A</t>
        </r>
      </text>
    </comment>
    <comment ref="AT144" authorId="0" shapeId="0" xr:uid="{00000000-0006-0000-0100-00003B090000}">
      <text>
        <r>
          <rPr>
            <sz val="11"/>
            <color theme="1"/>
            <rFont val="Calibri"/>
            <family val="2"/>
            <scheme val="minor"/>
          </rPr>
          <t>======
ID#AAAAGZT6tyc
Iman    (2020-04-09 09:02:11)
Hennings (2019)</t>
        </r>
      </text>
    </comment>
    <comment ref="AU144" authorId="0" shapeId="0" xr:uid="{00000000-0006-0000-0100-00003C090000}">
      <text>
        <r>
          <rPr>
            <sz val="11"/>
            <color theme="1"/>
            <rFont val="Calibri"/>
            <family val="2"/>
            <scheme val="minor"/>
          </rPr>
          <t>======
ID#AAAAGZT6tjs
Iman    (2020-04-09 09:02:11)
Hennings (2019)</t>
        </r>
      </text>
    </comment>
    <comment ref="AX144" authorId="0" shapeId="0" xr:uid="{00000000-0006-0000-0100-00003D090000}">
      <text>
        <r>
          <rPr>
            <sz val="11"/>
            <color theme="1"/>
            <rFont val="Calibri"/>
            <family val="2"/>
            <scheme val="minor"/>
          </rPr>
          <t>======
ID#AAAAGZT6tv8
Iman    (2020-04-09 09:02:11)
Hennings (2019)</t>
        </r>
      </text>
    </comment>
    <comment ref="BB144" authorId="0" shapeId="0" xr:uid="{00000000-0006-0000-0100-00003E090000}">
      <text>
        <r>
          <rPr>
            <sz val="11"/>
            <color theme="1"/>
            <rFont val="Calibri"/>
            <family val="2"/>
            <scheme val="minor"/>
          </rPr>
          <t>======
ID#AAAAGZT6tsU
Iman    (2020-04-09 09:02:11)
Hennings (2019)</t>
        </r>
      </text>
    </comment>
    <comment ref="BG144" authorId="0" shapeId="0" xr:uid="{00000000-0006-0000-0100-00003F090000}">
      <text>
        <r>
          <rPr>
            <sz val="11"/>
            <color theme="1"/>
            <rFont val="Calibri"/>
            <family val="2"/>
            <scheme val="minor"/>
          </rPr>
          <t>======
ID#AAAAGZT6tqk
Iman    (2020-04-09 09:02:11)
Hennings (2019)</t>
        </r>
      </text>
    </comment>
    <comment ref="BH144" authorId="0" shapeId="0" xr:uid="{00000000-0006-0000-0100-000040090000}">
      <text>
        <r>
          <rPr>
            <sz val="11"/>
            <color theme="1"/>
            <rFont val="Calibri"/>
            <family val="2"/>
            <scheme val="minor"/>
          </rPr>
          <t>======
ID#AAAAGZT6tmE
Iman    (2020-04-09 09:02:11)
Hennings (2019)</t>
        </r>
      </text>
    </comment>
    <comment ref="CX144" authorId="0" shapeId="0" xr:uid="{00000000-0006-0000-0100-000041090000}">
      <text>
        <r>
          <rPr>
            <sz val="11"/>
            <color theme="1"/>
            <rFont val="Calibri"/>
            <family val="2"/>
            <scheme val="minor"/>
          </rPr>
          <t>======
ID#AAAAZ-DhFaU
Iman Rahimzadeh    (2022-05-30 08:11:17)
in Dec. 2005</t>
        </r>
      </text>
    </comment>
    <comment ref="K145" authorId="0" shapeId="0" xr:uid="{00000000-0006-0000-0100-000042090000}">
      <text>
        <r>
          <rPr>
            <sz val="11"/>
            <color theme="1"/>
            <rFont val="Calibri"/>
            <family val="2"/>
            <scheme val="minor"/>
          </rPr>
          <t>======
ID#AAAAMu5t8uo
Auregan Bt    (2021-06-09 10:17:39)
Yu (2017)
Grade B</t>
        </r>
      </text>
    </comment>
    <comment ref="M145" authorId="0" shapeId="0" xr:uid="{00000000-0006-0000-0100-000043090000}">
      <text>
        <r>
          <rPr>
            <sz val="11"/>
            <color theme="1"/>
            <rFont val="Calibri"/>
            <family val="2"/>
            <scheme val="minor"/>
          </rPr>
          <t>======
ID#AAAAMu5t8ug
Auregan Bt    (2021-06-09 10:17:20)
Yu (2017)
Grade B</t>
        </r>
      </text>
    </comment>
    <comment ref="Q145" authorId="0" shapeId="0" xr:uid="{00000000-0006-0000-0100-000044090000}">
      <text>
        <r>
          <rPr>
            <sz val="11"/>
            <color theme="1"/>
            <rFont val="Calibri"/>
            <family val="2"/>
            <scheme val="minor"/>
          </rPr>
          <t>======
ID#AAAAVvds5CQ
Iman Rahimzadeh    (2022-03-17 10:29:48)
Numerical assumption
Johann and Shapiro (2020)
------
ID#AAAAiJbR2AM
Auregan Bt    (2022-10-25 07:00:27)
Grade C</t>
        </r>
      </text>
    </comment>
    <comment ref="R145" authorId="0" shapeId="0" xr:uid="{00000000-0006-0000-0100-000045090000}">
      <text>
        <r>
          <rPr>
            <sz val="11"/>
            <color theme="1"/>
            <rFont val="Calibri"/>
            <family val="2"/>
            <scheme val="minor"/>
          </rPr>
          <t>======
ID#AAAAVvds5Ao
Iman Rahimzadeh    (2022-03-17 09:34:29)
D=1.5 m2/s (Zhai et al., 2019)</t>
        </r>
      </text>
    </comment>
    <comment ref="S145" authorId="0" shapeId="0" xr:uid="{00000000-0006-0000-0100-000046090000}">
      <text>
        <r>
          <rPr>
            <sz val="11"/>
            <color theme="1"/>
            <rFont val="Calibri"/>
            <family val="2"/>
            <scheme val="minor"/>
          </rPr>
          <t>======
ID#AAAAMu5t8u0
Auregan Bt    (2021-06-09 10:18:29)
Yu (2017)
Grade B</t>
        </r>
      </text>
    </comment>
    <comment ref="V145" authorId="0" shapeId="0" xr:uid="{00000000-0006-0000-0100-000047090000}">
      <text>
        <r>
          <rPr>
            <sz val="11"/>
            <color theme="1"/>
            <rFont val="Calibri"/>
            <family val="2"/>
            <scheme val="minor"/>
          </rPr>
          <t>======
ID#AAAAMu5t8u8
Auregan Bt    (2021-06-09 10:18:52)
Yu (2017)
Grade B</t>
        </r>
      </text>
    </comment>
    <comment ref="AZ145" authorId="0" shapeId="0" xr:uid="{00000000-0006-0000-0100-000048090000}">
      <text>
        <r>
          <rPr>
            <sz val="11"/>
            <color theme="1"/>
            <rFont val="Calibri"/>
            <family val="2"/>
            <scheme val="minor"/>
          </rPr>
          <t>======
ID#AAAAMu5t8w8
Auregan Bt    (2021-06-09 10:23:41)
Walsh III &amp; Zoback (2016).</t>
        </r>
      </text>
    </comment>
    <comment ref="BD145" authorId="0" shapeId="0" xr:uid="{00000000-0006-0000-0100-000049090000}">
      <text>
        <r>
          <rPr>
            <sz val="11"/>
            <color theme="1"/>
            <rFont val="Calibri"/>
            <family val="2"/>
            <scheme val="minor"/>
          </rPr>
          <t>======
ID#AAAAMu5t8xA
Auregan Bt    (2021-06-09 10:23:47)
Walsh III &amp; Zoback (2016).</t>
        </r>
      </text>
    </comment>
    <comment ref="BF145" authorId="0" shapeId="0" xr:uid="{00000000-0006-0000-0100-00004A090000}">
      <text>
        <r>
          <rPr>
            <sz val="11"/>
            <color theme="1"/>
            <rFont val="Calibri"/>
            <family val="2"/>
            <scheme val="minor"/>
          </rPr>
          <t>======
ID#AAAAMu5t8wk
Auregan Bt    (2021-06-09 10:22:19)
Yeck et al. (2016)</t>
        </r>
      </text>
    </comment>
    <comment ref="BJ145" authorId="0" shapeId="0" xr:uid="{00000000-0006-0000-0100-00004B090000}">
      <text>
        <r>
          <rPr>
            <sz val="11"/>
            <color theme="1"/>
            <rFont val="Calibri"/>
            <family val="2"/>
            <scheme val="minor"/>
          </rPr>
          <t>======
ID#AAAAMu5t8xE
Auregan Bt    (2021-06-09 10:24:08)
Walsh III &amp; Zoback (2016).</t>
        </r>
      </text>
    </comment>
    <comment ref="BN145" authorId="0" shapeId="0" xr:uid="{00000000-0006-0000-0100-00004C090000}">
      <text>
        <r>
          <rPr>
            <sz val="11"/>
            <color theme="1"/>
            <rFont val="Calibri"/>
            <family val="2"/>
            <scheme val="minor"/>
          </rPr>
          <t>======
ID#AAAAVvds5AE
Iman Rahimzadeh    (2022-03-17 09:09:23)
Zhai et al. (2019)</t>
        </r>
      </text>
    </comment>
    <comment ref="BP145" authorId="0" shapeId="0" xr:uid="{00000000-0006-0000-0100-00004D090000}">
      <text>
        <r>
          <rPr>
            <sz val="11"/>
            <color theme="1"/>
            <rFont val="Calibri"/>
            <family val="2"/>
            <scheme val="minor"/>
          </rPr>
          <t>======
ID#AAAAVvds5AM
Iman Rahimzadeh    (2022-03-17 09:09:31)
Zhai et al. (2019)</t>
        </r>
      </text>
    </comment>
    <comment ref="BT145" authorId="0" shapeId="0" xr:uid="{00000000-0006-0000-0100-00004E090000}">
      <text>
        <r>
          <rPr>
            <sz val="11"/>
            <color theme="1"/>
            <rFont val="Calibri"/>
            <family val="2"/>
            <scheme val="minor"/>
          </rPr>
          <t>======
ID#AAAAMu5t8sg
Auregan Bt    (2021-06-09 10:06:26)
Chen et al. (2017)</t>
        </r>
      </text>
    </comment>
    <comment ref="BU145" authorId="0" shapeId="0" xr:uid="{00000000-0006-0000-0100-00004F090000}">
      <text>
        <r>
          <rPr>
            <sz val="11"/>
            <color theme="1"/>
            <rFont val="Calibri"/>
            <family val="2"/>
            <scheme val="minor"/>
          </rPr>
          <t>======
ID#AAAAVvds5Ac
Iman Rahimzadeh    (2022-03-17 09:11:47)
Rake= 171 (Zhai et al., 2019)</t>
        </r>
      </text>
    </comment>
    <comment ref="CU145" authorId="0" shapeId="0" xr:uid="{00000000-0006-0000-0100-000050090000}">
      <text>
        <r>
          <rPr>
            <sz val="11"/>
            <color theme="1"/>
            <rFont val="Calibri"/>
            <family val="2"/>
            <scheme val="minor"/>
          </rPr>
          <t>======
ID#AAAAVvds5A0
Iman Rahimzadeh    (2022-03-17 09:35:56)
Typical depth range in the area (Zhai et al., 2019)</t>
        </r>
      </text>
    </comment>
    <comment ref="CX145" authorId="0" shapeId="0" xr:uid="{00000000-0006-0000-0100-000051090000}">
      <text>
        <r>
          <rPr>
            <sz val="11"/>
            <color theme="1"/>
            <rFont val="Calibri"/>
            <family val="2"/>
            <scheme val="minor"/>
          </rPr>
          <t>======
ID#AAAAZ-DhFVs
Iman Rahimzadeh    (2022-05-30 07:59:39)
not exact date (in 2006)</t>
        </r>
      </text>
    </comment>
    <comment ref="DB145" authorId="0" shapeId="0" xr:uid="{00000000-0006-0000-0100-000052090000}">
      <text>
        <r>
          <rPr>
            <sz val="11"/>
            <color theme="1"/>
            <rFont val="Calibri"/>
            <family val="2"/>
            <scheme val="minor"/>
          </rPr>
          <t>======
ID#AAAAMf4-TqE
Auregan Bt    (2021-06-09 11:16:13)
McGarr &amp; Barbour (2017)</t>
        </r>
      </text>
    </comment>
    <comment ref="DN145" authorId="0" shapeId="0" xr:uid="{00000000-0006-0000-0100-000053090000}">
      <text>
        <r>
          <rPr>
            <sz val="11"/>
            <color theme="1"/>
            <rFont val="Calibri"/>
            <family val="2"/>
            <scheme val="minor"/>
          </rPr>
          <t>======
ID#AAAAVvds5Bs
Iman Rahimzadeh    (2022-03-17 10:08:06)
Zhai et al. (2019)</t>
        </r>
      </text>
    </comment>
    <comment ref="DY145" authorId="0" shapeId="0" xr:uid="{00000000-0006-0000-0100-000054090000}">
      <text>
        <r>
          <rPr>
            <sz val="11"/>
            <color theme="1"/>
            <rFont val="Calibri"/>
            <family val="2"/>
            <scheme val="minor"/>
          </rPr>
          <t>======
ID#AAAAaM3DmHY
Iman Rahimzadeh    (2022-05-31 10:50:57)
Zhai et al. (2019), Johann and Shapiro (2020)</t>
        </r>
      </text>
    </comment>
    <comment ref="G146" authorId="0" shapeId="0" xr:uid="{00000000-0006-0000-0100-000055090000}">
      <text>
        <r>
          <rPr>
            <sz val="11"/>
            <color theme="1"/>
            <rFont val="Calibri"/>
            <family val="2"/>
            <scheme val="minor"/>
          </rPr>
          <t>======
ID#AAAAV_4Mlzg
Iman Rahimzadeh    (2022-03-19 15:29:05)
Equivalent to the Arbuckle group in Oklahoma
------
ID#AAAAiLgMrCk
Haiqing Wu    (2022-10-26 13:56:23)
Grade A</t>
        </r>
      </text>
    </comment>
    <comment ref="N146" authorId="0" shapeId="0" xr:uid="{00000000-0006-0000-0100-000056090000}">
      <text>
        <r>
          <rPr>
            <sz val="11"/>
            <color theme="1"/>
            <rFont val="Calibri"/>
            <family val="2"/>
            <scheme val="minor"/>
          </rPr>
          <t>======
ID#AAAAGZT6t40
Iman Rahimzadeh    (2020-04-09 09:23:31)
Frohlich 2016
------
ID#AAAAiLhMiYg
Haiqing Wu    (2022-10-26 13:57:57)
Grade A</t>
        </r>
      </text>
    </comment>
    <comment ref="P146" authorId="0" shapeId="0" xr:uid="{00000000-0006-0000-0100-000057090000}">
      <text>
        <r>
          <rPr>
            <sz val="11"/>
            <color theme="1"/>
            <rFont val="Calibri"/>
            <family val="2"/>
            <scheme val="minor"/>
          </rPr>
          <t>======
ID#AAAAGZT6tsE
Iman    (2020-04-09 09:02:11)
Ogwari (2018)
------
ID#AAAAiLhMiYw
Haiqing Wu    (2022-10-26 13:58:45)
Grade B</t>
        </r>
      </text>
    </comment>
    <comment ref="Q146" authorId="0" shapeId="0" xr:uid="{00000000-0006-0000-0100-000058090000}">
      <text>
        <r>
          <rPr>
            <sz val="11"/>
            <color theme="1"/>
            <rFont val="Calibri"/>
            <family val="2"/>
            <scheme val="minor"/>
          </rPr>
          <t>======
ID#AAAAGZT6t2o
Iman Rahimzadeh    (2020-04-09 09:15:42)
Frohlich 2016
------
ID#AAAAiLhMiY0
Haiqing Wu    (2022-10-26 13:58:55)
Grade A</t>
        </r>
      </text>
    </comment>
    <comment ref="AT146" authorId="0" shapeId="0" xr:uid="{00000000-0006-0000-0100-000059090000}">
      <text>
        <r>
          <rPr>
            <sz val="11"/>
            <color theme="1"/>
            <rFont val="Calibri"/>
            <family val="2"/>
            <scheme val="minor"/>
          </rPr>
          <t>======
ID#AAAAGZT6tqo
Iman    (2020-04-09 09:02:11)
Hennings (2019)</t>
        </r>
      </text>
    </comment>
    <comment ref="AU146" authorId="0" shapeId="0" xr:uid="{00000000-0006-0000-0100-00005A090000}">
      <text>
        <r>
          <rPr>
            <sz val="11"/>
            <color theme="1"/>
            <rFont val="Calibri"/>
            <family val="2"/>
            <scheme val="minor"/>
          </rPr>
          <t>======
ID#AAAAGZT6tu4
Iman    (2020-04-09 09:02:11)
Hennings (2019)</t>
        </r>
      </text>
    </comment>
    <comment ref="AX146" authorId="0" shapeId="0" xr:uid="{00000000-0006-0000-0100-00005B090000}">
      <text>
        <r>
          <rPr>
            <sz val="11"/>
            <color theme="1"/>
            <rFont val="Calibri"/>
            <family val="2"/>
            <scheme val="minor"/>
          </rPr>
          <t>======
ID#AAAAGZT6tkQ
Iman    (2020-04-09 09:02:11)
Hennings (2019)</t>
        </r>
      </text>
    </comment>
    <comment ref="BB146" authorId="0" shapeId="0" xr:uid="{00000000-0006-0000-0100-00005C090000}">
      <text>
        <r>
          <rPr>
            <sz val="11"/>
            <color theme="1"/>
            <rFont val="Calibri"/>
            <family val="2"/>
            <scheme val="minor"/>
          </rPr>
          <t>======
ID#AAAAGZT6ty4
Iman    (2020-04-09 09:02:11)
Hennings (2019)</t>
        </r>
      </text>
    </comment>
    <comment ref="BG146" authorId="0" shapeId="0" xr:uid="{00000000-0006-0000-0100-00005D090000}">
      <text>
        <r>
          <rPr>
            <sz val="11"/>
            <color theme="1"/>
            <rFont val="Calibri"/>
            <family val="2"/>
            <scheme val="minor"/>
          </rPr>
          <t>======
ID#AAAAGZT6toI
Iman    (2020-04-09 09:02:11)
Hennings (2019)</t>
        </r>
      </text>
    </comment>
    <comment ref="BH146" authorId="0" shapeId="0" xr:uid="{00000000-0006-0000-0100-00005E090000}">
      <text>
        <r>
          <rPr>
            <sz val="11"/>
            <color theme="1"/>
            <rFont val="Calibri"/>
            <family val="2"/>
            <scheme val="minor"/>
          </rPr>
          <t>======
ID#AAAAGZT6tss
Iman    (2020-04-09 09:02:11)
Hennings (2019)</t>
        </r>
      </text>
    </comment>
    <comment ref="BN146" authorId="0" shapeId="0" xr:uid="{00000000-0006-0000-0100-00005F090000}">
      <text>
        <r>
          <rPr>
            <sz val="11"/>
            <color theme="1"/>
            <rFont val="Calibri"/>
            <family val="2"/>
            <scheme val="minor"/>
          </rPr>
          <t>======
ID#AAAAGZT6to0
Iman    (2020-04-09 09:02:11)
Ogwari (2018)</t>
        </r>
      </text>
    </comment>
    <comment ref="BU146" authorId="0" shapeId="0" xr:uid="{00000000-0006-0000-0100-000060090000}">
      <text>
        <r>
          <rPr>
            <sz val="11"/>
            <color theme="1"/>
            <rFont val="Calibri"/>
            <family val="2"/>
            <scheme val="minor"/>
          </rPr>
          <t>======
ID#AAAAGZT6tlg
Iman    (2020-04-09 09:02:11)
Ogwari (2018)</t>
        </r>
      </text>
    </comment>
    <comment ref="DP146" authorId="0" shapeId="0" xr:uid="{00000000-0006-0000-0100-000061090000}">
      <text>
        <r>
          <rPr>
            <sz val="11"/>
            <color theme="1"/>
            <rFont val="Calibri"/>
            <family val="2"/>
            <scheme val="minor"/>
          </rPr>
          <t>======
ID#AAAAGZT6tuQ
Iman    (2020-04-09 09:02:11)
Ogwari (2018)</t>
        </r>
      </text>
    </comment>
    <comment ref="DR146" authorId="0" shapeId="0" xr:uid="{00000000-0006-0000-0100-000062090000}">
      <text>
        <r>
          <rPr>
            <sz val="11"/>
            <color theme="1"/>
            <rFont val="Calibri"/>
            <family val="2"/>
            <scheme val="minor"/>
          </rPr>
          <t>======
ID#AAAAGZT6trU
Iman    (2020-04-09 09:02:11)
Ogwari (2018)
bvalue after eartquake
B-value total (for all data): 1.3
Van der elst (2016)</t>
        </r>
      </text>
    </comment>
    <comment ref="DW146" authorId="0" shapeId="0" xr:uid="{00000000-0006-0000-0100-000063090000}">
      <text>
        <r>
          <rPr>
            <sz val="11"/>
            <color theme="1"/>
            <rFont val="Calibri"/>
            <family val="2"/>
            <scheme val="minor"/>
          </rPr>
          <t>======
ID#AAAAGZT6tsk
Iman    (2020-04-09 09:02:11)
Ogwari (2018)</t>
        </r>
      </text>
    </comment>
    <comment ref="CX147" authorId="0" shapeId="0" xr:uid="{00000000-0006-0000-0100-000064090000}">
      <text>
        <r>
          <rPr>
            <sz val="11"/>
            <color theme="1"/>
            <rFont val="Calibri"/>
            <family val="2"/>
            <scheme val="minor"/>
          </rPr>
          <t>======
ID#AAAAZ-DhFVM
Iman Rahimzadeh    (2022-05-30 07:58:31)
not exact date (in 1983)</t>
        </r>
      </text>
    </comment>
    <comment ref="DI147" authorId="0" shapeId="0" xr:uid="{00000000-0006-0000-0100-000065090000}">
      <text>
        <r>
          <rPr>
            <sz val="11"/>
            <color theme="1"/>
            <rFont val="Calibri"/>
            <family val="2"/>
            <scheme val="minor"/>
          </rPr>
          <t>======
ID#AAAAZ_N9ej8
Iman Rahimzadeh    (2022-05-30 12:19:53)
11 months</t>
        </r>
      </text>
    </comment>
    <comment ref="G148" authorId="0" shapeId="0" xr:uid="{00000000-0006-0000-0100-000066090000}">
      <text>
        <r>
          <rPr>
            <sz val="11"/>
            <color theme="1"/>
            <rFont val="Calibri"/>
            <family val="2"/>
            <scheme val="minor"/>
          </rPr>
          <t>======
ID#AAAALFF3_xc
Iman Rahimzadeh    (2021-01-11 15:14:42)
Properties for the Arbuckle group are recorded here
Yu et al. (2017)
------
ID#AAAAXpwbceo
Auregan Bt    (2022-04-22 13:57:33)
*Yu (2017) ?</t>
        </r>
      </text>
    </comment>
    <comment ref="K148" authorId="0" shapeId="0" xr:uid="{00000000-0006-0000-0100-000067090000}">
      <text>
        <r>
          <rPr>
            <sz val="11"/>
            <color theme="1"/>
            <rFont val="Calibri"/>
            <family val="2"/>
            <scheme val="minor"/>
          </rPr>
          <t>======
ID#AAAALFF3_xw
Iman Rahimzadeh    (2021-01-11 15:16:14)
Yu et al. (2017)
------
ID#AAAAiJbR2AI
Auregan Bt    (2022-10-25 06:59:50)
Grade B</t>
        </r>
      </text>
    </comment>
    <comment ref="M148" authorId="0" shapeId="0" xr:uid="{00000000-0006-0000-0100-000068090000}">
      <text>
        <r>
          <rPr>
            <sz val="11"/>
            <color theme="1"/>
            <rFont val="Calibri"/>
            <family val="2"/>
            <scheme val="minor"/>
          </rPr>
          <t>======
ID#AAAALFF3_7M
Iman Rahimzadeh    (2021-01-11 15:50:05)
Yu et al. (2017)
High uncertainty
------
ID#AAAAiJbR2AE
Auregan Bt    (2022-10-25 06:59:44)
Grade B</t>
        </r>
      </text>
    </comment>
    <comment ref="N148" authorId="0" shapeId="0" xr:uid="{00000000-0006-0000-0100-000069090000}">
      <text>
        <r>
          <rPr>
            <sz val="11"/>
            <color theme="1"/>
            <rFont val="Calibri"/>
            <family val="2"/>
            <scheme val="minor"/>
          </rPr>
          <t>======
ID#AAAALFF3_-M
Iman Rahimzadeh    (2021-01-11 16:04:12)
From Goebel et al. (2017)</t>
        </r>
      </text>
    </comment>
    <comment ref="P148" authorId="0" shapeId="0" xr:uid="{00000000-0006-0000-0100-00006A090000}">
      <text>
        <r>
          <rPr>
            <sz val="11"/>
            <color theme="1"/>
            <rFont val="Calibri"/>
            <family val="2"/>
            <scheme val="minor"/>
          </rPr>
          <t>======
ID#AAAALFF3_7w
Iman Rahimzadeh    (2021-01-11 15:51:59)
Morgan and Murray (2015)
High uncertainty
------
ID#AAAAiJbR2AA
Auregan Bt    (2022-10-25 06:59:27)
Grade C</t>
        </r>
      </text>
    </comment>
    <comment ref="Q148" authorId="0" shapeId="0" xr:uid="{00000000-0006-0000-0100-00006B090000}">
      <text>
        <r>
          <rPr>
            <sz val="11"/>
            <color theme="1"/>
            <rFont val="Calibri"/>
            <family val="2"/>
            <scheme val="minor"/>
          </rPr>
          <t>======
ID#AAAAVvds5CM
Iman Rahimzadeh    (2022-03-17 10:29:45)
Numerical assumption
Johann and Shapiro (2020)</t>
        </r>
      </text>
    </comment>
    <comment ref="R148" authorId="0" shapeId="0" xr:uid="{00000000-0006-0000-0100-00006C090000}">
      <text>
        <r>
          <rPr>
            <sz val="11"/>
            <color theme="1"/>
            <rFont val="Calibri"/>
            <family val="2"/>
            <scheme val="minor"/>
          </rPr>
          <t>======
ID#AAAAVvds5As
Iman Rahimzadeh    (2022-03-17 09:34:42)
D=4 m2/s (Zhai et al., 2019)</t>
        </r>
      </text>
    </comment>
    <comment ref="S148" authorId="0" shapeId="0" xr:uid="{00000000-0006-0000-0100-00006D090000}">
      <text>
        <r>
          <rPr>
            <sz val="11"/>
            <color theme="1"/>
            <rFont val="Calibri"/>
            <family val="2"/>
            <scheme val="minor"/>
          </rPr>
          <t>======
ID#AAAALFF3_28
Iman Rahimzadeh    (2021-01-11 15:36:07)
Yu et al. (2017)
Average: 65.7 GPa
------
ID#AAAAiJbR1_8
Auregan Bt    (2022-10-25 06:58:30)
Grade B</t>
        </r>
      </text>
    </comment>
    <comment ref="U148" authorId="0" shapeId="0" xr:uid="{00000000-0006-0000-0100-00006E090000}">
      <text>
        <r>
          <rPr>
            <sz val="11"/>
            <color theme="1"/>
            <rFont val="Calibri"/>
            <family val="2"/>
            <scheme val="minor"/>
          </rPr>
          <t>======
ID#AAAAekkEvMI
Iman Rahimzadeh    (2022-08-17 10:11:05)
Yu et al. (2017)</t>
        </r>
      </text>
    </comment>
    <comment ref="V148" authorId="0" shapeId="0" xr:uid="{00000000-0006-0000-0100-00006F090000}">
      <text>
        <r>
          <rPr>
            <sz val="11"/>
            <color theme="1"/>
            <rFont val="Calibri"/>
            <family val="2"/>
            <scheme val="minor"/>
          </rPr>
          <t>======
ID#AAAALFF3_4E
Iman Rahimzadeh    (2021-01-11 15:40:06)
Yu et al. (2017)
Average: 0.28
------
ID#AAAAiJbR1_o
Auregan Bt    (2022-10-25 06:56:39)
Grade B</t>
        </r>
      </text>
    </comment>
    <comment ref="X148" authorId="0" shapeId="0" xr:uid="{00000000-0006-0000-0100-000070090000}">
      <text>
        <r>
          <rPr>
            <sz val="11"/>
            <color theme="1"/>
            <rFont val="Calibri"/>
            <family val="2"/>
            <scheme val="minor"/>
          </rPr>
          <t>======
ID#AAAAekkEvMM
Iman Rahimzadeh    (2022-08-17 10:11:14)
Yu et al. (2017)</t>
        </r>
      </text>
    </comment>
    <comment ref="AC148" authorId="0" shapeId="0" xr:uid="{00000000-0006-0000-0100-000071090000}">
      <text>
        <r>
          <rPr>
            <sz val="11"/>
            <color theme="1"/>
            <rFont val="Calibri"/>
            <family val="2"/>
            <scheme val="minor"/>
          </rPr>
          <t>======
ID#AAAALFF3__c
Iman Rahimzadeh    (2021-01-11 16:10:20)
Goebel et al. (2017) suggested this low value. But it should be higher
------
ID#AAAAiJbR1_4
Auregan Bt    (2022-10-25 06:58:06)
Grade C</t>
        </r>
      </text>
    </comment>
    <comment ref="AE148" authorId="0" shapeId="0" xr:uid="{00000000-0006-0000-0100-000072090000}">
      <text>
        <r>
          <rPr>
            <sz val="11"/>
            <color theme="1"/>
            <rFont val="Calibri"/>
            <family val="2"/>
            <scheme val="minor"/>
          </rPr>
          <t>======
ID#AAAALFF3_1E
Iman Rahimzadeh    (2021-01-11 15:29:37)
Yu et al. (2017)
------
ID#AAAAiJbR1_0
Auregan Bt    (2022-10-25 06:57:52)
Grade B</t>
        </r>
      </text>
    </comment>
    <comment ref="AG148" authorId="0" shapeId="0" xr:uid="{00000000-0006-0000-0100-000073090000}">
      <text>
        <r>
          <rPr>
            <sz val="11"/>
            <color theme="1"/>
            <rFont val="Calibri"/>
            <family val="2"/>
            <scheme val="minor"/>
          </rPr>
          <t>======
ID#AAAALFF3_1I
Iman Rahimzadeh    (2021-01-11 15:29:40)
Yu et al. (2017)
------
ID#AAAAiJbR1_w
Auregan Bt    (2022-10-25 06:57:46)
Grade B</t>
        </r>
      </text>
    </comment>
    <comment ref="AI148" authorId="0" shapeId="0" xr:uid="{00000000-0006-0000-0100-000074090000}">
      <text>
        <r>
          <rPr>
            <sz val="11"/>
            <color theme="1"/>
            <rFont val="Calibri"/>
            <family val="2"/>
            <scheme val="minor"/>
          </rPr>
          <t>======
ID#AAAALFF3_1M
Iman Rahimzadeh    (2021-01-11 15:29:44)
Yu et al. (2017)
------
ID#AAAAiJbR1_s
Auregan Bt    (2022-10-25 06:57:41)
Grade B</t>
        </r>
      </text>
    </comment>
    <comment ref="AV148" authorId="0" shapeId="0" xr:uid="{00000000-0006-0000-0100-000075090000}">
      <text>
        <r>
          <rPr>
            <sz val="11"/>
            <color theme="1"/>
            <rFont val="Calibri"/>
            <family val="2"/>
            <scheme val="minor"/>
          </rPr>
          <t>======
ID#AAAAIUfLHy4
Auregan Bt    (2021-04-27 09:42:21)
Walsh III &amp; Zoback (2016).</t>
        </r>
      </text>
    </comment>
    <comment ref="AZ148" authorId="0" shapeId="0" xr:uid="{00000000-0006-0000-0100-000076090000}">
      <text>
        <r>
          <rPr>
            <sz val="11"/>
            <color theme="1"/>
            <rFont val="Calibri"/>
            <family val="2"/>
            <scheme val="minor"/>
          </rPr>
          <t>======
ID#AAAAIUfLHzE
Auregan Bt    (2021-04-27 09:42:35)
Walsh III &amp; Zoback (2016).</t>
        </r>
      </text>
    </comment>
    <comment ref="BD148" authorId="0" shapeId="0" xr:uid="{00000000-0006-0000-0100-000077090000}">
      <text>
        <r>
          <rPr>
            <sz val="11"/>
            <color theme="1"/>
            <rFont val="Calibri"/>
            <family val="2"/>
            <scheme val="minor"/>
          </rPr>
          <t>======
ID#AAAAIUfLHy8
Auregan Bt    (2021-04-27 09:42:28)
Walsh III &amp; Zoback (2016).</t>
        </r>
      </text>
    </comment>
    <comment ref="BF148" authorId="0" shapeId="0" xr:uid="{00000000-0006-0000-0100-000078090000}">
      <text>
        <r>
          <rPr>
            <sz val="11"/>
            <color theme="1"/>
            <rFont val="Calibri"/>
            <family val="2"/>
            <scheme val="minor"/>
          </rPr>
          <t>======
ID#AAAAMOl6Gnw
Auregan Bt    (2021-04-23 13:50:01)
Yeck et al. (2016)</t>
        </r>
      </text>
    </comment>
    <comment ref="BJ148" authorId="0" shapeId="0" xr:uid="{00000000-0006-0000-0100-000079090000}">
      <text>
        <r>
          <rPr>
            <sz val="11"/>
            <color theme="1"/>
            <rFont val="Calibri"/>
            <family val="2"/>
            <scheme val="minor"/>
          </rPr>
          <t>======
ID#AAAAIUfLH0M
Auregan Bt    (2021-04-27 09:48:34)
Walsh III &amp; Zoback (2016)</t>
        </r>
      </text>
    </comment>
    <comment ref="BN148" authorId="0" shapeId="0" xr:uid="{00000000-0006-0000-0100-00007A090000}">
      <text>
        <r>
          <rPr>
            <sz val="11"/>
            <color theme="1"/>
            <rFont val="Calibri"/>
            <family val="2"/>
            <scheme val="minor"/>
          </rPr>
          <t>======
ID#AAAAMf4-Trc
Auregan Bt    (2021-06-09 11:38:14)
McGarr &amp; Barbour (2017)
------
ID#AAAAVvds4_8
Iman Rahimzadeh    (2022-03-17 09:06:24)
N46E (Zhai et al., 2019)</t>
        </r>
      </text>
    </comment>
    <comment ref="BP148" authorId="0" shapeId="0" xr:uid="{00000000-0006-0000-0100-00007B090000}">
      <text>
        <r>
          <rPr>
            <sz val="11"/>
            <color theme="1"/>
            <rFont val="Calibri"/>
            <family val="2"/>
            <scheme val="minor"/>
          </rPr>
          <t>======
ID#AAAAMf4-TrY
Auregan Bt    (2021-06-09 11:36:56)
McGarr &amp; Barbour (2017)</t>
        </r>
      </text>
    </comment>
    <comment ref="BT148" authorId="0" shapeId="0" xr:uid="{00000000-0006-0000-0100-00007C090000}">
      <text>
        <r>
          <rPr>
            <sz val="11"/>
            <color theme="1"/>
            <rFont val="Calibri"/>
            <family val="2"/>
            <scheme val="minor"/>
          </rPr>
          <t>======
ID#AAAAMu5t8sk
Auregan Bt    (2021-06-09 10:06:34)
Chen et al. (2017)</t>
        </r>
      </text>
    </comment>
    <comment ref="BU148" authorId="0" shapeId="0" xr:uid="{00000000-0006-0000-0100-00007D090000}">
      <text>
        <r>
          <rPr>
            <sz val="11"/>
            <color theme="1"/>
            <rFont val="Calibri"/>
            <family val="2"/>
            <scheme val="minor"/>
          </rPr>
          <t>======
ID#AAAAVvds5AY
Iman Rahimzadeh    (2022-03-17 09:11:32)
Rake= 196 (Zhai et al., 2019)</t>
        </r>
      </text>
    </comment>
    <comment ref="CU148" authorId="0" shapeId="0" xr:uid="{00000000-0006-0000-0100-00007E090000}">
      <text>
        <r>
          <rPr>
            <sz val="11"/>
            <color theme="1"/>
            <rFont val="Calibri"/>
            <family val="2"/>
            <scheme val="minor"/>
          </rPr>
          <t>======
ID#AAAALFF3_88
Iman Rahimzadeh    (2021-01-11 15:57:09)
Goebel et al. (2017)</t>
        </r>
      </text>
    </comment>
    <comment ref="CX148" authorId="0" shapeId="0" xr:uid="{00000000-0006-0000-0100-00007F090000}">
      <text>
        <r>
          <rPr>
            <sz val="11"/>
            <color theme="1"/>
            <rFont val="Calibri"/>
            <family val="2"/>
            <scheme val="minor"/>
          </rPr>
          <t>======
ID#AAAAZ-DhFT0
Iman Rahimzadeh    (2022-05-30 07:41:45)
1990s (mid)</t>
        </r>
      </text>
    </comment>
    <comment ref="CY148" authorId="0" shapeId="0" xr:uid="{00000000-0006-0000-0100-000080090000}">
      <text>
        <r>
          <rPr>
            <sz val="11"/>
            <color theme="1"/>
            <rFont val="Calibri"/>
            <family val="2"/>
            <scheme val="minor"/>
          </rPr>
          <t>======
ID#AAAALFF3_-8
Iman Rahimzadeh    (2021-01-11 16:06:57)
Goebel et al. (2017)</t>
        </r>
      </text>
    </comment>
    <comment ref="CZ148" authorId="0" shapeId="0" xr:uid="{00000000-0006-0000-0100-000081090000}">
      <text>
        <r>
          <rPr>
            <sz val="11"/>
            <color theme="1"/>
            <rFont val="Calibri"/>
            <family val="2"/>
            <scheme val="minor"/>
          </rPr>
          <t>======
ID#AAAALFF3_-4
Iman Rahimzadeh    (2021-01-11 16:06:47)
Goebel et al. (2017)</t>
        </r>
      </text>
    </comment>
    <comment ref="DA148" authorId="0" shapeId="0" xr:uid="{00000000-0006-0000-0100-000082090000}">
      <text>
        <r>
          <rPr>
            <sz val="11"/>
            <color theme="1"/>
            <rFont val="Calibri"/>
            <family val="2"/>
            <scheme val="minor"/>
          </rPr>
          <t>======
ID#AAAALFF3_aY
Iman Rahimzadeh    (2021-01-11 14:45:50)
Field scale rate
0.135 according to Yeck et al. (2016) in the Fairview region, through 58 wells</t>
        </r>
      </text>
    </comment>
    <comment ref="DB148" authorId="0" shapeId="0" xr:uid="{00000000-0006-0000-0100-000083090000}">
      <text>
        <r>
          <rPr>
            <sz val="11"/>
            <color theme="1"/>
            <rFont val="Calibri"/>
            <family val="2"/>
            <scheme val="minor"/>
          </rPr>
          <t>======
ID#AAAAMf4-TqA
Auregan Bt    (2021-06-09 11:16:06)
McGarr &amp; Barbour (2017)</t>
        </r>
      </text>
    </comment>
    <comment ref="DF148" authorId="0" shapeId="0" xr:uid="{00000000-0006-0000-0100-000084090000}">
      <text>
        <r>
          <rPr>
            <sz val="11"/>
            <color theme="1"/>
            <rFont val="Calibri"/>
            <family val="2"/>
            <scheme val="minor"/>
          </rPr>
          <t>======
ID#AAAALFF3_m0
Iman Rahimzadeh    (2021-01-11 14:56:13)
Yeck et al. (2016)</t>
        </r>
      </text>
    </comment>
    <comment ref="DJ148" authorId="0" shapeId="0" xr:uid="{00000000-0006-0000-0100-000085090000}">
      <text>
        <r>
          <rPr>
            <sz val="11"/>
            <color theme="1"/>
            <rFont val="Calibri"/>
            <family val="2"/>
            <scheme val="minor"/>
          </rPr>
          <t>======
ID#AAAAVvds5Bw
Iman Rahimzadeh    (2022-03-17 10:16:29)
McGarr and Barbour (2017)</t>
        </r>
      </text>
    </comment>
    <comment ref="DN148" authorId="0" shapeId="0" xr:uid="{00000000-0006-0000-0100-000086090000}">
      <text>
        <r>
          <rPr>
            <sz val="11"/>
            <color theme="1"/>
            <rFont val="Calibri"/>
            <family val="2"/>
            <scheme val="minor"/>
          </rPr>
          <t>======
ID#AAAAVvds5Bo
Iman Rahimzadeh    (2022-03-17 10:08:03)
Zhai et al. (2019)</t>
        </r>
      </text>
    </comment>
    <comment ref="DY148" authorId="0" shapeId="0" xr:uid="{00000000-0006-0000-0100-000087090000}">
      <text>
        <r>
          <rPr>
            <sz val="11"/>
            <color theme="1"/>
            <rFont val="Calibri"/>
            <family val="2"/>
            <scheme val="minor"/>
          </rPr>
          <t>======
ID#AAAAaM3DmHQ
Iman Rahimzadeh    (2022-05-31 10:36:53)
Goebel et al. (2017)</t>
        </r>
      </text>
    </comment>
    <comment ref="O149" authorId="0" shapeId="0" xr:uid="{00000000-0006-0000-0100-000088090000}">
      <text>
        <r>
          <rPr>
            <sz val="11"/>
            <color theme="1"/>
            <rFont val="Calibri"/>
            <family val="2"/>
            <scheme val="minor"/>
          </rPr>
          <t>======
ID#AAAAYN-pKfY
Iman Rahimzadeh    (2022-05-02 15:29:42)
Chen et al. (2018)</t>
        </r>
      </text>
    </comment>
    <comment ref="Q149" authorId="0" shapeId="0" xr:uid="{00000000-0006-0000-0100-000089090000}">
      <text>
        <r>
          <rPr>
            <sz val="11"/>
            <color theme="1"/>
            <rFont val="Calibri"/>
            <family val="2"/>
            <scheme val="minor"/>
          </rPr>
          <t>======
ID#AAAAYN-pKfg
Iman Rahimzadeh    (2022-05-02 15:30:07)
Chen et al. (2018)</t>
        </r>
      </text>
    </comment>
    <comment ref="BF149" authorId="0" shapeId="0" xr:uid="{00000000-0006-0000-0100-00008A090000}">
      <text>
        <r>
          <rPr>
            <sz val="11"/>
            <color theme="1"/>
            <rFont val="Calibri"/>
            <family val="2"/>
            <scheme val="minor"/>
          </rPr>
          <t>======
ID#AAAAYN-pKgg
Iman Rahimzadeh    (2022-05-02 16:20:34)
Schoenballet al. (2018)</t>
        </r>
      </text>
    </comment>
    <comment ref="BN149" authorId="0" shapeId="0" xr:uid="{00000000-0006-0000-0100-00008B090000}">
      <text>
        <r>
          <rPr>
            <sz val="11"/>
            <color theme="1"/>
            <rFont val="Calibri"/>
            <family val="2"/>
            <scheme val="minor"/>
          </rPr>
          <t>======
ID#AAAAYN-pKeo
Iman Rahimzadeh    (2022-05-02 14:54:29)
Two parallel faults
Pennington et al. (2022)</t>
        </r>
      </text>
    </comment>
    <comment ref="BQ149" authorId="0" shapeId="0" xr:uid="{00000000-0006-0000-0100-00008C090000}">
      <text>
        <r>
          <rPr>
            <sz val="11"/>
            <color theme="1"/>
            <rFont val="Calibri"/>
            <family val="2"/>
            <scheme val="minor"/>
          </rPr>
          <t>======
ID#AAAAYN-pKe4
Iman Rahimzadeh    (2022-05-02 15:04:02)
Rake=-10 (Pennington et al., 2022)</t>
        </r>
      </text>
    </comment>
    <comment ref="BU149" authorId="0" shapeId="0" xr:uid="{00000000-0006-0000-0100-00008D090000}">
      <text>
        <r>
          <rPr>
            <sz val="11"/>
            <color theme="1"/>
            <rFont val="Calibri"/>
            <family val="2"/>
            <scheme val="minor"/>
          </rPr>
          <t>======
ID#AAAAYN-pKek
Iman Rahimzadeh    (2022-05-02 14:54:23)
Pennington et al. (2022)</t>
        </r>
      </text>
    </comment>
    <comment ref="CW149" authorId="0" shapeId="0" xr:uid="{00000000-0006-0000-0100-00008E090000}">
      <text>
        <r>
          <rPr>
            <sz val="11"/>
            <color theme="1"/>
            <rFont val="Calibri"/>
            <family val="2"/>
            <scheme val="minor"/>
          </rPr>
          <t>======
ID#AAAAYN-pKfw
Iman Rahimzadeh    (2022-05-02 15:35:21)
Chen et al. (2018)</t>
        </r>
      </text>
    </comment>
    <comment ref="CX149" authorId="0" shapeId="0" xr:uid="{00000000-0006-0000-0100-00008F090000}">
      <text>
        <r>
          <rPr>
            <sz val="11"/>
            <color theme="1"/>
            <rFont val="Calibri"/>
            <family val="2"/>
            <scheme val="minor"/>
          </rPr>
          <t>======
ID#AAAAYN-pKgQ
Iman Rahimzadeh    (2022-05-02 15:52:30)
not exact date (in 2010)
Chen et al. (2018)
Increased injection rate from 2012</t>
        </r>
      </text>
    </comment>
    <comment ref="CY149" authorId="0" shapeId="0" xr:uid="{00000000-0006-0000-0100-000090090000}">
      <text>
        <r>
          <rPr>
            <sz val="11"/>
            <color theme="1"/>
            <rFont val="Calibri"/>
            <family val="2"/>
            <scheme val="minor"/>
          </rPr>
          <t>======
ID#AAAAYN-pKfo
Iman Rahimzadeh    (2022-05-02 15:32:01)
Chen et al. (2018)</t>
        </r>
      </text>
    </comment>
    <comment ref="DA149" authorId="0" shapeId="0" xr:uid="{00000000-0006-0000-0100-000091090000}">
      <text>
        <r>
          <rPr>
            <sz val="11"/>
            <color theme="1"/>
            <rFont val="Calibri"/>
            <family val="2"/>
            <scheme val="minor"/>
          </rPr>
          <t>======
ID#AAAAYN-pKfU
Iman Rahimzadeh    (2022-05-02 15:27:51)
Chen et al. (2018)
Total injection rate of near wellbores.</t>
        </r>
      </text>
    </comment>
    <comment ref="DB149" authorId="0" shapeId="0" xr:uid="{00000000-0006-0000-0100-000092090000}">
      <text>
        <r>
          <rPr>
            <sz val="11"/>
            <color theme="1"/>
            <rFont val="Calibri"/>
            <family val="2"/>
            <scheme val="minor"/>
          </rPr>
          <t>======
ID#AAAAYN-pKf0
Iman Rahimzadeh    (2022-05-02 15:42:12)
Chen et al. (2018)
Injection from the nearest 3 wells</t>
        </r>
      </text>
    </comment>
    <comment ref="DJ149" authorId="0" shapeId="0" xr:uid="{00000000-0006-0000-0100-000093090000}">
      <text>
        <r>
          <rPr>
            <sz val="11"/>
            <color theme="1"/>
            <rFont val="Calibri"/>
            <family val="2"/>
            <scheme val="minor"/>
          </rPr>
          <t>======
ID#AAAAYN-pKfQ
Iman Rahimzadeh    (2022-05-02 15:21:53)
Chen et al. (2018)</t>
        </r>
      </text>
    </comment>
    <comment ref="DL149" authorId="0" shapeId="0" xr:uid="{00000000-0006-0000-0100-000094090000}">
      <text>
        <r>
          <rPr>
            <sz val="11"/>
            <color theme="1"/>
            <rFont val="Calibri"/>
            <family val="2"/>
            <scheme val="minor"/>
          </rPr>
          <t>======
ID#AAAAYN-pKfI
Iman Rahimzadeh    (2022-05-02 15:11:14)
Pennington et al. (2022)</t>
        </r>
      </text>
    </comment>
    <comment ref="DP149" authorId="0" shapeId="0" xr:uid="{00000000-0006-0000-0100-000095090000}">
      <text>
        <r>
          <rPr>
            <sz val="11"/>
            <color theme="1"/>
            <rFont val="Calibri"/>
            <family val="2"/>
            <scheme val="minor"/>
          </rPr>
          <t>======
ID#AAAAYN-pKgA
Iman Rahimzadeh    (2022-05-02 15:47:19)
Highly variable
Chen et al. (2018)</t>
        </r>
      </text>
    </comment>
    <comment ref="DS149" authorId="0" shapeId="0" xr:uid="{00000000-0006-0000-0100-000096090000}">
      <text>
        <r>
          <rPr>
            <sz val="11"/>
            <color theme="1"/>
            <rFont val="Calibri"/>
            <family val="2"/>
            <scheme val="minor"/>
          </rPr>
          <t>======
ID#AAAAYN-pKes
Iman Rahimzadeh    (2022-05-02 14:55:03)
ML=4.3 (Pennington et al., 2022)</t>
        </r>
      </text>
    </comment>
    <comment ref="DV149" authorId="0" shapeId="0" xr:uid="{00000000-0006-0000-0100-000097090000}">
      <text>
        <r>
          <rPr>
            <sz val="11"/>
            <color theme="1"/>
            <rFont val="Calibri"/>
            <family val="2"/>
            <scheme val="minor"/>
          </rPr>
          <t>======
ID#AAAAYN-pKfM
Iman Rahimzadeh    (2022-05-02 15:11:40)
Pennington et al. (2022)</t>
        </r>
      </text>
    </comment>
    <comment ref="DX149" authorId="0" shapeId="0" xr:uid="{00000000-0006-0000-0100-000098090000}">
      <text>
        <r>
          <rPr>
            <sz val="11"/>
            <color theme="1"/>
            <rFont val="Calibri"/>
            <family val="2"/>
            <scheme val="minor"/>
          </rPr>
          <t>======
ID#AAAAYN-pKeg
Iman Rahimzadeh    (2022-05-02 14:50:43)
Pennington et al. (2022)</t>
        </r>
      </text>
    </comment>
    <comment ref="DY149" authorId="0" shapeId="0" xr:uid="{00000000-0006-0000-0100-000099090000}">
      <text>
        <r>
          <rPr>
            <sz val="11"/>
            <color theme="1"/>
            <rFont val="Calibri"/>
            <family val="2"/>
            <scheme val="minor"/>
          </rPr>
          <t>======
ID#AAAAYN-pKgE
Iman Rahimzadeh    (2022-05-02 15:51:33)
Chen et al. (2018)</t>
        </r>
      </text>
    </comment>
    <comment ref="G150" authorId="0" shapeId="0" xr:uid="{00000000-0006-0000-0100-00009A090000}">
      <text>
        <r>
          <rPr>
            <sz val="11"/>
            <color theme="1"/>
            <rFont val="Calibri"/>
            <family val="2"/>
            <scheme val="minor"/>
          </rPr>
          <t>======
ID#AAAANAr7w7U
Haiqing Wu    (2021-07-08 21:55:35)
Keranen et al. (2014)</t>
        </r>
      </text>
    </comment>
    <comment ref="H150" authorId="0" shapeId="0" xr:uid="{00000000-0006-0000-0100-00009B090000}">
      <text>
        <r>
          <rPr>
            <sz val="11"/>
            <color theme="1"/>
            <rFont val="Calibri"/>
            <family val="2"/>
            <scheme val="minor"/>
          </rPr>
          <t>======
ID#AAAANAr7w7Y
Haiqing Wu    (2021-07-08 21:55:45)
Keranen et al. (2014)
Grade A</t>
        </r>
      </text>
    </comment>
    <comment ref="K150" authorId="0" shapeId="0" xr:uid="{00000000-0006-0000-0100-00009C090000}">
      <text>
        <r>
          <rPr>
            <sz val="11"/>
            <color theme="1"/>
            <rFont val="Calibri"/>
            <family val="2"/>
            <scheme val="minor"/>
          </rPr>
          <t>======
ID#AAAANAr7w7o
Haiqing Wu    (2021-07-08 21:56:30)
Yu (2017)
Grade B</t>
        </r>
      </text>
    </comment>
    <comment ref="M150" authorId="0" shapeId="0" xr:uid="{00000000-0006-0000-0100-00009D090000}">
      <text>
        <r>
          <rPr>
            <sz val="11"/>
            <color theme="1"/>
            <rFont val="Calibri"/>
            <family val="2"/>
            <scheme val="minor"/>
          </rPr>
          <t>======
ID#AAAANAr7w7c
Haiqing Wu    (2021-07-08 21:56:14)
Kroll et al. (2017)
Grade C</t>
        </r>
      </text>
    </comment>
    <comment ref="N150" authorId="0" shapeId="0" xr:uid="{00000000-0006-0000-0100-00009E090000}">
      <text>
        <r>
          <rPr>
            <sz val="11"/>
            <color theme="1"/>
            <rFont val="Calibri"/>
            <family val="2"/>
            <scheme val="minor"/>
          </rPr>
          <t>======
ID#AAAANAr7w7g
Haiqing Wu    (2021-07-08 21:56:20)
Kroll et al. (2017)
Grade C</t>
        </r>
      </text>
    </comment>
    <comment ref="S150" authorId="0" shapeId="0" xr:uid="{00000000-0006-0000-0100-00009F090000}">
      <text>
        <r>
          <rPr>
            <sz val="11"/>
            <color theme="1"/>
            <rFont val="Calibri"/>
            <family val="2"/>
            <scheme val="minor"/>
          </rPr>
          <t>======
ID#AAAANAr7w6k
Haiqing Wu    (2021-07-08 21:51:53)
Yu (2017)
Grade B</t>
        </r>
      </text>
    </comment>
    <comment ref="T150" authorId="0" shapeId="0" xr:uid="{00000000-0006-0000-0100-0000A0090000}">
      <text>
        <r>
          <rPr>
            <sz val="11"/>
            <color theme="1"/>
            <rFont val="Calibri"/>
            <family val="2"/>
            <scheme val="minor"/>
          </rPr>
          <t>======
ID#AAAANAr7w6o
Haiqing Wu    (2021-07-08 21:52:06)
Yu (2017)
Grade B</t>
        </r>
      </text>
    </comment>
    <comment ref="U150" authorId="0" shapeId="0" xr:uid="{00000000-0006-0000-0100-0000A1090000}">
      <text>
        <r>
          <rPr>
            <sz val="11"/>
            <color theme="1"/>
            <rFont val="Calibri"/>
            <family val="2"/>
            <scheme val="minor"/>
          </rPr>
          <t>======
ID#AAAANAr7w6s
Haiqing Wu    (2021-07-08 21:52:10)
Yu (2017)
Grade B</t>
        </r>
      </text>
    </comment>
    <comment ref="V150" authorId="0" shapeId="0" xr:uid="{00000000-0006-0000-0100-0000A2090000}">
      <text>
        <r>
          <rPr>
            <sz val="11"/>
            <color theme="1"/>
            <rFont val="Calibri"/>
            <family val="2"/>
            <scheme val="minor"/>
          </rPr>
          <t>======
ID#AAAANAr7w6w
Haiqing Wu    (2021-07-08 21:52:15)
Yu (2017)
Grade B</t>
        </r>
      </text>
    </comment>
    <comment ref="W150" authorId="0" shapeId="0" xr:uid="{00000000-0006-0000-0100-0000A3090000}">
      <text>
        <r>
          <rPr>
            <sz val="11"/>
            <color theme="1"/>
            <rFont val="Calibri"/>
            <family val="2"/>
            <scheme val="minor"/>
          </rPr>
          <t>======
ID#AAAANAr7w60
Haiqing Wu    (2021-07-08 21:52:20)
Yu (2017)
Grade B</t>
        </r>
      </text>
    </comment>
    <comment ref="X150" authorId="0" shapeId="0" xr:uid="{00000000-0006-0000-0100-0000A4090000}">
      <text>
        <r>
          <rPr>
            <sz val="11"/>
            <color theme="1"/>
            <rFont val="Calibri"/>
            <family val="2"/>
            <scheme val="minor"/>
          </rPr>
          <t>======
ID#AAAANAr7w64
Haiqing Wu    (2021-07-08 21:52:25)
Yu (2017)
Grade B</t>
        </r>
      </text>
    </comment>
    <comment ref="Y150" authorId="0" shapeId="0" xr:uid="{00000000-0006-0000-0100-0000A5090000}">
      <text>
        <r>
          <rPr>
            <sz val="11"/>
            <color theme="1"/>
            <rFont val="Calibri"/>
            <family val="2"/>
            <scheme val="minor"/>
          </rPr>
          <t>======
ID#AAAANAr7w7I
Haiqing Wu    (2021-07-08 21:53:23)
Yu (2017); 59 in Kroll et al. (2017)
Grade B</t>
        </r>
      </text>
    </comment>
    <comment ref="Z150" authorId="0" shapeId="0" xr:uid="{00000000-0006-0000-0100-0000A6090000}">
      <text>
        <r>
          <rPr>
            <sz val="11"/>
            <color theme="1"/>
            <rFont val="Calibri"/>
            <family val="2"/>
            <scheme val="minor"/>
          </rPr>
          <t>======
ID#AAAANAr7w7M
Haiqing Wu    (2021-07-08 21:53:32)
Yu (2017); 62 in Kroll et al. (2017)
Grade B</t>
        </r>
      </text>
    </comment>
    <comment ref="AA150" authorId="0" shapeId="0" xr:uid="{00000000-0006-0000-0100-0000A7090000}">
      <text>
        <r>
          <rPr>
            <sz val="11"/>
            <color theme="1"/>
            <rFont val="Calibri"/>
            <family val="2"/>
            <scheme val="minor"/>
          </rPr>
          <t>======
ID#AAAANAr7w7Q
Haiqing Wu    (2021-07-08 21:53:56)
30 in Kroll et al. (2017)
Grade B</t>
        </r>
      </text>
    </comment>
    <comment ref="AE150" authorId="0" shapeId="0" xr:uid="{00000000-0006-0000-0100-0000A8090000}">
      <text>
        <r>
          <rPr>
            <sz val="11"/>
            <color theme="1"/>
            <rFont val="Calibri"/>
            <family val="2"/>
            <scheme val="minor"/>
          </rPr>
          <t>======
ID#AAAANAr7w50
Haiqing Wu    (2021-07-08 21:50:43)
Yu (2017)
Grade B</t>
        </r>
      </text>
    </comment>
    <comment ref="AF150" authorId="0" shapeId="0" xr:uid="{00000000-0006-0000-0100-0000A9090000}">
      <text>
        <r>
          <rPr>
            <sz val="11"/>
            <color theme="1"/>
            <rFont val="Calibri"/>
            <family val="2"/>
            <scheme val="minor"/>
          </rPr>
          <t>======
ID#AAAANAr7w58
Haiqing Wu    (2021-07-08 21:50:49)
Yu (2017)
Grade B</t>
        </r>
      </text>
    </comment>
    <comment ref="AG150" authorId="0" shapeId="0" xr:uid="{00000000-0006-0000-0100-0000AA090000}">
      <text>
        <r>
          <rPr>
            <sz val="11"/>
            <color theme="1"/>
            <rFont val="Calibri"/>
            <family val="2"/>
            <scheme val="minor"/>
          </rPr>
          <t>======
ID#AAAANAr7w6E
Haiqing Wu    (2021-07-08 21:50:56)
Yu (2017)
Grade B</t>
        </r>
      </text>
    </comment>
    <comment ref="AH150" authorId="0" shapeId="0" xr:uid="{00000000-0006-0000-0100-0000AB090000}">
      <text>
        <r>
          <rPr>
            <sz val="11"/>
            <color theme="1"/>
            <rFont val="Calibri"/>
            <family val="2"/>
            <scheme val="minor"/>
          </rPr>
          <t>======
ID#AAAANAr7w6I
Haiqing Wu    (2021-07-08 21:51:02)
Yu (2017)
Grade B</t>
        </r>
      </text>
    </comment>
    <comment ref="AI150" authorId="0" shapeId="0" xr:uid="{00000000-0006-0000-0100-0000AC090000}">
      <text>
        <r>
          <rPr>
            <sz val="11"/>
            <color theme="1"/>
            <rFont val="Calibri"/>
            <family val="2"/>
            <scheme val="minor"/>
          </rPr>
          <t>======
ID#AAAANAr7w6M
Haiqing Wu    (2021-07-08 21:51:07)
Yu (2017)
Grade B</t>
        </r>
      </text>
    </comment>
    <comment ref="AJ150" authorId="0" shapeId="0" xr:uid="{00000000-0006-0000-0100-0000AD090000}">
      <text>
        <r>
          <rPr>
            <sz val="11"/>
            <color theme="1"/>
            <rFont val="Calibri"/>
            <family val="2"/>
            <scheme val="minor"/>
          </rPr>
          <t>======
ID#AAAANAr7w6U
Haiqing Wu    (2021-07-08 21:51:12)
Yu (2017)
Grade B</t>
        </r>
      </text>
    </comment>
    <comment ref="AQ150" authorId="0" shapeId="0" xr:uid="{00000000-0006-0000-0100-0000AE090000}">
      <text>
        <r>
          <rPr>
            <sz val="11"/>
            <color theme="1"/>
            <rFont val="Calibri"/>
            <family val="2"/>
            <scheme val="minor"/>
          </rPr>
          <t>======
ID#AAAANAr7w5w
Haiqing Wu    (2021-07-08 21:50:12)
Fig. 2 in Keranen et al. (2014)</t>
        </r>
      </text>
    </comment>
    <comment ref="AS150" authorId="0" shapeId="0" xr:uid="{00000000-0006-0000-0100-0000AF090000}">
      <text>
        <r>
          <rPr>
            <sz val="11"/>
            <color theme="1"/>
            <rFont val="Calibri"/>
            <family val="2"/>
            <scheme val="minor"/>
          </rPr>
          <t>======
ID#AAAANAr7w5o
Haiqing Wu    (2021-07-08 21:49:49)
Holland (2013)</t>
        </r>
      </text>
    </comment>
    <comment ref="BO150" authorId="0" shapeId="0" xr:uid="{00000000-0006-0000-0100-0000B0090000}">
      <text>
        <r>
          <rPr>
            <sz val="11"/>
            <color theme="1"/>
            <rFont val="Calibri"/>
            <family val="2"/>
            <scheme val="minor"/>
          </rPr>
          <t>======
ID#AAAANAr7w5Y
Haiqing Wu    (2021-07-08 21:49:05)
Holland (2013)</t>
        </r>
      </text>
    </comment>
    <comment ref="BP150" authorId="0" shapeId="0" xr:uid="{00000000-0006-0000-0100-0000B1090000}">
      <text>
        <r>
          <rPr>
            <sz val="11"/>
            <color theme="1"/>
            <rFont val="Calibri"/>
            <family val="2"/>
            <scheme val="minor"/>
          </rPr>
          <t>======
ID#AAAANAr7w5c
Haiqing Wu    (2021-07-08 21:49:11)
Holland (2013)</t>
        </r>
      </text>
    </comment>
    <comment ref="BQ150" authorId="0" shapeId="0" xr:uid="{00000000-0006-0000-0100-0000B2090000}">
      <text>
        <r>
          <rPr>
            <sz val="11"/>
            <color theme="1"/>
            <rFont val="Calibri"/>
            <family val="2"/>
            <scheme val="minor"/>
          </rPr>
          <t>======
ID#AAAANAr7w5g
Haiqing Wu    (2021-07-08 21:49:16)
Holland (2013)</t>
        </r>
      </text>
    </comment>
    <comment ref="BU150" authorId="0" shapeId="0" xr:uid="{00000000-0006-0000-0100-0000B3090000}">
      <text>
        <r>
          <rPr>
            <sz val="11"/>
            <color theme="1"/>
            <rFont val="Calibri"/>
            <family val="2"/>
            <scheme val="minor"/>
          </rPr>
          <t>======
ID#AAAANAr7w5k
Haiqing Wu    (2021-07-08 21:49:25)
Holland (2013)</t>
        </r>
      </text>
    </comment>
    <comment ref="CU150" authorId="0" shapeId="0" xr:uid="{00000000-0006-0000-0100-0000B4090000}">
      <text>
        <r>
          <rPr>
            <sz val="11"/>
            <color theme="1"/>
            <rFont val="Calibri"/>
            <family val="2"/>
            <scheme val="minor"/>
          </rPr>
          <t>======
ID#AAAANAr7w5A
Haiqing Wu    (2021-07-08 21:48:04)
Keranen et al. (2014)</t>
        </r>
      </text>
    </comment>
    <comment ref="CV150" authorId="0" shapeId="0" xr:uid="{00000000-0006-0000-0100-0000B5090000}">
      <text>
        <r>
          <rPr>
            <sz val="11"/>
            <color theme="1"/>
            <rFont val="Calibri"/>
            <family val="2"/>
            <scheme val="minor"/>
          </rPr>
          <t>======
ID#AAAANAr7w5E
Haiqing Wu    (2021-07-08 21:48:11)
Keranen et al. (2014)</t>
        </r>
      </text>
    </comment>
    <comment ref="CX150" authorId="0" shapeId="0" xr:uid="{00000000-0006-0000-0100-0000B6090000}">
      <text>
        <r>
          <rPr>
            <sz val="11"/>
            <color theme="1"/>
            <rFont val="Calibri"/>
            <family val="2"/>
            <scheme val="minor"/>
          </rPr>
          <t>======
ID#AAAANAr7w48
Haiqing Wu    (2021-07-08 21:47:52)
Keranen et al. (2014)
------
ID#AAAAZ-DhFVI
Iman Rahimzadeh    (2022-05-30 07:58:19)
not exact date (in 2005)</t>
        </r>
      </text>
    </comment>
    <comment ref="DA150" authorId="0" shapeId="0" xr:uid="{00000000-0006-0000-0100-0000B7090000}">
      <text>
        <r>
          <rPr>
            <sz val="11"/>
            <color theme="1"/>
            <rFont val="Calibri"/>
            <family val="2"/>
            <scheme val="minor"/>
          </rPr>
          <t>======
ID#AAAANAr7w40
Haiqing Wu    (2021-07-08 21:47:28)
Fig. 3 in Keranen et al. (2014)</t>
        </r>
      </text>
    </comment>
    <comment ref="DB150" authorId="0" shapeId="0" xr:uid="{00000000-0006-0000-0100-0000B8090000}">
      <text>
        <r>
          <rPr>
            <sz val="11"/>
            <color theme="1"/>
            <rFont val="Calibri"/>
            <family val="2"/>
            <scheme val="minor"/>
          </rPr>
          <t>======
ID#AAAANAr7w44
Haiqing Wu    (2021-07-08 21:47:34)
Keranen et al. (2014)</t>
        </r>
      </text>
    </comment>
    <comment ref="DF150" authorId="0" shapeId="0" xr:uid="{00000000-0006-0000-0100-0000B9090000}">
      <text>
        <r>
          <rPr>
            <sz val="11"/>
            <color theme="1"/>
            <rFont val="Calibri"/>
            <family val="2"/>
            <scheme val="minor"/>
          </rPr>
          <t>======
ID#AAAANAr7w4U
Haiqing Wu    (2021-07-08 21:46:38)
Keranen et al. (2014)</t>
        </r>
      </text>
    </comment>
    <comment ref="DH150" authorId="0" shapeId="0" xr:uid="{00000000-0006-0000-0100-0000BA090000}">
      <text>
        <r>
          <rPr>
            <sz val="11"/>
            <color theme="1"/>
            <rFont val="Calibri"/>
            <family val="2"/>
            <scheme val="minor"/>
          </rPr>
          <t>======
ID#AAAANAr7w4Y
Haiqing Wu    (2021-07-08 21:46:42)
Keranen et al. (2014)
------
ID#AAAAZ_KGaas
Iman Rahimzadeh    (2022-05-30 08:44:05)
not exact date (in 2008)</t>
        </r>
      </text>
    </comment>
    <comment ref="DI150" authorId="0" shapeId="0" xr:uid="{00000000-0006-0000-0100-0000BB090000}">
      <text>
        <r>
          <rPr>
            <sz val="11"/>
            <color theme="1"/>
            <rFont val="Calibri"/>
            <family val="2"/>
            <scheme val="minor"/>
          </rPr>
          <t>======
ID#AAAANAr7w4c
Haiqing Wu    (2021-07-08 21:46:48)
Keranen et al. (2014)
------
ID#AAAAZ_N9ekA
Iman Rahimzadeh    (2022-05-30 12:20:37)
3 years</t>
        </r>
      </text>
    </comment>
    <comment ref="DJ150" authorId="0" shapeId="0" xr:uid="{00000000-0006-0000-0100-0000BC090000}">
      <text>
        <r>
          <rPr>
            <sz val="11"/>
            <color theme="1"/>
            <rFont val="Calibri"/>
            <family val="2"/>
            <scheme val="minor"/>
          </rPr>
          <t>======
ID#AAAANAr7w4I
Haiqing Wu    (2021-07-08 21:46:12)
Keranen et al. (2014)</t>
        </r>
      </text>
    </comment>
    <comment ref="DK150" authorId="0" shapeId="0" xr:uid="{00000000-0006-0000-0100-0000BD090000}">
      <text>
        <r>
          <rPr>
            <sz val="11"/>
            <color theme="1"/>
            <rFont val="Calibri"/>
            <family val="2"/>
            <scheme val="minor"/>
          </rPr>
          <t>======
ID#AAAANAr7w4A
Haiqing Wu    (2021-07-08 21:45:59)
Keranen et al. (2014)</t>
        </r>
      </text>
    </comment>
    <comment ref="DL150" authorId="0" shapeId="0" xr:uid="{00000000-0006-0000-0100-0000BE090000}">
      <text>
        <r>
          <rPr>
            <sz val="11"/>
            <color theme="1"/>
            <rFont val="Calibri"/>
            <family val="2"/>
            <scheme val="minor"/>
          </rPr>
          <t>======
ID#AAAANAr7w4E
Haiqing Wu    (2021-07-08 21:46:05)
Keranen et al. (2014)</t>
        </r>
      </text>
    </comment>
    <comment ref="DP150" authorId="0" shapeId="0" xr:uid="{00000000-0006-0000-0100-0000BF090000}">
      <text>
        <r>
          <rPr>
            <sz val="11"/>
            <color theme="1"/>
            <rFont val="Calibri"/>
            <family val="2"/>
            <scheme val="minor"/>
          </rPr>
          <t>======
ID#AAAANAr7w4Q
Haiqing Wu    (2021-07-08 21:46:25)
Holland (2013)</t>
        </r>
      </text>
    </comment>
    <comment ref="DW150" authorId="0" shapeId="0" xr:uid="{00000000-0006-0000-0100-0000C0090000}">
      <text>
        <r>
          <rPr>
            <sz val="11"/>
            <color theme="1"/>
            <rFont val="Calibri"/>
            <family val="2"/>
            <scheme val="minor"/>
          </rPr>
          <t>======
ID#AAAANAr7w34
Haiqing Wu    (2021-07-08 21:44:41)
Keranen et al. (2014)</t>
        </r>
      </text>
    </comment>
    <comment ref="DX150" authorId="0" shapeId="0" xr:uid="{00000000-0006-0000-0100-0000C1090000}">
      <text>
        <r>
          <rPr>
            <sz val="11"/>
            <color theme="1"/>
            <rFont val="Calibri"/>
            <family val="2"/>
            <scheme val="minor"/>
          </rPr>
          <t>======
ID#AAAANAr7w38
Haiqing Wu    (2021-07-08 21:45:06)
Holland (2013)</t>
        </r>
      </text>
    </comment>
    <comment ref="DY150" authorId="0" shapeId="0" xr:uid="{00000000-0006-0000-0100-0000C2090000}">
      <text>
        <r>
          <rPr>
            <sz val="11"/>
            <color theme="1"/>
            <rFont val="Calibri"/>
            <family val="2"/>
            <scheme val="minor"/>
          </rPr>
          <t>======
ID#AAAANAr7w30
Haiqing Wu    (2021-07-08 21:44:22)
Keranen et al. (2014)</t>
        </r>
      </text>
    </comment>
    <comment ref="B152" authorId="0" shapeId="0" xr:uid="{00000000-0006-0000-0100-0000C3090000}">
      <text>
        <r>
          <rPr>
            <sz val="11"/>
            <color theme="1"/>
            <rFont val="Calibri"/>
            <family val="2"/>
            <scheme val="minor"/>
          </rPr>
          <t>======
ID#AAAAU5SZRgE
Iman Rahimzadeh    (2022-02-17 11:37:06)
Delaware Basin (Tung et al., 2021)
the largest eventrecorded over the last 2 decades in West Texas within the Delaware Basin</t>
        </r>
      </text>
    </comment>
    <comment ref="O152" authorId="0" shapeId="0" xr:uid="{00000000-0006-0000-0100-0000C4090000}">
      <text>
        <r>
          <rPr>
            <sz val="11"/>
            <color theme="1"/>
            <rFont val="Calibri"/>
            <family val="2"/>
            <scheme val="minor"/>
          </rPr>
          <t>======
ID#AAAAU5TZdII
Iman Rahimzadeh    (2022-02-17 11:58:13)
Tung et al. (2021)
------
ID#AAAAiLhMiZQ
Haiqing Wu    (2022-10-26 14:01:33)
Grade A</t>
        </r>
      </text>
    </comment>
    <comment ref="R152" authorId="0" shapeId="0" xr:uid="{00000000-0006-0000-0100-0000C5090000}">
      <text>
        <r>
          <rPr>
            <sz val="11"/>
            <color theme="1"/>
            <rFont val="Calibri"/>
            <family val="2"/>
            <scheme val="minor"/>
          </rPr>
          <t>======
ID#AAAAU5TZdHs
Iman Rahimzadeh    (2022-02-17 11:38:53)
Tung et al. (2021)
Estimated from numerical reproduction of the sesimicity propagation rate, assuming that direct pore pressure diffusion is the governing mechanism of the induced earthquake
------
ID#AAAAiLhMiZU
Haiqing Wu    (2022-10-26 14:01:57)
Grade C</t>
        </r>
      </text>
    </comment>
    <comment ref="U152" authorId="0" shapeId="0" xr:uid="{00000000-0006-0000-0100-0000C6090000}">
      <text>
        <r>
          <rPr>
            <sz val="11"/>
            <color theme="1"/>
            <rFont val="Calibri"/>
            <family val="2"/>
            <scheme val="minor"/>
          </rPr>
          <t>======
ID#AAAAU5TZdIM
Iman Rahimzadeh    (2022-02-17 11:59:38)
calculated from the reported G and nu values by Tung et al. (2021)
------
ID#AAAAiLhMiZY
Haiqing Wu    (2022-10-26 14:03:19)
Grade B</t>
        </r>
      </text>
    </comment>
    <comment ref="X152" authorId="0" shapeId="0" xr:uid="{00000000-0006-0000-0100-0000C7090000}">
      <text>
        <r>
          <rPr>
            <sz val="11"/>
            <color theme="1"/>
            <rFont val="Calibri"/>
            <family val="2"/>
            <scheme val="minor"/>
          </rPr>
          <t>======
ID#AAAAU5TZdIE
Iman Rahimzadeh    (2022-02-17 11:57:29)
Tung et al. (2021)
------
ID#AAAAiLhMiZc
Haiqing Wu    (2022-10-26 14:03:26)
Grade A</t>
        </r>
      </text>
    </comment>
    <comment ref="AB152" authorId="0" shapeId="0" xr:uid="{00000000-0006-0000-0100-0000C8090000}">
      <text>
        <r>
          <rPr>
            <sz val="11"/>
            <color theme="1"/>
            <rFont val="Calibri"/>
            <family val="2"/>
            <scheme val="minor"/>
          </rPr>
          <t>======
ID#AAAAU5TZdIQ
Iman Rahimzadeh    (2022-02-17 11:59:54)
Tung et al. (2021)
------
ID#AAAAiLhMiZg
Haiqing Wu    (2022-10-26 14:03:34)
Grade A</t>
        </r>
      </text>
    </comment>
    <comment ref="AC152" authorId="0" shapeId="0" xr:uid="{00000000-0006-0000-0100-0000C9090000}">
      <text>
        <r>
          <rPr>
            <sz val="11"/>
            <color theme="1"/>
            <rFont val="Calibri"/>
            <family val="2"/>
            <scheme val="minor"/>
          </rPr>
          <t>======
ID#AAAAU5TZdIU
Iman Rahimzadeh    (2022-02-17 12:00:49)
Tung et al. (2021)
------
ID#AAAAiLhMieQ
Haiqing Wu    (2022-10-26 14:04:46)
Grade A</t>
        </r>
      </text>
    </comment>
    <comment ref="AQ152" authorId="0" shapeId="0" xr:uid="{00000000-0006-0000-0100-0000CA090000}">
      <text>
        <r>
          <rPr>
            <sz val="11"/>
            <color theme="1"/>
            <rFont val="Calibri"/>
            <family val="2"/>
            <scheme val="minor"/>
          </rPr>
          <t>======
ID#AAAAV_4Mlzk
Iman Rahimzadeh    (2022-03-19 15:30:41)
Zhai et al. (2021)</t>
        </r>
      </text>
    </comment>
    <comment ref="AS152" authorId="0" shapeId="0" xr:uid="{00000000-0006-0000-0100-0000CB090000}">
      <text>
        <r>
          <rPr>
            <sz val="11"/>
            <color theme="1"/>
            <rFont val="Calibri"/>
            <family val="2"/>
            <scheme val="minor"/>
          </rPr>
          <t>======
ID#AAAAV_4MlzY
Iman Rahimzadeh    (2022-03-19 14:47:22)
From regional stress patterns (Lund Snee and Zoback, 2020)</t>
        </r>
      </text>
    </comment>
    <comment ref="BP152" authorId="0" shapeId="0" xr:uid="{00000000-0006-0000-0100-0000CC090000}">
      <text>
        <r>
          <rPr>
            <sz val="11"/>
            <color theme="1"/>
            <rFont val="Calibri"/>
            <family val="2"/>
            <scheme val="minor"/>
          </rPr>
          <t>======
ID#AAAAU5TZdH4
Iman Rahimzadeh    (2022-02-17 11:46:38)
Tung et al. (2021)</t>
        </r>
      </text>
    </comment>
    <comment ref="BU152" authorId="0" shapeId="0" xr:uid="{00000000-0006-0000-0100-0000CD090000}">
      <text>
        <r>
          <rPr>
            <sz val="11"/>
            <color theme="1"/>
            <rFont val="Calibri"/>
            <family val="2"/>
            <scheme val="minor"/>
          </rPr>
          <t>======
ID#AAAAV_4MlzU
Iman Rahimzadeh    (2022-03-19 14:46:12)
Rake=-77 (Tung et al., 2021)</t>
        </r>
      </text>
    </comment>
    <comment ref="CV152" authorId="0" shapeId="0" xr:uid="{00000000-0006-0000-0100-0000CE090000}">
      <text>
        <r>
          <rPr>
            <sz val="11"/>
            <color theme="1"/>
            <rFont val="Calibri"/>
            <family val="2"/>
            <scheme val="minor"/>
          </rPr>
          <t>======
ID#AAAAU5TZdIA
Iman Rahimzadeh    (2022-02-17 11:57:01)
Average injection depth of 4800 m (Tung et al., 2021)</t>
        </r>
      </text>
    </comment>
    <comment ref="CX152" authorId="0" shapeId="0" xr:uid="{00000000-0006-0000-0100-0000CF090000}">
      <text>
        <r>
          <rPr>
            <sz val="11"/>
            <color theme="1"/>
            <rFont val="Calibri"/>
            <family val="2"/>
            <scheme val="minor"/>
          </rPr>
          <t>======
ID#AAAAZ-DhFaE
Iman Rahimzadeh    (2022-05-30 08:10:41)
in Jan. 2012</t>
        </r>
      </text>
    </comment>
    <comment ref="DA152" authorId="0" shapeId="0" xr:uid="{00000000-0006-0000-0100-0000D0090000}">
      <text>
        <r>
          <rPr>
            <sz val="11"/>
            <color theme="1"/>
            <rFont val="Calibri"/>
            <family val="2"/>
            <scheme val="minor"/>
          </rPr>
          <t>======
ID#AAAAU5SZRf8
Iman Rahimzadeh    (2022-02-17 11:33:57)
Tung et al. (2021)</t>
        </r>
      </text>
    </comment>
    <comment ref="DB152" authorId="0" shapeId="0" xr:uid="{00000000-0006-0000-0100-0000D1090000}">
      <text>
        <r>
          <rPr>
            <sz val="11"/>
            <color theme="1"/>
            <rFont val="Calibri"/>
            <family val="2"/>
            <scheme val="minor"/>
          </rPr>
          <t>======
ID#AAAAU5SZRgA
Iman Rahimzadeh    (2022-02-17 11:35:49)
Total injected volume of 8 wells</t>
        </r>
      </text>
    </comment>
    <comment ref="DH152" authorId="0" shapeId="0" xr:uid="{00000000-0006-0000-0100-0000D2090000}">
      <text>
        <r>
          <rPr>
            <sz val="11"/>
            <color theme="1"/>
            <rFont val="Calibri"/>
            <family val="2"/>
            <scheme val="minor"/>
          </rPr>
          <t>======
ID#AAAAU5SZRfs
Iman Rahimzadeh    (2022-02-17 11:30:41)
Tung et al. (2021)
------
ID#AAAAZ_KGaao
Iman Rahimzadeh    (2022-05-30 08:43:30)
not exact date (in 2019)</t>
        </r>
      </text>
    </comment>
    <comment ref="DI152" authorId="0" shapeId="0" xr:uid="{00000000-0006-0000-0100-0000D3090000}">
      <text>
        <r>
          <rPr>
            <sz val="11"/>
            <color theme="1"/>
            <rFont val="Calibri"/>
            <family val="2"/>
            <scheme val="minor"/>
          </rPr>
          <t>======
ID#AAAAZ_N9ej4
Iman Rahimzadeh    (2022-05-30 12:19:17)
7 years</t>
        </r>
      </text>
    </comment>
    <comment ref="DJ152" authorId="0" shapeId="0" xr:uid="{00000000-0006-0000-0100-0000D4090000}">
      <text>
        <r>
          <rPr>
            <sz val="11"/>
            <color theme="1"/>
            <rFont val="Calibri"/>
            <family val="2"/>
            <scheme val="minor"/>
          </rPr>
          <t>======
ID#AAAAU5SZRfw
Iman Rahimzadeh    (2022-02-17 11:31:31)
Tung et al. (2021)</t>
        </r>
      </text>
    </comment>
    <comment ref="DK152" authorId="0" shapeId="0" xr:uid="{00000000-0006-0000-0100-0000D5090000}">
      <text>
        <r>
          <rPr>
            <sz val="11"/>
            <color theme="1"/>
            <rFont val="Calibri"/>
            <family val="2"/>
            <scheme val="minor"/>
          </rPr>
          <t>======
ID#AAAAU5TZdH0
Iman Rahimzadeh    (2022-02-17 11:44:39)
Tung et al. (2021)</t>
        </r>
      </text>
    </comment>
    <comment ref="DS152" authorId="0" shapeId="0" xr:uid="{00000000-0006-0000-0100-0000D6090000}">
      <text>
        <r>
          <rPr>
            <sz val="11"/>
            <color theme="1"/>
            <rFont val="Calibri"/>
            <family val="2"/>
            <scheme val="minor"/>
          </rPr>
          <t>======
ID#AAAAU5SZRf0
Iman Rahimzadeh    (2022-02-17 11:31:59)
Tung et al. (2021)</t>
        </r>
      </text>
    </comment>
    <comment ref="DV152" authorId="0" shapeId="0" xr:uid="{00000000-0006-0000-0100-0000D7090000}">
      <text>
        <r>
          <rPr>
            <sz val="11"/>
            <color theme="1"/>
            <rFont val="Calibri"/>
            <family val="2"/>
            <scheme val="minor"/>
          </rPr>
          <t>======
ID#AAAAU5SZRf4
Iman Rahimzadeh    (2022-02-17 11:32:04)
Tung et al. (2021)</t>
        </r>
      </text>
    </comment>
    <comment ref="DY152" authorId="0" shapeId="0" xr:uid="{00000000-0006-0000-0100-0000D8090000}">
      <text>
        <r>
          <rPr>
            <sz val="11"/>
            <color theme="1"/>
            <rFont val="Calibri"/>
            <family val="2"/>
            <scheme val="minor"/>
          </rPr>
          <t>======
ID#AAAAU5TZdHw
Iman Rahimzadeh    (2022-02-17 11:39:57)
Tung et al. (2021), Zhai et al. (2021)</t>
        </r>
      </text>
    </comment>
    <comment ref="CX153" authorId="0" shapeId="0" xr:uid="{00000000-0006-0000-0100-0000D9090000}">
      <text>
        <r>
          <rPr>
            <sz val="11"/>
            <color theme="1"/>
            <rFont val="Calibri"/>
            <family val="2"/>
            <scheme val="minor"/>
          </rPr>
          <t>======
ID#AAAAZ-DhFaM
Iman Rahimzadeh    (2022-05-30 08:10:59)
in Mar. 1975</t>
        </r>
      </text>
    </comment>
    <comment ref="G154" authorId="0" shapeId="0" xr:uid="{00000000-0006-0000-0100-0000DA090000}">
      <text>
        <r>
          <rPr>
            <sz val="11"/>
            <color theme="1"/>
            <rFont val="Calibri"/>
            <family val="2"/>
            <scheme val="minor"/>
          </rPr>
          <t>======
ID#AAAAJjyttb4
Iman Rahimzadeh    (2020-05-18 16:51:55)
Tight, highly fractured
Dolomitic limestone
------
ID#AAAAKsHcWvQ
Iman Rahimzadeh    (2020-12-02 09:27:29)
Most of the injection took place in the upper 20% of the Leadville limestone
------
ID#AAAAiLgMrCo
Haiqing Wu    (2022-10-26 13:56:37)
Grade A</t>
        </r>
      </text>
    </comment>
    <comment ref="I154" authorId="0" shapeId="0" xr:uid="{00000000-0006-0000-0100-0000DB090000}">
      <text>
        <r>
          <rPr>
            <sz val="11"/>
            <color theme="1"/>
            <rFont val="Calibri"/>
            <family val="2"/>
            <scheme val="minor"/>
          </rPr>
          <t>======
ID#AAAAJj9ny2I
Iman Rahimzadeh    (2020-05-18 20:16:58)
highly fractured</t>
        </r>
      </text>
    </comment>
    <comment ref="J154" authorId="0" shapeId="0" xr:uid="{00000000-0006-0000-0100-0000DC090000}">
      <text>
        <r>
          <rPr>
            <sz val="11"/>
            <color theme="1"/>
            <rFont val="Calibri"/>
            <family val="2"/>
            <scheme val="minor"/>
          </rPr>
          <t>======
ID#AAAAJj9ny3c
Iman Rahimzadeh    (2020-05-18 20:21:07)
78 open fractures in a 15 m core
------
ID#AAAAiLgMrC0
Haiqing Wu    (2022-10-26 13:57:40)
Grade A</t>
        </r>
      </text>
    </comment>
    <comment ref="N154" authorId="0" shapeId="0" xr:uid="{00000000-0006-0000-0100-0000DD090000}">
      <text>
        <r>
          <rPr>
            <sz val="11"/>
            <color theme="1"/>
            <rFont val="Calibri"/>
            <family val="2"/>
            <scheme val="minor"/>
          </rPr>
          <t>======
ID#AAAAJjyttb0
Iman Rahimzadeh    (2020-05-18 16:51:11)
Ake 2005
------
ID#AAAAJjyttb8
Iman Rahimzadeh    (2020-05-18 16:52:12)
Porosity of fractures
------
ID#AAAAiLhMiYo
Haiqing Wu    (2022-10-26 13:58:10)
Grade A</t>
        </r>
      </text>
    </comment>
    <comment ref="P154" authorId="0" shapeId="0" xr:uid="{00000000-0006-0000-0100-0000DE090000}">
      <text>
        <r>
          <rPr>
            <sz val="11"/>
            <color theme="1"/>
            <rFont val="Calibri"/>
            <family val="2"/>
            <scheme val="minor"/>
          </rPr>
          <t>======
ID#AAAAJj9ny2E
Iman Rahimzadeh    (2020-05-18 20:16:41)
NRAP 2017
------
ID#AAAAiLhMiYs
Haiqing Wu    (2022-10-26 13:58:31)
Grade A</t>
        </r>
      </text>
    </comment>
    <comment ref="S154" authorId="0" shapeId="0" xr:uid="{00000000-0006-0000-0100-0000DF090000}">
      <text>
        <r>
          <rPr>
            <sz val="11"/>
            <color theme="1"/>
            <rFont val="Calibri"/>
            <family val="2"/>
            <scheme val="minor"/>
          </rPr>
          <t>======
ID#AAAAKsHcWyk
Iman Rahimzadeh    (2020-12-02 09:37:53)
Approximation by Foxall and Bachmann (2017) based on the lithology
------
ID#AAAAiLhMiY8
Haiqing Wu    (2022-10-26 13:59:41)
Grade C</t>
        </r>
      </text>
    </comment>
    <comment ref="V154" authorId="0" shapeId="0" xr:uid="{00000000-0006-0000-0100-0000E0090000}">
      <text>
        <r>
          <rPr>
            <sz val="11"/>
            <color theme="1"/>
            <rFont val="Calibri"/>
            <family val="2"/>
            <scheme val="minor"/>
          </rPr>
          <t>======
ID#AAAAKsHcWyU
Iman Rahimzadeh    (2020-12-02 09:37:18)
Approximation by Foxall and Bachmann (2017) based on the lithology
------
ID#AAAAiLhMiZI
Haiqing Wu    (2022-10-26 14:00:08)
Grade C</t>
        </r>
      </text>
    </comment>
    <comment ref="W154" authorId="0" shapeId="0" xr:uid="{00000000-0006-0000-0100-0000E1090000}">
      <text>
        <r>
          <rPr>
            <sz val="11"/>
            <color theme="1"/>
            <rFont val="Calibri"/>
            <family val="2"/>
            <scheme val="minor"/>
          </rPr>
          <t>======
ID#AAAAKsHcWyg
Iman Rahimzadeh    (2020-12-02 09:37:49)
Approximation by Foxall and Bachmann (2017) based on the lithology
------
ID#AAAAiLhMiZM
Haiqing Wu    (2022-10-26 14:00:18)
Grade C</t>
        </r>
      </text>
    </comment>
    <comment ref="AE154" authorId="0" shapeId="0" xr:uid="{00000000-0006-0000-0100-0000E2090000}">
      <text>
        <r>
          <rPr>
            <sz val="11"/>
            <color theme="1"/>
            <rFont val="Calibri"/>
            <family val="2"/>
            <scheme val="minor"/>
          </rPr>
          <t>======
ID#AAAAJjytthA
Iman Rahimzadeh    (2020-05-18 17:07:57)
Ake 2005 
for the limestone section
------
ID#AAAAiLhMieU
Haiqing Wu    (2022-10-26 14:04:57)
Grade A</t>
        </r>
      </text>
    </comment>
    <comment ref="AG154" authorId="0" shapeId="0" xr:uid="{00000000-0006-0000-0100-0000E3090000}">
      <text>
        <r>
          <rPr>
            <sz val="11"/>
            <color theme="1"/>
            <rFont val="Calibri"/>
            <family val="2"/>
            <scheme val="minor"/>
          </rPr>
          <t>======
ID#AAAAJjyttg8
Iman Rahimzadeh    (2020-05-18 17:07:32)
Ake 2005
------
ID#AAAAiLhMieY
Haiqing Wu    (2022-10-26 14:05:03)
Grade A</t>
        </r>
      </text>
    </comment>
    <comment ref="AK154" authorId="0" shapeId="0" xr:uid="{00000000-0006-0000-0100-0000E4090000}">
      <text>
        <r>
          <rPr>
            <sz val="11"/>
            <color theme="1"/>
            <rFont val="Calibri"/>
            <family val="2"/>
            <scheme val="minor"/>
          </rPr>
          <t>======
ID#AAAAJjytthQ
Iman Rahimzadeh    (2020-05-18 17:08:47)
Ake 2005
------
ID#AAAAiLhMiec
Haiqing Wu    (2022-10-26 14:05:13)
Grade A</t>
        </r>
      </text>
    </comment>
    <comment ref="AX154" authorId="0" shapeId="0" xr:uid="{00000000-0006-0000-0100-0000E5090000}">
      <text>
        <r>
          <rPr>
            <sz val="11"/>
            <color theme="1"/>
            <rFont val="Calibri"/>
            <family val="2"/>
            <scheme val="minor"/>
          </rPr>
          <t>======
ID#AAAAJj9nyxA
Iman Rahimzadeh    (2020-05-18 20:06:03)
Ake 2005
Focal mechanisms show that SHmax&gt;Sv
Lower bound for SHmax= Sv gradient</t>
        </r>
      </text>
    </comment>
    <comment ref="CX154" authorId="0" shapeId="0" xr:uid="{00000000-0006-0000-0100-0000E6090000}">
      <text>
        <r>
          <rPr>
            <sz val="11"/>
            <color theme="1"/>
            <rFont val="Calibri"/>
            <family val="2"/>
            <scheme val="minor"/>
          </rPr>
          <t>======
ID#AAAAZ-DhFaQ
Iman Rahimzadeh    (2022-05-30 08:11:07)
in May. 1996</t>
        </r>
      </text>
    </comment>
    <comment ref="DB154" authorId="0" shapeId="0" xr:uid="{00000000-0006-0000-0100-0000E7090000}">
      <text>
        <r>
          <rPr>
            <sz val="11"/>
            <color theme="1"/>
            <rFont val="Calibri"/>
            <family val="2"/>
            <scheme val="minor"/>
          </rPr>
          <t>======
ID#AAAAJjyttbA
Iman Rahimzadeh    (2020-05-18 16:45:38)
McGarr, 2014</t>
        </r>
      </text>
    </comment>
    <comment ref="DG154" authorId="0" shapeId="0" xr:uid="{00000000-0006-0000-0100-0000E8090000}">
      <text>
        <r>
          <rPr>
            <sz val="11"/>
            <color theme="1"/>
            <rFont val="Calibri"/>
            <family val="2"/>
            <scheme val="minor"/>
          </rPr>
          <t>======
ID#AAAAJjyttgE
Iman Rahimzadeh    (2020-05-18 17:05:04)
Ake 2005
------
ID#AAAAJj9ny3g
Iman Rahimzadeh    (2020-05-18 20:22:02)
at 4300 m</t>
        </r>
      </text>
    </comment>
    <comment ref="DH154" authorId="0" shapeId="0" xr:uid="{00000000-0006-0000-0100-0000E9090000}">
      <text>
        <r>
          <rPr>
            <sz val="11"/>
            <color theme="1"/>
            <rFont val="Calibri"/>
            <family val="2"/>
            <scheme val="minor"/>
          </rPr>
          <t>======
ID#AAAAZ_KGacA
Iman Rahimzadeh    (2022-05-30 08:47:38)
in Aug. 1996</t>
        </r>
      </text>
    </comment>
    <comment ref="DP154" authorId="0" shapeId="0" xr:uid="{00000000-0006-0000-0100-0000EA090000}">
      <text>
        <r>
          <rPr>
            <sz val="11"/>
            <color theme="1"/>
            <rFont val="Calibri"/>
            <family val="2"/>
            <scheme val="minor"/>
          </rPr>
          <t>======
ID#AAAAJj6tWIY
Iman Rahimzadeh    (2020-05-18 17:53:02)
Ake 2005</t>
        </r>
      </text>
    </comment>
    <comment ref="DR154" authorId="0" shapeId="0" xr:uid="{00000000-0006-0000-0100-0000EB090000}">
      <text>
        <r>
          <rPr>
            <sz val="11"/>
            <color theme="1"/>
            <rFont val="Calibri"/>
            <family val="2"/>
            <scheme val="minor"/>
          </rPr>
          <t>======
ID#AAAAJj6tWIc
Iman Rahimzadeh    (2020-05-18 17:53:09)
Ake 2005</t>
        </r>
      </text>
    </comment>
    <comment ref="K155" authorId="0" shapeId="0" xr:uid="{00000000-0006-0000-0100-0000EC090000}">
      <text>
        <r>
          <rPr>
            <sz val="11"/>
            <color theme="1"/>
            <rFont val="Calibri"/>
            <family val="2"/>
            <scheme val="minor"/>
          </rPr>
          <t>======
ID#AAAAMu5t8uk
Auregan Bt    (2021-06-09 10:17:34)
Yu (2017)
Grade B</t>
        </r>
      </text>
    </comment>
    <comment ref="M155" authorId="0" shapeId="0" xr:uid="{00000000-0006-0000-0100-0000ED090000}">
      <text>
        <r>
          <rPr>
            <sz val="11"/>
            <color theme="1"/>
            <rFont val="Calibri"/>
            <family val="2"/>
            <scheme val="minor"/>
          </rPr>
          <t>======
ID#AAAAMu5t8uU
Auregan Bt    (2021-06-09 10:13:47)
Yu (2017)
Grade B</t>
        </r>
      </text>
    </comment>
    <comment ref="Q155" authorId="0" shapeId="0" xr:uid="{00000000-0006-0000-0100-0000EE090000}">
      <text>
        <r>
          <rPr>
            <sz val="11"/>
            <color theme="1"/>
            <rFont val="Calibri"/>
            <family val="2"/>
            <scheme val="minor"/>
          </rPr>
          <t>======
ID#AAAAVvds5CI
Iman Rahimzadeh    (2022-03-17 10:29:21)
Numerical assumption
Johann and Shapiro (2020)
------
ID#AAAAiJbR1_k
Auregan Bt    (2022-10-25 06:56:21)
Grade C</t>
        </r>
      </text>
    </comment>
    <comment ref="R155" authorId="0" shapeId="0" xr:uid="{00000000-0006-0000-0100-0000EF090000}">
      <text>
        <r>
          <rPr>
            <sz val="11"/>
            <color theme="1"/>
            <rFont val="Calibri"/>
            <family val="2"/>
            <scheme val="minor"/>
          </rPr>
          <t>======
ID#AAAAVvds5Ak
Iman Rahimzadeh    (2022-03-17 09:34:25)
D=1.5 m2/s (Zhai et al., 2019)</t>
        </r>
      </text>
    </comment>
    <comment ref="S155" authorId="0" shapeId="0" xr:uid="{00000000-0006-0000-0100-0000F0090000}">
      <text>
        <r>
          <rPr>
            <sz val="11"/>
            <color theme="1"/>
            <rFont val="Calibri"/>
            <family val="2"/>
            <scheme val="minor"/>
          </rPr>
          <t>======
ID#AAAAMu5t8uw
Auregan Bt    (2021-06-09 10:18:23)
Yu (2017)
Grade B</t>
        </r>
      </text>
    </comment>
    <comment ref="V155" authorId="0" shapeId="0" xr:uid="{00000000-0006-0000-0100-0000F1090000}">
      <text>
        <r>
          <rPr>
            <sz val="11"/>
            <color theme="1"/>
            <rFont val="Calibri"/>
            <family val="2"/>
            <scheme val="minor"/>
          </rPr>
          <t>======
ID#AAAAMu5t8vg
Auregan Bt    (2021-06-09 10:20:06)
Yu (2017)
Grade B</t>
        </r>
      </text>
    </comment>
    <comment ref="AV155" authorId="0" shapeId="0" xr:uid="{00000000-0006-0000-0100-0000F2090000}">
      <text>
        <r>
          <rPr>
            <sz val="11"/>
            <color theme="1"/>
            <rFont val="Calibri"/>
            <family val="2"/>
            <scheme val="minor"/>
          </rPr>
          <t>======
ID#AAAAMvPLZz4
Auregan Bt    (2021-06-09 09:06:47)
Walsh III &amp; Zoback (2016)</t>
        </r>
      </text>
    </comment>
    <comment ref="AZ155" authorId="0" shapeId="0" xr:uid="{00000000-0006-0000-0100-0000F3090000}">
      <text>
        <r>
          <rPr>
            <sz val="11"/>
            <color theme="1"/>
            <rFont val="Calibri"/>
            <family val="2"/>
            <scheme val="minor"/>
          </rPr>
          <t>======
ID#AAAAMvPLZ0c
Auregan Bt    (2021-06-09 09:07:18)
Walsh III &amp; Zoback (2016)</t>
        </r>
      </text>
    </comment>
    <comment ref="BD155" authorId="0" shapeId="0" xr:uid="{00000000-0006-0000-0100-0000F4090000}">
      <text>
        <r>
          <rPr>
            <sz val="11"/>
            <color theme="1"/>
            <rFont val="Calibri"/>
            <family val="2"/>
            <scheme val="minor"/>
          </rPr>
          <t>======
ID#AAAAMvPLZ0g
Auregan Bt    (2021-06-09 09:07:42)
Walsh III &amp; Zoback (2016)</t>
        </r>
      </text>
    </comment>
    <comment ref="BF155" authorId="0" shapeId="0" xr:uid="{00000000-0006-0000-0100-0000F5090000}">
      <text>
        <r>
          <rPr>
            <sz val="11"/>
            <color theme="1"/>
            <rFont val="Calibri"/>
            <family val="2"/>
            <scheme val="minor"/>
          </rPr>
          <t>======
ID#AAAAMu5t8wo
Auregan Bt    (2021-06-09 10:22:31)
Yeck et al. (2017)</t>
        </r>
      </text>
    </comment>
    <comment ref="BJ155" authorId="0" shapeId="0" xr:uid="{00000000-0006-0000-0100-0000F6090000}">
      <text>
        <r>
          <rPr>
            <sz val="11"/>
            <color theme="1"/>
            <rFont val="Calibri"/>
            <family val="2"/>
            <scheme val="minor"/>
          </rPr>
          <t>======
ID#AAAAMvPLZ0s
Auregan Bt    (2021-06-09 09:08:25)
Walsh III &amp; Zoback (2016)</t>
        </r>
      </text>
    </comment>
    <comment ref="BN155" authorId="0" shapeId="0" xr:uid="{00000000-0006-0000-0100-0000F7090000}">
      <text>
        <r>
          <rPr>
            <sz val="11"/>
            <color theme="1"/>
            <rFont val="Calibri"/>
            <family val="2"/>
            <scheme val="minor"/>
          </rPr>
          <t>======
ID#AAAAMu5t8s8
Auregan Bt    (2021-06-09 10:08:23)
Walsh III &amp; Zoback (2016)</t>
        </r>
      </text>
    </comment>
    <comment ref="BP155" authorId="0" shapeId="0" xr:uid="{00000000-0006-0000-0100-0000F8090000}">
      <text>
        <r>
          <rPr>
            <sz val="11"/>
            <color theme="1"/>
            <rFont val="Calibri"/>
            <family val="2"/>
            <scheme val="minor"/>
          </rPr>
          <t>======
ID#AAAAVvds5AI
Iman Rahimzadeh    (2022-03-17 09:09:27)
Zhai et al. (2019)</t>
        </r>
      </text>
    </comment>
    <comment ref="BT155" authorId="0" shapeId="0" xr:uid="{00000000-0006-0000-0100-0000F9090000}">
      <text>
        <r>
          <rPr>
            <sz val="11"/>
            <color theme="1"/>
            <rFont val="Calibri"/>
            <family val="2"/>
            <scheme val="minor"/>
          </rPr>
          <t>======
ID#AAAAMu5t8sE
Auregan Bt    (2021-06-09 10:04:02)
Chen et al. (2017)</t>
        </r>
      </text>
    </comment>
    <comment ref="BU155" authorId="0" shapeId="0" xr:uid="{00000000-0006-0000-0100-0000FA090000}">
      <text>
        <r>
          <rPr>
            <sz val="11"/>
            <color theme="1"/>
            <rFont val="Calibri"/>
            <family val="2"/>
            <scheme val="minor"/>
          </rPr>
          <t>======
ID#AAAAVvds5AU
Iman Rahimzadeh    (2022-03-17 09:11:24)
Rake= 0 (Zhai et al., 2019)</t>
        </r>
      </text>
    </comment>
    <comment ref="CU155" authorId="0" shapeId="0" xr:uid="{00000000-0006-0000-0100-0000FB090000}">
      <text>
        <r>
          <rPr>
            <sz val="11"/>
            <color theme="1"/>
            <rFont val="Calibri"/>
            <family val="2"/>
            <scheme val="minor"/>
          </rPr>
          <t>======
ID#AAAAVvds5Aw
Iman Rahimzadeh    (2022-03-17 09:35:52)
Typical depth range in the area (Zhai et al., 2019)</t>
        </r>
      </text>
    </comment>
    <comment ref="CX155" authorId="0" shapeId="0" xr:uid="{00000000-0006-0000-0100-0000FC090000}">
      <text>
        <r>
          <rPr>
            <sz val="11"/>
            <color theme="1"/>
            <rFont val="Calibri"/>
            <family val="2"/>
            <scheme val="minor"/>
          </rPr>
          <t>======
ID#AAAAZ-DhFVw
Iman Rahimzadeh    (2022-05-30 07:59:56)
not exact date (in 2006)</t>
        </r>
      </text>
    </comment>
    <comment ref="DB155" authorId="0" shapeId="0" xr:uid="{00000000-0006-0000-0100-0000FD090000}">
      <text>
        <r>
          <rPr>
            <sz val="11"/>
            <color theme="1"/>
            <rFont val="Calibri"/>
            <family val="2"/>
            <scheme val="minor"/>
          </rPr>
          <t>======
ID#AAAAMf4-Tp8
Auregan Bt    (2021-06-09 11:16:00)
McGarr &amp; Barbour (2017)</t>
        </r>
      </text>
    </comment>
    <comment ref="DN155" authorId="0" shapeId="0" xr:uid="{00000000-0006-0000-0100-0000FE090000}">
      <text>
        <r>
          <rPr>
            <sz val="11"/>
            <color theme="1"/>
            <rFont val="Calibri"/>
            <family val="2"/>
            <scheme val="minor"/>
          </rPr>
          <t>======
ID#AAAAVvds5Bk
Iman Rahimzadeh    (2022-03-17 10:08:00)
Zhai et al. (2019)</t>
        </r>
      </text>
    </comment>
    <comment ref="DY155" authorId="0" shapeId="0" xr:uid="{00000000-0006-0000-0100-0000FF090000}">
      <text>
        <r>
          <rPr>
            <sz val="11"/>
            <color theme="1"/>
            <rFont val="Calibri"/>
            <family val="2"/>
            <scheme val="minor"/>
          </rPr>
          <t>======
ID#AAAAaM3DmHU
Iman Rahimzadeh    (2022-05-31 10:49:03)
Barbour et al. (2017), Chen et al. (2017), Johann and Shapiro (2020)</t>
        </r>
      </text>
    </comment>
    <comment ref="K156" authorId="0" shapeId="0" xr:uid="{00000000-0006-0000-0100-0000000A0000}">
      <text>
        <r>
          <rPr>
            <sz val="11"/>
            <color theme="1"/>
            <rFont val="Calibri"/>
            <family val="2"/>
            <scheme val="minor"/>
          </rPr>
          <t>======
ID#AAAAL7mlKgE
Auregan Bt    (2021-04-06 12:45:54)
Sun &amp; Hartzell (2014)
Grade C</t>
        </r>
      </text>
    </comment>
    <comment ref="Q156" authorId="0" shapeId="0" xr:uid="{00000000-0006-0000-0100-0000010A0000}">
      <text>
        <r>
          <rPr>
            <sz val="11"/>
            <color theme="1"/>
            <rFont val="Calibri"/>
            <family val="2"/>
            <scheme val="minor"/>
          </rPr>
          <t>======
ID#AAAAVvds5CE
Iman Rahimzadeh    (2022-03-17 10:29:18)
Numerical assumption
Johann and Shapiro (2020)
------
ID#AAAAiJbR1_g
Auregan Bt    (2022-10-25 06:51:41)
Grade C</t>
        </r>
      </text>
    </comment>
    <comment ref="R156" authorId="0" shapeId="0" xr:uid="{00000000-0006-0000-0100-0000020A0000}">
      <text>
        <r>
          <rPr>
            <sz val="11"/>
            <color theme="1"/>
            <rFont val="Calibri"/>
            <family val="2"/>
            <scheme val="minor"/>
          </rPr>
          <t>======
ID#AAAAVvds5Ag
Iman Rahimzadeh    (2022-03-17 09:34:22)
D=1.5 m2/s (Zhai et al., 2019)</t>
        </r>
      </text>
    </comment>
    <comment ref="V156" authorId="0" shapeId="0" xr:uid="{00000000-0006-0000-0100-0000030A0000}">
      <text>
        <r>
          <rPr>
            <sz val="11"/>
            <color theme="1"/>
            <rFont val="Calibri"/>
            <family val="2"/>
            <scheme val="minor"/>
          </rPr>
          <t>======
ID#AAAAL7mlKgg
Auregan Bt    (2021-04-06 12:50:22)
from model properties by Norbeck &amp; Horne (2016)
Grade C</t>
        </r>
      </text>
    </comment>
    <comment ref="Y156" authorId="0" shapeId="0" xr:uid="{00000000-0006-0000-0100-0000040A0000}">
      <text>
        <r>
          <rPr>
            <sz val="11"/>
            <color theme="1"/>
            <rFont val="Calibri"/>
            <family val="2"/>
            <scheme val="minor"/>
          </rPr>
          <t>======
ID#AAAAMu5t8vs
Auregan Bt    (2021-06-09 10:20:23)
from model properties by Norbeck &amp; Horne (2016)
Grade C</t>
        </r>
      </text>
    </comment>
    <comment ref="AA156" authorId="0" shapeId="0" xr:uid="{00000000-0006-0000-0100-0000050A0000}">
      <text>
        <r>
          <rPr>
            <sz val="11"/>
            <color theme="1"/>
            <rFont val="Calibri"/>
            <family val="2"/>
            <scheme val="minor"/>
          </rPr>
          <t>======
ID#AAAAL7mlKgc
Auregan Bt    (2021-04-06 12:48:57)
from model properties by Norbeck &amp; Horne (2016)
Grade C</t>
        </r>
      </text>
    </comment>
    <comment ref="AV156" authorId="0" shapeId="0" xr:uid="{00000000-0006-0000-0100-0000060A0000}">
      <text>
        <r>
          <rPr>
            <sz val="11"/>
            <color theme="1"/>
            <rFont val="Calibri"/>
            <family val="2"/>
            <scheme val="minor"/>
          </rPr>
          <t>======
ID#AAAAL7mlKiA
Auregan Bt    (2021-04-06 12:57:04)
Norbeck &amp; Horne (2016)</t>
        </r>
      </text>
    </comment>
    <comment ref="AZ156" authorId="0" shapeId="0" xr:uid="{00000000-0006-0000-0100-0000070A0000}">
      <text>
        <r>
          <rPr>
            <sz val="11"/>
            <color theme="1"/>
            <rFont val="Calibri"/>
            <family val="2"/>
            <scheme val="minor"/>
          </rPr>
          <t>======
ID#AAAAL7mlKho
Auregan Bt    (2021-04-06 12:56:22)
Norbeck &amp; Horne (2016)</t>
        </r>
      </text>
    </comment>
    <comment ref="BD156" authorId="0" shapeId="0" xr:uid="{00000000-0006-0000-0100-0000080A0000}">
      <text>
        <r>
          <rPr>
            <sz val="11"/>
            <color theme="1"/>
            <rFont val="Calibri"/>
            <family val="2"/>
            <scheme val="minor"/>
          </rPr>
          <t>======
ID#AAAAL7mlKhw
Auregan Bt    (2021-04-06 12:56:37)
Norbeck &amp; Horne (2016)</t>
        </r>
      </text>
    </comment>
    <comment ref="BN156" authorId="0" shapeId="0" xr:uid="{00000000-0006-0000-0100-0000090A0000}">
      <text>
        <r>
          <rPr>
            <sz val="11"/>
            <color theme="1"/>
            <rFont val="Calibri"/>
            <family val="2"/>
            <scheme val="minor"/>
          </rPr>
          <t>======
ID#AAAAL7mlKhA
Auregan Bt    (2021-04-06 12:53:01)
Norbeck &amp; Horne (2016)</t>
        </r>
      </text>
    </comment>
    <comment ref="BP156" authorId="0" shapeId="0" xr:uid="{00000000-0006-0000-0100-00000A0A0000}">
      <text>
        <r>
          <rPr>
            <sz val="11"/>
            <color theme="1"/>
            <rFont val="Calibri"/>
            <family val="2"/>
            <scheme val="minor"/>
          </rPr>
          <t>======
ID#AAAAL7mlKhE
Auregan Bt    (2021-04-06 12:53:08)
Norbeck &amp; Horne (2016)</t>
        </r>
      </text>
    </comment>
    <comment ref="BR156" authorId="0" shapeId="0" xr:uid="{00000000-0006-0000-0100-00000B0A0000}">
      <text>
        <r>
          <rPr>
            <sz val="11"/>
            <color theme="1"/>
            <rFont val="Calibri"/>
            <family val="2"/>
            <scheme val="minor"/>
          </rPr>
          <t>======
ID#AAAAL7mlKhI
Auregan Bt    (2021-04-06 12:53:14)
Norbeck &amp; Horne (2016)</t>
        </r>
      </text>
    </comment>
    <comment ref="BT156" authorId="0" shapeId="0" xr:uid="{00000000-0006-0000-0100-00000C0A0000}">
      <text>
        <r>
          <rPr>
            <sz val="11"/>
            <color theme="1"/>
            <rFont val="Calibri"/>
            <family val="2"/>
            <scheme val="minor"/>
          </rPr>
          <t>======
ID#AAAAMu5t8sc
Auregan Bt    (2021-06-09 10:06:15)
Chen et al. (2017)</t>
        </r>
      </text>
    </comment>
    <comment ref="BU156" authorId="0" shapeId="0" xr:uid="{00000000-0006-0000-0100-00000D0A0000}">
      <text>
        <r>
          <rPr>
            <sz val="11"/>
            <color theme="1"/>
            <rFont val="Calibri"/>
            <family val="2"/>
            <scheme val="minor"/>
          </rPr>
          <t>======
ID#AAAAVvds5AQ
Iman Rahimzadeh    (2022-03-17 09:11:18)
Rake= 189 (Zhai et al., 2019)</t>
        </r>
      </text>
    </comment>
    <comment ref="CX156" authorId="0" shapeId="0" xr:uid="{00000000-0006-0000-0100-00000E0A0000}">
      <text>
        <r>
          <rPr>
            <sz val="11"/>
            <color theme="1"/>
            <rFont val="Calibri"/>
            <family val="2"/>
            <scheme val="minor"/>
          </rPr>
          <t>======
ID#AAAAZ-DhFV0
Iman Rahimzadeh    (2022-05-30 08:00:04)
not exact date (in 1993)</t>
        </r>
      </text>
    </comment>
    <comment ref="DH156" authorId="0" shapeId="0" xr:uid="{00000000-0006-0000-0100-00000F0A0000}">
      <text>
        <r>
          <rPr>
            <sz val="11"/>
            <color theme="1"/>
            <rFont val="Calibri"/>
            <family val="2"/>
            <scheme val="minor"/>
          </rPr>
          <t>======
ID#AAAAZ_KGaac
Iman Rahimzadeh    (2022-05-30 08:42:45)
not exact date (in 2010)</t>
        </r>
      </text>
    </comment>
    <comment ref="DI156" authorId="0" shapeId="0" xr:uid="{00000000-0006-0000-0100-0000100A0000}">
      <text>
        <r>
          <rPr>
            <sz val="11"/>
            <color theme="1"/>
            <rFont val="Calibri"/>
            <family val="2"/>
            <scheme val="minor"/>
          </rPr>
          <t>======
ID#AAAAZ_NRCRc
Iman Rahimzadeh    (2022-05-30 12:16:37)
17 years</t>
        </r>
      </text>
    </comment>
    <comment ref="DN156" authorId="0" shapeId="0" xr:uid="{00000000-0006-0000-0100-0000110A0000}">
      <text>
        <r>
          <rPr>
            <sz val="11"/>
            <color theme="1"/>
            <rFont val="Calibri"/>
            <family val="2"/>
            <scheme val="minor"/>
          </rPr>
          <t>======
ID#AAAAVvds5Bg
Iman Rahimzadeh    (2022-03-17 10:07:57)
Zhai et al. (2019)</t>
        </r>
      </text>
    </comment>
    <comment ref="DY156" authorId="0" shapeId="0" xr:uid="{00000000-0006-0000-0100-0000120A0000}">
      <text>
        <r>
          <rPr>
            <sz val="11"/>
            <color theme="1"/>
            <rFont val="Calibri"/>
            <family val="2"/>
            <scheme val="minor"/>
          </rPr>
          <t>======
ID#AAAAaM3DmHg
Iman Rahimzadeh    (2022-05-31 10:58:07)
Johann and Shapiro (2020), Sumy et al. (2014)</t>
        </r>
      </text>
    </comment>
    <comment ref="G157" authorId="0" shapeId="0" xr:uid="{00000000-0006-0000-0100-0000130A0000}">
      <text>
        <r>
          <rPr>
            <sz val="11"/>
            <color theme="1"/>
            <rFont val="Calibri"/>
            <family val="2"/>
            <scheme val="minor"/>
          </rPr>
          <t>======
ID#AAAAaM3DmG4
Iman Rahimzadeh    (2022-05-31 09:37:28)
Nakai et al. (2017)
------
ID#AAAAiLgMrCs
Haiqing Wu    (2022-10-26 13:56:50)
Grade A</t>
        </r>
      </text>
    </comment>
    <comment ref="CX157" authorId="0" shapeId="0" xr:uid="{00000000-0006-0000-0100-0000140A0000}">
      <text>
        <r>
          <rPr>
            <sz val="11"/>
            <color theme="1"/>
            <rFont val="Calibri"/>
            <family val="2"/>
            <scheme val="minor"/>
          </rPr>
          <t>======
ID#AAAAZ-DhFVQ
Iman Rahimzadeh    (2022-05-30 07:58:41)
not exact date (in 1988)</t>
        </r>
      </text>
    </comment>
    <comment ref="DB157" authorId="0" shapeId="0" xr:uid="{00000000-0006-0000-0100-0000150A0000}">
      <text>
        <r>
          <rPr>
            <sz val="11"/>
            <color theme="1"/>
            <rFont val="Calibri"/>
            <family val="2"/>
            <scheme val="minor"/>
          </rPr>
          <t>======
ID#AAAAJj9ny_E
Iman Rahimzadeh    (2020-05-18 21:00:14)
Van Der Elst 2016</t>
        </r>
      </text>
    </comment>
    <comment ref="DF157" authorId="0" shapeId="0" xr:uid="{00000000-0006-0000-0100-0000160A0000}">
      <text>
        <r>
          <rPr>
            <sz val="11"/>
            <color theme="1"/>
            <rFont val="Calibri"/>
            <family val="2"/>
            <scheme val="minor"/>
          </rPr>
          <t>======
ID#AAAAGh4ffnI
Iman Rahimzadeh    (2020-05-18 22:04:27)
Barnhart 2014
Injection with fluid gravity</t>
        </r>
      </text>
    </comment>
    <comment ref="DS157" authorId="0" shapeId="0" xr:uid="{00000000-0006-0000-0100-0000170A0000}">
      <text>
        <r>
          <rPr>
            <sz val="11"/>
            <color theme="1"/>
            <rFont val="Calibri"/>
            <family val="2"/>
            <scheme val="minor"/>
          </rPr>
          <t>======
ID#AAAAJj9ny_c
Iman Rahimzadeh    (2020-05-18 21:05:05)
Barnhart 2014</t>
        </r>
      </text>
    </comment>
    <comment ref="CX158" authorId="0" shapeId="0" xr:uid="{00000000-0006-0000-0100-0000180A0000}">
      <text>
        <r>
          <rPr>
            <sz val="11"/>
            <color theme="1"/>
            <rFont val="Calibri"/>
            <family val="2"/>
            <scheme val="minor"/>
          </rPr>
          <t>======
ID#AAAAZ-DhFVU
Iman Rahimzadeh    (2022-05-30 07:58:49)
not exact date (in 1988)</t>
        </r>
      </text>
    </comment>
    <comment ref="DB158" authorId="0" shapeId="0" xr:uid="{00000000-0006-0000-0100-0000190A0000}">
      <text>
        <r>
          <rPr>
            <sz val="11"/>
            <color theme="1"/>
            <rFont val="Calibri"/>
            <family val="2"/>
            <scheme val="minor"/>
          </rPr>
          <t>======
ID#AAAAJj9ny_A
Iman Rahimzadeh    (2020-05-18 21:00:03)
VanDerElst 2016</t>
        </r>
      </text>
    </comment>
    <comment ref="DY158" authorId="0" shapeId="0" xr:uid="{00000000-0006-0000-0100-00001A0A0000}">
      <text>
        <r>
          <rPr>
            <sz val="11"/>
            <color theme="1"/>
            <rFont val="Calibri"/>
            <family val="2"/>
            <scheme val="minor"/>
          </rPr>
          <t>======
ID#AAAAaM3DmHE
Iman Rahimzadeh    (2022-05-31 09:45:29)
Nakai et al. (2017)</t>
        </r>
      </text>
    </comment>
    <comment ref="G159" authorId="0" shapeId="0" xr:uid="{00000000-0006-0000-0100-00001B0A0000}">
      <text>
        <r>
          <rPr>
            <sz val="11"/>
            <color theme="1"/>
            <rFont val="Calibri"/>
            <family val="2"/>
            <scheme val="minor"/>
          </rPr>
          <t>======
ID#AAAAMlCC5d4
Auregan Bt    (2021-06-23 08:37:15)
Goebel et al. (2016)</t>
        </r>
      </text>
    </comment>
    <comment ref="P159" authorId="0" shapeId="0" xr:uid="{00000000-0006-0000-0100-00001C0A0000}">
      <text>
        <r>
          <rPr>
            <sz val="11"/>
            <color theme="1"/>
            <rFont val="Calibri"/>
            <family val="2"/>
            <scheme val="minor"/>
          </rPr>
          <t>======
ID#AAAAMlCC5fw
Auregan Bt    (2021-06-23 08:43:06)
Goebel et al. (2016)
Grade A</t>
        </r>
      </text>
    </comment>
    <comment ref="AA159" authorId="0" shapeId="0" xr:uid="{00000000-0006-0000-0100-00001D0A0000}">
      <text>
        <r>
          <rPr>
            <sz val="11"/>
            <color theme="1"/>
            <rFont val="Calibri"/>
            <family val="2"/>
            <scheme val="minor"/>
          </rPr>
          <t>======
ID#AAAANFnei4Q
Auregan Bt    (2021-07-09 10:23:51)
Zielke et al., 2012
Grade B</t>
        </r>
      </text>
    </comment>
    <comment ref="CU159" authorId="0" shapeId="0" xr:uid="{00000000-0006-0000-0100-00001E0A0000}">
      <text>
        <r>
          <rPr>
            <sz val="11"/>
            <color theme="1"/>
            <rFont val="Calibri"/>
            <family val="2"/>
            <scheme val="minor"/>
          </rPr>
          <t>======
ID#AAAAMlCC5eM
Auregan Bt    (2021-06-23 08:39:15)
Goebel et al. (2016)</t>
        </r>
      </text>
    </comment>
    <comment ref="CX159" authorId="0" shapeId="0" xr:uid="{00000000-0006-0000-0100-00001F0A0000}">
      <text>
        <r>
          <rPr>
            <sz val="11"/>
            <color theme="1"/>
            <rFont val="Calibri"/>
            <family val="2"/>
            <scheme val="minor"/>
          </rPr>
          <t>======
ID#AAAAZ-DhFVo
Iman Rahimzadeh    (2022-05-30 07:59:30)
not exact date (in 2001)</t>
        </r>
      </text>
    </comment>
    <comment ref="H160" authorId="0" shapeId="0" xr:uid="{00000000-0006-0000-0100-0000200A0000}">
      <text>
        <r>
          <rPr>
            <sz val="11"/>
            <color theme="1"/>
            <rFont val="Calibri"/>
            <family val="2"/>
            <scheme val="minor"/>
          </rPr>
          <t>======
ID#AAAAIGwUfWM
Haiqing Wu    (2021-03-23 07:50:54)
Fan et al. (2016); Shirzaei et al. (2019)
Grade A</t>
        </r>
      </text>
    </comment>
    <comment ref="K160" authorId="0" shapeId="0" xr:uid="{00000000-0006-0000-0100-0000210A0000}">
      <text>
        <r>
          <rPr>
            <sz val="11"/>
            <color theme="1"/>
            <rFont val="Calibri"/>
            <family val="2"/>
            <scheme val="minor"/>
          </rPr>
          <t>======
ID#AAAAJARLJsM
Haiqing Wu    (2021-03-29 07:51:40)
Fan et al. (2016)
Grade A</t>
        </r>
      </text>
    </comment>
    <comment ref="M160" authorId="0" shapeId="0" xr:uid="{00000000-0006-0000-0100-0000220A0000}">
      <text>
        <r>
          <rPr>
            <sz val="11"/>
            <color theme="1"/>
            <rFont val="Calibri"/>
            <family val="2"/>
            <scheme val="minor"/>
          </rPr>
          <t>======
ID#AAAAJARLJss
Haiqing Wu    (2021-03-29 07:54:33)
Fan et al. (2016)
Grade A</t>
        </r>
      </text>
    </comment>
    <comment ref="N160" authorId="0" shapeId="0" xr:uid="{00000000-0006-0000-0100-0000230A0000}">
      <text>
        <r>
          <rPr>
            <sz val="11"/>
            <color theme="1"/>
            <rFont val="Calibri"/>
            <family val="2"/>
            <scheme val="minor"/>
          </rPr>
          <t>======
ID#AAAAJARLJsw
Haiqing Wu    (2021-03-29 07:54:40)
Fan et al. (2016)
Grade A</t>
        </r>
      </text>
    </comment>
    <comment ref="O160" authorId="0" shapeId="0" xr:uid="{00000000-0006-0000-0100-0000240A0000}">
      <text>
        <r>
          <rPr>
            <sz val="11"/>
            <color theme="1"/>
            <rFont val="Calibri"/>
            <family val="2"/>
            <scheme val="minor"/>
          </rPr>
          <t>======
ID#AAAAJARLJs0
Haiqing Wu    (2021-03-29 07:54:51)
for simulation
Grade C</t>
        </r>
      </text>
    </comment>
    <comment ref="P160" authorId="0" shapeId="0" xr:uid="{00000000-0006-0000-0100-0000250A0000}">
      <text>
        <r>
          <rPr>
            <sz val="11"/>
            <color theme="1"/>
            <rFont val="Calibri"/>
            <family val="2"/>
            <scheme val="minor"/>
          </rPr>
          <t>======
ID#AAAAJARLJtI
Haiqing Wu    (2021-03-29 07:56:53)
Fan et al. (2016)
Grade A</t>
        </r>
      </text>
    </comment>
    <comment ref="Q160" authorId="0" shapeId="0" xr:uid="{00000000-0006-0000-0100-0000260A0000}">
      <text>
        <r>
          <rPr>
            <sz val="11"/>
            <color theme="1"/>
            <rFont val="Calibri"/>
            <family val="2"/>
            <scheme val="minor"/>
          </rPr>
          <t>======
ID#AAAAJARLJtM
Haiqing Wu    (2021-03-29 07:56:59)
Fan et al. (2016)
Grade A</t>
        </r>
      </text>
    </comment>
    <comment ref="R160" authorId="0" shapeId="0" xr:uid="{00000000-0006-0000-0100-0000270A0000}">
      <text>
        <r>
          <rPr>
            <sz val="11"/>
            <color theme="1"/>
            <rFont val="Calibri"/>
            <family val="2"/>
            <scheme val="minor"/>
          </rPr>
          <t>======
ID#AAAAJARLJtQ
Haiqing Wu    (2021-03-29 07:57:12)
for simulation
Grade C</t>
        </r>
      </text>
    </comment>
    <comment ref="U160" authorId="0" shapeId="0" xr:uid="{00000000-0006-0000-0100-0000280A0000}">
      <text>
        <r>
          <rPr>
            <sz val="11"/>
            <color theme="1"/>
            <rFont val="Calibri"/>
            <family val="2"/>
            <scheme val="minor"/>
          </rPr>
          <t>======
ID#AAAAJARLJtU
Haiqing Wu    (2021-03-29 07:57:51)
for simulation (Fan et al. 2016)
Grade C</t>
        </r>
      </text>
    </comment>
    <comment ref="X160" authorId="0" shapeId="0" xr:uid="{00000000-0006-0000-0100-0000290A0000}">
      <text>
        <r>
          <rPr>
            <sz val="11"/>
            <color theme="1"/>
            <rFont val="Calibri"/>
            <family val="2"/>
            <scheme val="minor"/>
          </rPr>
          <t>======
ID#AAAAJARLJtc
Haiqing Wu    (2021-03-29 07:59:41)
for simulation (Fan et al. 2016); 0.23 in Shirzaei et al.(2019)
Grade C</t>
        </r>
      </text>
    </comment>
    <comment ref="AC160" authorId="0" shapeId="0" xr:uid="{00000000-0006-0000-0100-00002A0A0000}">
      <text>
        <r>
          <rPr>
            <sz val="11"/>
            <color theme="1"/>
            <rFont val="Calibri"/>
            <family val="2"/>
            <scheme val="minor"/>
          </rPr>
          <t>======
ID#AAAAJARLKQw
Haiqing Wu    (2021-03-29 08:06:03)
for simulation (Fan et al., 2016)
Grade C</t>
        </r>
      </text>
    </comment>
    <comment ref="AQ160" authorId="0" shapeId="0" xr:uid="{00000000-0006-0000-0100-00002B0A0000}">
      <text>
        <r>
          <rPr>
            <sz val="11"/>
            <color theme="1"/>
            <rFont val="Calibri"/>
            <family val="2"/>
            <scheme val="minor"/>
          </rPr>
          <t>======
ID#AAAAJARLKQ0
Haiqing Wu    (2021-03-29 08:07:18)
Frohlich et al. (2014)</t>
        </r>
      </text>
    </comment>
    <comment ref="AS160" authorId="0" shapeId="0" xr:uid="{00000000-0006-0000-0100-00002C0A0000}">
      <text>
        <r>
          <rPr>
            <sz val="11"/>
            <color theme="1"/>
            <rFont val="Calibri"/>
            <family val="2"/>
            <scheme val="minor"/>
          </rPr>
          <t>======
ID#AAAAJARLKQ4
Haiqing Wu    (2021-03-29 08:07:55)
Fan et al. (2016)</t>
        </r>
      </text>
    </comment>
    <comment ref="AT160" authorId="0" shapeId="0" xr:uid="{00000000-0006-0000-0100-00002D0A0000}">
      <text>
        <r>
          <rPr>
            <sz val="11"/>
            <color theme="1"/>
            <rFont val="Calibri"/>
            <family val="2"/>
            <scheme val="minor"/>
          </rPr>
          <t>======
ID#AAAAJARLKRA
Haiqing Wu    (2021-03-29 08:08:39)
Fan et al. (2016)</t>
        </r>
      </text>
    </comment>
    <comment ref="AU160" authorId="0" shapeId="0" xr:uid="{00000000-0006-0000-0100-00002E0A0000}">
      <text>
        <r>
          <rPr>
            <sz val="11"/>
            <color theme="1"/>
            <rFont val="Calibri"/>
            <family val="2"/>
            <scheme val="minor"/>
          </rPr>
          <t>======
ID#AAAAJARLKRE
Haiqing Wu    (2021-03-29 08:08:48)
Fan et al. (2016)</t>
        </r>
      </text>
    </comment>
    <comment ref="AX160" authorId="0" shapeId="0" xr:uid="{00000000-0006-0000-0100-00002F0A0000}">
      <text>
        <r>
          <rPr>
            <sz val="11"/>
            <color theme="1"/>
            <rFont val="Calibri"/>
            <family val="2"/>
            <scheme val="minor"/>
          </rPr>
          <t>======
ID#AAAAJARLKSU
Haiqing Wu    (2021-03-29 08:17:59)
Fan et al. (2016)</t>
        </r>
      </text>
    </comment>
    <comment ref="AY160" authorId="0" shapeId="0" xr:uid="{00000000-0006-0000-0100-0000300A0000}">
      <text>
        <r>
          <rPr>
            <sz val="11"/>
            <color theme="1"/>
            <rFont val="Calibri"/>
            <family val="2"/>
            <scheme val="minor"/>
          </rPr>
          <t>======
ID#AAAAJARLKSc
Haiqing Wu    (2021-03-29 08:18:04)
Fan et al. (2016)</t>
        </r>
      </text>
    </comment>
    <comment ref="BB160" authorId="0" shapeId="0" xr:uid="{00000000-0006-0000-0100-0000310A0000}">
      <text>
        <r>
          <rPr>
            <sz val="11"/>
            <color theme="1"/>
            <rFont val="Calibri"/>
            <family val="2"/>
            <scheme val="minor"/>
          </rPr>
          <t>======
ID#AAAAJARLKSg
Haiqing Wu    (2021-03-29 08:18:10)
Fan et al. (2016)</t>
        </r>
      </text>
    </comment>
    <comment ref="BC160" authorId="0" shapeId="0" xr:uid="{00000000-0006-0000-0100-0000320A0000}">
      <text>
        <r>
          <rPr>
            <sz val="11"/>
            <color theme="1"/>
            <rFont val="Calibri"/>
            <family val="2"/>
            <scheme val="minor"/>
          </rPr>
          <t>======
ID#AAAAJARLKSk
Haiqing Wu    (2021-03-29 08:18:15)
Fan et al. (2016)</t>
        </r>
      </text>
    </comment>
    <comment ref="BF160" authorId="0" shapeId="0" xr:uid="{00000000-0006-0000-0100-0000330A0000}">
      <text>
        <r>
          <rPr>
            <sz val="11"/>
            <color theme="1"/>
            <rFont val="Calibri"/>
            <family val="2"/>
            <scheme val="minor"/>
          </rPr>
          <t>======
ID#AAAAJARLKSs
Haiqing Wu    (2021-03-29 08:18:45)
Fan et al. (2016); Wang et al. (2020)</t>
        </r>
      </text>
    </comment>
    <comment ref="BG160" authorId="0" shapeId="0" xr:uid="{00000000-0006-0000-0100-0000340A0000}">
      <text>
        <r>
          <rPr>
            <sz val="11"/>
            <color theme="1"/>
            <rFont val="Calibri"/>
            <family val="2"/>
            <scheme val="minor"/>
          </rPr>
          <t>======
ID#AAAAJARLKTA
Haiqing Wu    (2021-03-29 08:19:31)
Wang et al.(2020);N90E in Fan et al.(2016)</t>
        </r>
      </text>
    </comment>
    <comment ref="BH160" authorId="0" shapeId="0" xr:uid="{00000000-0006-0000-0100-0000350A0000}">
      <text>
        <r>
          <rPr>
            <sz val="11"/>
            <color theme="1"/>
            <rFont val="Calibri"/>
            <family val="2"/>
            <scheme val="minor"/>
          </rPr>
          <t>======
ID#AAAAJARLKSw
Haiqing Wu    (2021-03-29 08:18:57)
Fan et al. (2016)</t>
        </r>
      </text>
    </comment>
    <comment ref="BI160" authorId="0" shapeId="0" xr:uid="{00000000-0006-0000-0100-0000360A0000}">
      <text>
        <r>
          <rPr>
            <sz val="11"/>
            <color theme="1"/>
            <rFont val="Calibri"/>
            <family val="2"/>
            <scheme val="minor"/>
          </rPr>
          <t>======
ID#AAAAJARLKS0
Haiqing Wu    (2021-03-29 08:19:06)
Fan et al. (2016)</t>
        </r>
      </text>
    </comment>
    <comment ref="BN160" authorId="0" shapeId="0" xr:uid="{00000000-0006-0000-0100-0000370A0000}">
      <text>
        <r>
          <rPr>
            <sz val="11"/>
            <color theme="1"/>
            <rFont val="Calibri"/>
            <family val="2"/>
            <scheme val="minor"/>
          </rPr>
          <t>======
ID#AAAAJARLKUE
Haiqing Wu    (2021-03-29 08:23:15)
Fan et al. (2016)</t>
        </r>
      </text>
    </comment>
    <comment ref="BO160" authorId="0" shapeId="0" xr:uid="{00000000-0006-0000-0100-0000380A0000}">
      <text>
        <r>
          <rPr>
            <sz val="11"/>
            <color theme="1"/>
            <rFont val="Calibri"/>
            <family val="2"/>
            <scheme val="minor"/>
          </rPr>
          <t>======
ID#AAAAJARLKUI
Haiqing Wu    (2021-03-29 08:23:20)
Fan et al. (2016)</t>
        </r>
      </text>
    </comment>
    <comment ref="BP160" authorId="0" shapeId="0" xr:uid="{00000000-0006-0000-0100-0000390A0000}">
      <text>
        <r>
          <rPr>
            <sz val="11"/>
            <color theme="1"/>
            <rFont val="Calibri"/>
            <family val="2"/>
            <scheme val="minor"/>
          </rPr>
          <t>======
ID#AAAAJARLKUM
Haiqing Wu    (2021-03-29 08:23:27)
Fan et al. (2016)</t>
        </r>
      </text>
    </comment>
    <comment ref="BQ160" authorId="0" shapeId="0" xr:uid="{00000000-0006-0000-0100-00003A0A0000}">
      <text>
        <r>
          <rPr>
            <sz val="11"/>
            <color theme="1"/>
            <rFont val="Calibri"/>
            <family val="2"/>
            <scheme val="minor"/>
          </rPr>
          <t>======
ID#AAAAJARLKUQ
Haiqing Wu    (2021-03-29 08:23:33)
Fan et al. (2016)</t>
        </r>
      </text>
    </comment>
    <comment ref="CU160" authorId="0" shapeId="0" xr:uid="{00000000-0006-0000-0100-00003B0A0000}">
      <text>
        <r>
          <rPr>
            <sz val="11"/>
            <color theme="1"/>
            <rFont val="Calibri"/>
            <family val="2"/>
            <scheme val="minor"/>
          </rPr>
          <t>======
ID#AAAAJARLKUo
Haiqing Wu    (2021-03-29 08:27:11)
Thorpe (2017); Shirzaei et al.(2016)</t>
        </r>
      </text>
    </comment>
    <comment ref="CV160" authorId="0" shapeId="0" xr:uid="{00000000-0006-0000-0100-00003C0A0000}">
      <text>
        <r>
          <rPr>
            <sz val="11"/>
            <color theme="1"/>
            <rFont val="Calibri"/>
            <family val="2"/>
            <scheme val="minor"/>
          </rPr>
          <t>======
ID#AAAAJARLKUs
Haiqing Wu    (2021-03-29 08:27:17)
Thorpe (2017); Shirzaei et al.(2016)</t>
        </r>
      </text>
    </comment>
    <comment ref="CX160" authorId="0" shapeId="0" xr:uid="{00000000-0006-0000-0100-00003D0A0000}">
      <text>
        <r>
          <rPr>
            <sz val="11"/>
            <color theme="1"/>
            <rFont val="Calibri"/>
            <family val="2"/>
            <scheme val="minor"/>
          </rPr>
          <t>======
ID#AAAAZ-DhFaI
Iman Rahimzadeh    (2022-05-30 08:10:50)
in Sep. 2006</t>
        </r>
      </text>
    </comment>
    <comment ref="DA160" authorId="0" shapeId="0" xr:uid="{00000000-0006-0000-0100-00003E0A0000}">
      <text>
        <r>
          <rPr>
            <sz val="11"/>
            <color theme="1"/>
            <rFont val="Calibri"/>
            <family val="2"/>
            <scheme val="minor"/>
          </rPr>
          <t>======
ID#AAAAJARLKUc
Haiqing Wu    (2021-03-29 08:26:23)
Frohlich et al. (2014)</t>
        </r>
      </text>
    </comment>
    <comment ref="DB160" authorId="0" shapeId="0" xr:uid="{00000000-0006-0000-0100-00003F0A0000}">
      <text>
        <r>
          <rPr>
            <sz val="11"/>
            <color theme="1"/>
            <rFont val="Calibri"/>
            <family val="2"/>
            <scheme val="minor"/>
          </rPr>
          <t>======
ID#AAAAJARLKUg
Haiqing Wu    (2021-03-29 08:26:38)
Frohlich et al. (2014), a combination of two wells</t>
        </r>
      </text>
    </comment>
    <comment ref="DF160" authorId="0" shapeId="0" xr:uid="{00000000-0006-0000-0100-0000400A0000}">
      <text>
        <r>
          <rPr>
            <sz val="11"/>
            <color theme="1"/>
            <rFont val="Calibri"/>
            <family val="2"/>
            <scheme val="minor"/>
          </rPr>
          <t>======
ID#AAAAJARLKUw
Haiqing Wu    (2021-03-29 08:28:25)
average wellhead pressure is 13.6MPa in Fan et al.(2016)</t>
        </r>
      </text>
    </comment>
    <comment ref="DH160" authorId="0" shapeId="0" xr:uid="{00000000-0006-0000-0100-0000410A0000}">
      <text>
        <r>
          <rPr>
            <sz val="11"/>
            <color theme="1"/>
            <rFont val="Calibri"/>
            <family val="2"/>
            <scheme val="minor"/>
          </rPr>
          <t>======
ID#AAAAJARLKZc
Haiqing Wu    (2021-03-29 08:29:02)
Frohlich et al. (2014)
------
ID#AAAAZ_KGacI
Iman Rahimzadeh    (2022-05-30 08:47:53)
Apr. 2008</t>
        </r>
      </text>
    </comment>
    <comment ref="DI160" authorId="0" shapeId="0" xr:uid="{00000000-0006-0000-0100-0000420A0000}">
      <text>
        <r>
          <rPr>
            <sz val="11"/>
            <color theme="1"/>
            <rFont val="Calibri"/>
            <family val="2"/>
            <scheme val="minor"/>
          </rPr>
          <t>======
ID#AAAAZ_N9ej0
Iman Rahimzadeh    (2022-05-30 12:18:59)
8 months</t>
        </r>
      </text>
    </comment>
    <comment ref="DJ160" authorId="0" shapeId="0" xr:uid="{00000000-0006-0000-0100-0000430A0000}">
      <text>
        <r>
          <rPr>
            <sz val="11"/>
            <color theme="1"/>
            <rFont val="Calibri"/>
            <family val="2"/>
            <scheme val="minor"/>
          </rPr>
          <t>======
ID#AAAAJARLKZg
Haiqing Wu    (2021-03-29 08:29:40)
Frohlich et al.(2014); Wang et al.(2020)</t>
        </r>
      </text>
    </comment>
    <comment ref="DP160" authorId="0" shapeId="0" xr:uid="{00000000-0006-0000-0100-0000440A0000}">
      <text>
        <r>
          <rPr>
            <sz val="11"/>
            <color theme="1"/>
            <rFont val="Calibri"/>
            <family val="2"/>
            <scheme val="minor"/>
          </rPr>
          <t>======
ID#AAAAJARLKZk
Haiqing Wu    (2021-03-29 08:30:28)
Frohlich et al.(2014)</t>
        </r>
      </text>
    </comment>
    <comment ref="DV160" authorId="0" shapeId="0" xr:uid="{00000000-0006-0000-0100-0000450A0000}">
      <text>
        <r>
          <rPr>
            <sz val="11"/>
            <color theme="1"/>
            <rFont val="Calibri"/>
            <family val="2"/>
            <scheme val="minor"/>
          </rPr>
          <t>======
ID#AAAAJARLKZo
Haiqing Wu    (2021-03-29 08:30:34)
Frohlich et al.(2014)</t>
        </r>
      </text>
    </comment>
    <comment ref="G161" authorId="0" shapeId="0" xr:uid="{00000000-0006-0000-0100-0000460A0000}">
      <text>
        <r>
          <rPr>
            <sz val="11"/>
            <color theme="1"/>
            <rFont val="Calibri"/>
            <family val="2"/>
            <scheme val="minor"/>
          </rPr>
          <t>======
ID#AAAAGZT6tnw
Iman    (2020-04-09 09:02:11)
Quinones (2019)</t>
        </r>
      </text>
    </comment>
    <comment ref="AT161" authorId="0" shapeId="0" xr:uid="{00000000-0006-0000-0100-0000470A0000}">
      <text>
        <r>
          <rPr>
            <sz val="11"/>
            <color theme="1"/>
            <rFont val="Calibri"/>
            <family val="2"/>
            <scheme val="minor"/>
          </rPr>
          <t>======
ID#AAAAGZT6tlc
Iman    (2020-04-09 09:02:11)
Hennings (2019)</t>
        </r>
      </text>
    </comment>
    <comment ref="AU161" authorId="0" shapeId="0" xr:uid="{00000000-0006-0000-0100-0000480A0000}">
      <text>
        <r>
          <rPr>
            <sz val="11"/>
            <color theme="1"/>
            <rFont val="Calibri"/>
            <family val="2"/>
            <scheme val="minor"/>
          </rPr>
          <t>======
ID#AAAAGZT6tkk
Iman    (2020-04-09 09:02:11)
Hennings (2019)</t>
        </r>
      </text>
    </comment>
    <comment ref="AX161" authorId="0" shapeId="0" xr:uid="{00000000-0006-0000-0100-0000490A0000}">
      <text>
        <r>
          <rPr>
            <sz val="11"/>
            <color theme="1"/>
            <rFont val="Calibri"/>
            <family val="2"/>
            <scheme val="minor"/>
          </rPr>
          <t>======
ID#AAAAGZT6tjU
Iman    (2020-04-09 09:02:11)
Hennings (2019)</t>
        </r>
      </text>
    </comment>
    <comment ref="BB161" authorId="0" shapeId="0" xr:uid="{00000000-0006-0000-0100-00004A0A0000}">
      <text>
        <r>
          <rPr>
            <sz val="11"/>
            <color theme="1"/>
            <rFont val="Calibri"/>
            <family val="2"/>
            <scheme val="minor"/>
          </rPr>
          <t>======
ID#AAAAGZT6tzU
Iman    (2020-04-09 09:02:11)
Hennings (2019)</t>
        </r>
      </text>
    </comment>
    <comment ref="BG161" authorId="0" shapeId="0" xr:uid="{00000000-0006-0000-0100-00004B0A0000}">
      <text>
        <r>
          <rPr>
            <sz val="11"/>
            <color theme="1"/>
            <rFont val="Calibri"/>
            <family val="2"/>
            <scheme val="minor"/>
          </rPr>
          <t>======
ID#AAAAGZT6tk8
Iman    (2020-04-09 09:02:11)
Hennings (2019)</t>
        </r>
      </text>
    </comment>
    <comment ref="BH161" authorId="0" shapeId="0" xr:uid="{00000000-0006-0000-0100-00004C0A0000}">
      <text>
        <r>
          <rPr>
            <sz val="11"/>
            <color theme="1"/>
            <rFont val="Calibri"/>
            <family val="2"/>
            <scheme val="minor"/>
          </rPr>
          <t>======
ID#AAAAGZT6ty0
Iman    (2020-04-09 09:02:11)
Hennings (2019)</t>
        </r>
      </text>
    </comment>
    <comment ref="CX161" authorId="0" shapeId="0" xr:uid="{00000000-0006-0000-0100-00004D0A0000}">
      <text>
        <r>
          <rPr>
            <sz val="11"/>
            <color theme="1"/>
            <rFont val="Calibri"/>
            <family val="2"/>
            <scheme val="minor"/>
          </rPr>
          <t>======
ID#AAAAZ-DhFVc
Iman Rahimzadeh    (2022-05-30 07:59:06)
not exact date (in 2008)</t>
        </r>
      </text>
    </comment>
    <comment ref="DH161" authorId="0" shapeId="0" xr:uid="{00000000-0006-0000-0100-00004E0A0000}">
      <text>
        <r>
          <rPr>
            <sz val="11"/>
            <color theme="1"/>
            <rFont val="Calibri"/>
            <family val="2"/>
            <scheme val="minor"/>
          </rPr>
          <t>======
ID#AAAAZ_KGaag
Iman Rahimzadeh    (2022-05-30 08:42:55)
not exact date (in 2008)</t>
        </r>
      </text>
    </comment>
    <comment ref="DR161" authorId="0" shapeId="0" xr:uid="{00000000-0006-0000-0100-00004F0A0000}">
      <text>
        <r>
          <rPr>
            <sz val="11"/>
            <color theme="1"/>
            <rFont val="Calibri"/>
            <family val="2"/>
            <scheme val="minor"/>
          </rPr>
          <t>======
ID#AAAAGZT6tsg
Iman    (2020-04-09 09:02:11)
Quinones (2019)
b value for the sequence</t>
        </r>
      </text>
    </comment>
    <comment ref="N162" authorId="0" shapeId="0" xr:uid="{00000000-0006-0000-0100-0000500A0000}">
      <text>
        <r>
          <rPr>
            <sz val="11"/>
            <color theme="1"/>
            <rFont val="Calibri"/>
            <family val="2"/>
            <scheme val="minor"/>
          </rPr>
          <t>======
ID#AAAAJfEpPRs
Iman Rahimzadeh    (2020-04-30 15:01:29)
Kim (2013)
------
ID#AAAAiLhMiYk
Haiqing Wu    (2022-10-26 13:58:03)
Grade A</t>
        </r>
      </text>
    </comment>
    <comment ref="DP162" authorId="0" shapeId="0" xr:uid="{00000000-0006-0000-0100-0000510A0000}">
      <text>
        <r>
          <rPr>
            <sz val="11"/>
            <color theme="1"/>
            <rFont val="Calibri"/>
            <family val="2"/>
            <scheme val="minor"/>
          </rPr>
          <t>======
ID#AAAAWEVgAYk
Iman Rahimzadeh    (2022-02-25 11:47:32)
Schultz et al. (2022)</t>
        </r>
      </text>
    </comment>
  </commentList>
  <extLst>
    <ext xmlns:r="http://schemas.openxmlformats.org/officeDocument/2006/relationships" uri="GoogleSheetsCustomDataVersion1">
      <go:sheetsCustomData xmlns:go="http://customooxmlschemas.google.com/" r:id="rId1" roundtripDataSignature="AMtx7mibnJKlLLAniBllRnNKkraPCWDV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D28E118B-61D4-B24E-9BBB-631E910617D0}">
      <text>
        <r>
          <rPr>
            <sz val="11"/>
            <color rgb="FF000000"/>
            <rFont val="Calibri"/>
            <family val="2"/>
          </rPr>
          <t xml:space="preserve">======
</t>
        </r>
        <r>
          <rPr>
            <sz val="11"/>
            <color rgb="FF000000"/>
            <rFont val="Calibri"/>
            <family val="2"/>
          </rPr>
          <t xml:space="preserve">ID#AAAAKtOCJPQ
</t>
        </r>
        <r>
          <rPr>
            <sz val="11"/>
            <color rgb="FF000000"/>
            <rFont val="Calibri"/>
            <family val="2"/>
          </rPr>
          <t xml:space="preserve">Victor Vilarrasa    (2020-12-05 08:08:39)
</t>
        </r>
        <r>
          <rPr>
            <sz val="11"/>
            <color rgb="FF000000"/>
            <rFont val="Calibri"/>
            <family val="2"/>
          </rPr>
          <t>15 MMscfd; Rutqvist et al. (2010)</t>
        </r>
      </text>
    </comment>
    <comment ref="E3" authorId="0" shapeId="0" xr:uid="{F52D6D60-1450-E240-BFDE-48F1582DBF27}">
      <text>
        <r>
          <rPr>
            <sz val="11"/>
            <color theme="1"/>
            <rFont val="Calibri"/>
            <family val="2"/>
            <scheme val="minor"/>
          </rPr>
          <t>======
ID#AAAAK8pCC7Y
Victor Vilarrasa    (2020-12-14 08:28:38)
for brine injection (Niemi et al., 2020)
------
ID#AAAAZ_NRCPY
Iman Rahimzadeh    (2022-05-30 10:09:05)
0.6 kg/s for CO2 injection (Niemi et al., 2020)</t>
        </r>
      </text>
    </comment>
    <comment ref="E4" authorId="0" shapeId="0" xr:uid="{1DD5166C-B143-4043-9967-6950DD83373C}">
      <text>
        <r>
          <rPr>
            <sz val="11"/>
            <color theme="1"/>
            <rFont val="Calibri"/>
            <family val="2"/>
            <scheme val="minor"/>
          </rPr>
          <t>======
ID#AAAAYtvmxqw
Iman Rahimzadeh    (2022-05-03 09:55:25)
According to the injection plan (Muntendam-Bos et al., 2008)
The real value may differ from this</t>
        </r>
      </text>
    </comment>
    <comment ref="E6" authorId="0" shapeId="0" xr:uid="{7B59629D-93BE-A142-9521-850E161AEEEA}">
      <text>
        <r>
          <rPr>
            <sz val="11"/>
            <color theme="1"/>
            <rFont val="Calibri"/>
            <family val="2"/>
            <scheme val="minor"/>
          </rPr>
          <t>======
ID#AAAAZ_NRCPU
Iman Rahimzadeh    (2022-05-30 10:07:38)
2 kg/s
Assuming density of 1000 kg/m3 for conversion to flow rate</t>
        </r>
      </text>
    </comment>
    <comment ref="E7" authorId="0" shapeId="0" xr:uid="{DAD4D8CF-7CDF-0745-A9D3-AC83908B6C8E}">
      <text>
        <r>
          <rPr>
            <sz val="11"/>
            <color theme="1"/>
            <rFont val="Calibri"/>
            <family val="2"/>
            <scheme val="minor"/>
          </rPr>
          <t>======
ID#AAAAZ_NRCPM
Iman Rahimzadeh    (2022-05-30 10:03:49)
11.6 kg/s
taking CO2 density of 750 kg/m3 at reservoir conditions for conversion to flow rate</t>
        </r>
      </text>
    </comment>
    <comment ref="E8" authorId="0" shapeId="0" xr:uid="{7ADFF555-55BB-8141-AAC6-3956B993103A}">
      <text>
        <r>
          <rPr>
            <sz val="11"/>
            <color theme="1"/>
            <rFont val="Calibri"/>
            <family val="2"/>
            <scheme val="minor"/>
          </rPr>
          <t>======
ID#AAAAZ_NRCPQ
Iman Rahimzadeh    (2022-05-30 10:04:06)
18.1 kg/s
taking CO2 density of 750 kg/m3 at reservoir conditions for conversion to flow rate</t>
        </r>
      </text>
    </comment>
    <comment ref="E17" authorId="0" shapeId="0" xr:uid="{C98FAECD-9E65-6143-9DDB-537F08810DE5}">
      <text>
        <r>
          <rPr>
            <sz val="11"/>
            <color theme="1"/>
            <rFont val="Calibri"/>
            <family val="2"/>
            <scheme val="minor"/>
          </rPr>
          <t>======
ID#AAAAHWBlQjY
Iman Rahimzadeh    (2020-11-27 14:17:22)
Kwiatek et al. (2014)</t>
        </r>
      </text>
    </comment>
    <comment ref="E21" authorId="0" shapeId="0" xr:uid="{736E7DF2-74BA-5146-9D5D-4EA2705BDF48}">
      <text>
        <r>
          <rPr>
            <sz val="11"/>
            <color theme="1"/>
            <rFont val="Calibri"/>
            <family val="2"/>
            <scheme val="minor"/>
          </rPr>
          <t>======
ID#AAAAZ_NRCPA
Iman Rahimzadeh    (2022-05-30 09:53:57)
Cabral (2018)</t>
        </r>
      </text>
    </comment>
    <comment ref="E22" authorId="0" shapeId="0" xr:uid="{77722CCF-58BC-C94E-A4AD-B0045AF2627C}">
      <text>
        <r>
          <rPr>
            <sz val="11"/>
            <color theme="1"/>
            <rFont val="Calibri"/>
            <family val="2"/>
            <scheme val="minor"/>
          </rPr>
          <t>======
ID#AAAAGZT6tp8
Iman    (2020-04-09 09:02:11)
Evans et al. (2012)</t>
        </r>
      </text>
    </comment>
    <comment ref="E24" authorId="0" shapeId="0" xr:uid="{D09F81D2-B86F-1643-B507-7F327FC41A9E}">
      <text>
        <r>
          <rPr>
            <sz val="11"/>
            <color theme="1"/>
            <rFont val="Calibri"/>
            <family val="2"/>
            <scheme val="minor"/>
          </rPr>
          <t>======
ID#AAAAGZT6tmQ
Iman    (2020-04-09 09:02:11)
Evans et al. (2012)</t>
        </r>
      </text>
    </comment>
    <comment ref="E25" authorId="0" shapeId="0" xr:uid="{46918AA5-9C97-9649-B96B-7777CA69773C}">
      <text>
        <r>
          <rPr>
            <sz val="11"/>
            <color theme="1"/>
            <rFont val="Calibri"/>
            <family val="2"/>
            <scheme val="minor"/>
          </rPr>
          <t>======
ID#AAAAGZT6tqc
Iman    (2020-04-09 09:02:11)
Evans et al. (2012)
In the first injection period of volume 34000 m3, injection rate was 90 L/s</t>
        </r>
      </text>
    </comment>
    <comment ref="E26" authorId="0" shapeId="0" xr:uid="{4FCE45D4-563A-5E49-B558-E1AE3019770E}">
      <text>
        <r>
          <rPr>
            <sz val="11"/>
            <color theme="1"/>
            <rFont val="Calibri"/>
            <family val="2"/>
            <scheme val="minor"/>
          </rPr>
          <t>======
ID#AAAAGZT6toY
Iman    (2020-04-09 09:02:11)
Evans et al. (2012)
this rate for the second injection period
(vol.= 12500 m3)
------
ID#AAAAZ_NRCPc
Iman Rahimzadeh    (2022-05-30 10:10:22)
0.03 m3/s for the second injection period (Evans et al., 2012)
(vol.= 9000 m3)</t>
        </r>
      </text>
    </comment>
    <comment ref="E38" authorId="0" shapeId="0" xr:uid="{E2EEE1B2-6390-2743-AEB6-78E7870A82B5}">
      <text>
        <r>
          <rPr>
            <sz val="11"/>
            <color theme="1"/>
            <rFont val="Calibri"/>
            <family val="2"/>
            <scheme val="minor"/>
          </rPr>
          <t>======
ID#AAAAZ_NRCO4
Iman Rahimzadeh    (2022-05-30 09:52:06)
Assuming a density of 1000 kg/m3 for conversion from mass flow rate</t>
        </r>
      </text>
    </comment>
    <comment ref="E39" authorId="0" shapeId="0" xr:uid="{73A52AF5-5698-1749-AC98-1B375EE1CEED}">
      <text>
        <r>
          <rPr>
            <sz val="11"/>
            <color theme="1"/>
            <rFont val="Calibri"/>
            <family val="2"/>
            <scheme val="minor"/>
          </rPr>
          <t>======
ID#AAAAKAqIs3Q
Iman Rahimzadeh    (2020-07-24 16:42:08)
Zhang (2003)</t>
        </r>
      </text>
    </comment>
    <comment ref="E41" authorId="0" shapeId="0" xr:uid="{779559EC-F251-134A-9593-3E07C07D39D7}">
      <text>
        <r>
          <rPr>
            <sz val="11"/>
            <color theme="1"/>
            <rFont val="Calibri"/>
            <family val="2"/>
            <scheme val="minor"/>
          </rPr>
          <t>======
ID#AAAAGZT6tls
Iman    (2020-04-09 09:02:11)
45-79
------
ID#AAAAZ_NRCO0
Iman Rahimzadeh    (2022-05-30 09:51:49)
Assuming a density of 1000 kg/m3 for conversion from mass flow rate</t>
        </r>
      </text>
    </comment>
    <comment ref="E42" authorId="0" shapeId="0" xr:uid="{DB85B907-DE23-6144-AE05-B689CBADADE9}">
      <text>
        <r>
          <rPr>
            <sz val="11"/>
            <color theme="1"/>
            <rFont val="Calibri"/>
            <family val="2"/>
            <scheme val="minor"/>
          </rPr>
          <t>======
ID#AAAAZ_NRCOs
Iman Rahimzadeh    (2022-05-30 09:51:09)
Assuming a density of 1000 kg/m3 for conversion from mass flow rate</t>
        </r>
      </text>
    </comment>
    <comment ref="E43" authorId="0" shapeId="0" xr:uid="{D3BDA57E-1824-6B45-89C1-5179936802AC}">
      <text>
        <r>
          <rPr>
            <sz val="11"/>
            <color theme="1"/>
            <rFont val="Calibri"/>
            <family val="2"/>
            <scheme val="minor"/>
          </rPr>
          <t>======
ID#AAAAZ_NRCOw
Iman Rahimzadeh    (2022-05-30 09:51:38)
Assuming a density of 1000 kg/m3 for conversion from mass flow rate</t>
        </r>
      </text>
    </comment>
    <comment ref="E44" authorId="0" shapeId="0" xr:uid="{EDF474F1-B2B7-8449-9B94-B22AF5C1885C}">
      <text>
        <r>
          <rPr>
            <sz val="11"/>
            <color theme="1"/>
            <rFont val="Calibri"/>
            <family val="2"/>
            <scheme val="minor"/>
          </rPr>
          <t>======
ID#AAAAZ_NRCPE
Iman Rahimzadeh    (2022-05-30 09:54:05)
Evans et al (2012)</t>
        </r>
      </text>
    </comment>
    <comment ref="E48" authorId="0" shapeId="0" xr:uid="{783D789D-E699-3C43-821D-6CD2D96DF281}">
      <text>
        <r>
          <rPr>
            <sz val="11"/>
            <color theme="1"/>
            <rFont val="Calibri"/>
            <family val="2"/>
            <scheme val="minor"/>
          </rPr>
          <t>======
ID#AAAAZ_NRCO8
Iman Rahimzadeh    (2022-05-30 09:52:32)
Evans et al. (2012)</t>
        </r>
      </text>
    </comment>
    <comment ref="E50" authorId="0" shapeId="0" xr:uid="{32D43225-91E3-1F48-B347-FDB5EEA09693}">
      <text>
        <r>
          <rPr>
            <sz val="11"/>
            <color theme="1"/>
            <rFont val="Calibri"/>
            <family val="2"/>
            <scheme val="minor"/>
          </rPr>
          <t>======
ID#AAAAGZT6tqU
Iman    (2020-04-09 09:02:11)
25.8 (production), 36.7 (injection)</t>
        </r>
      </text>
    </comment>
    <comment ref="E53" authorId="0" shapeId="0" xr:uid="{731F7A18-E27D-C54D-8E5B-2C5222E8FC75}">
      <text>
        <r>
          <rPr>
            <sz val="11"/>
            <color theme="1"/>
            <rFont val="Calibri"/>
            <family val="2"/>
            <scheme val="minor"/>
          </rPr>
          <t>======
ID#AAAAGZT6tq0
Iman    (2020-04-09 09:02:11)
550 (production and injection)</t>
        </r>
      </text>
    </comment>
    <comment ref="E55" authorId="0" shapeId="0" xr:uid="{C8A267D9-E555-C245-A740-40F6516554B5}">
      <text>
        <r>
          <rPr>
            <sz val="11"/>
            <color theme="1"/>
            <rFont val="Calibri"/>
            <family val="2"/>
            <scheme val="minor"/>
          </rPr>
          <t>======
ID#AAAAGZT6tpo
Iman    (2020-04-09 09:02:11)
Park et al. (2017)</t>
        </r>
      </text>
    </comment>
    <comment ref="E57" authorId="0" shapeId="0" xr:uid="{CF6A0983-6B27-C74A-B2E8-09A559E151C8}">
      <text>
        <r>
          <rPr>
            <sz val="11"/>
            <color theme="1"/>
            <rFont val="Calibri"/>
            <family val="2"/>
            <scheme val="minor"/>
          </rPr>
          <t>======
ID#AAAAGZT6tu0
Iman    (2020-04-09 09:02:11)
Evans (2012)</t>
        </r>
      </text>
    </comment>
    <comment ref="E59" authorId="0" shapeId="0" xr:uid="{60931B97-E424-904A-82EE-1E516FF615D1}">
      <text>
        <r>
          <rPr>
            <sz val="11"/>
            <color theme="1"/>
            <rFont val="Calibri"/>
            <family val="2"/>
            <scheme val="minor"/>
          </rPr>
          <t>======
ID#AAAAKsHcW0c
Iman Rahimzadeh    (2020-12-02 09:47:33)
Zang et al. 2014, Pine Batchelor (1984)
33 according to Evans (2012), since at the moment of earthquake they had circulation at 33 l/s.
260 l/s: was the maximum injection rate during stimulation of well RH15</t>
        </r>
      </text>
    </comment>
    <comment ref="E60" authorId="0" shapeId="0" xr:uid="{915B7AD7-72FE-0541-9C6D-45887D198CE2}">
      <text>
        <r>
          <rPr>
            <sz val="11"/>
            <color theme="1"/>
            <rFont val="Calibri"/>
            <family val="2"/>
            <scheme val="minor"/>
          </rPr>
          <t>======
ID#AAAAZ_NRCPI
Iman Rahimzadeh    (2022-05-30 09:54:13)
Ledingham et al. (2019)</t>
        </r>
      </text>
    </comment>
    <comment ref="E62" authorId="0" shapeId="0" xr:uid="{ACC87469-4645-A34E-A061-7DA9381EC6EE}">
      <text>
        <r>
          <rPr>
            <sz val="11"/>
            <color theme="1"/>
            <rFont val="Calibri"/>
            <family val="2"/>
            <scheme val="minor"/>
          </rPr>
          <t>======
ID#AAAAK54CzBI
Iman Rahimzadeh    (2020-12-09 11:51:16)
Zemach et al. (2017)</t>
        </r>
      </text>
    </comment>
    <comment ref="E64" authorId="0" shapeId="0" xr:uid="{671C56BC-1EBD-E344-8FA5-828B303417AC}">
      <text>
        <r>
          <rPr>
            <sz val="11"/>
            <color theme="1"/>
            <rFont val="Calibri"/>
            <family val="2"/>
            <scheme val="minor"/>
          </rPr>
          <t>======
ID#AAAAK6J9OEk
Iman Rahimzadeh    (2020-12-09 09:33:30)
AltaRock (2013)</t>
        </r>
      </text>
    </comment>
    <comment ref="E65" authorId="0" shapeId="0" xr:uid="{AB141A86-45AE-794B-8EC3-8252ED4DD0FE}">
      <text>
        <r>
          <rPr>
            <sz val="11"/>
            <color theme="1"/>
            <rFont val="Calibri"/>
            <family val="2"/>
            <scheme val="minor"/>
          </rPr>
          <t>======
ID#AAAAGZT6tyw
Iman    (2020-04-09 09:02:11)
4734.156 (production), 3811.495 (injection)</t>
        </r>
      </text>
    </comment>
    <comment ref="E66" authorId="0" shapeId="0" xr:uid="{0E754AE7-EE21-DC40-9EC1-BC4BE81A6C79}">
      <text>
        <r>
          <rPr>
            <sz val="11"/>
            <color theme="1"/>
            <rFont val="Calibri"/>
            <family val="2"/>
            <scheme val="minor"/>
          </rPr>
          <t>======
ID#AAAAGZT6tjc
Iman    (2020-04-09 09:02:11)
3723.509 (production), 2612.301 (injection)
------
ID#AAAAJ3kVC3Q
Iman Rahimzadeh    (2020-08-18 15:34:27)
Rate per well during the EGS: 76 Kg/s- Garcia et al. (2016)</t>
        </r>
      </text>
    </comment>
    <comment ref="E67" authorId="0" shapeId="0" xr:uid="{0A280C9C-CF86-7F4A-889F-8DFEBD5EA335}">
      <text>
        <r>
          <rPr>
            <sz val="11"/>
            <color theme="1"/>
            <rFont val="Calibri"/>
            <family val="2"/>
            <scheme val="minor"/>
          </rPr>
          <t>======
ID#AAAAVvds5Fs
Iman Rahimzadeh    (2022-03-17 12:51:24)
Wang et al. (2021)</t>
        </r>
      </text>
    </comment>
    <comment ref="E74" authorId="0" shapeId="0" xr:uid="{608762BB-98CE-534D-88C9-A48EF2AD1531}">
      <text>
        <r>
          <rPr>
            <sz val="11"/>
            <color theme="1"/>
            <rFont val="Calibri"/>
            <family val="2"/>
            <scheme val="minor"/>
          </rPr>
          <t>======
ID#AAAAVnWY3lw
Iman Rahimzadeh    (2022-02-16 12:54:43)
Hui et al. (2021)</t>
        </r>
      </text>
    </comment>
    <comment ref="E75" authorId="0" shapeId="0" xr:uid="{95972827-308C-F542-8BC0-073EB8E05407}">
      <text>
        <r>
          <rPr>
            <sz val="11"/>
            <color theme="1"/>
            <rFont val="Calibri"/>
            <family val="2"/>
            <scheme val="minor"/>
          </rPr>
          <t>======
ID#AAAAReLHQpw
Iman Rahimzadeh    (2021-11-06 14:49:18)
Schultz et al. (2015)</t>
        </r>
      </text>
    </comment>
    <comment ref="E76" authorId="0" shapeId="0" xr:uid="{31C2E00B-E631-184D-B7D1-F9CB3AB656D6}">
      <text>
        <r>
          <rPr>
            <sz val="11"/>
            <color theme="1"/>
            <rFont val="Calibri"/>
            <family val="2"/>
            <scheme val="minor"/>
          </rPr>
          <t>======
ID#AAAARoucBgo
Iman Rahimzadeh    (2021-11-08 10:58:26)
Average value of treatments in this area (Schultz et al., 2017)</t>
        </r>
      </text>
    </comment>
    <comment ref="E77" authorId="0" shapeId="0" xr:uid="{6E5B3AB1-8D97-104F-9169-5BFB46C20178}">
      <text>
        <r>
          <rPr>
            <sz val="11"/>
            <color theme="1"/>
            <rFont val="Calibri"/>
            <family val="2"/>
            <scheme val="minor"/>
          </rPr>
          <t>======
ID#AAAARoucBg8
Iman Rahimzadeh    (2021-11-08 10:59:00)
Average value of treatments in this area (Schultz et al., 2017)</t>
        </r>
      </text>
    </comment>
    <comment ref="E78" authorId="0" shapeId="0" xr:uid="{49E9C21C-D482-084E-8FE4-18B9F8010D47}">
      <text>
        <r>
          <rPr>
            <sz val="11"/>
            <color theme="1"/>
            <rFont val="Calibri"/>
            <family val="2"/>
            <scheme val="minor"/>
          </rPr>
          <t>======
ID#AAAARoucBgw
Iman Rahimzadeh    (2021-11-08 10:58:41)
Average value of treatments in this area (Schultz et al., 2017)</t>
        </r>
      </text>
    </comment>
    <comment ref="E79" authorId="0" shapeId="0" xr:uid="{39626C7D-8EDE-9C47-9643-CC87272FE8C4}">
      <text>
        <r>
          <rPr>
            <sz val="11"/>
            <color theme="1"/>
            <rFont val="Calibri"/>
            <family val="2"/>
            <scheme val="minor"/>
          </rPr>
          <t>======
ID#AAAARoucBhE
Iman Rahimzadeh    (2021-11-08 10:59:13)
Average value of treatments in this area (Schultz et al., 2017)</t>
        </r>
      </text>
    </comment>
    <comment ref="E80" authorId="0" shapeId="0" xr:uid="{047518A7-6E97-CB4E-A8D9-2DE2EF1491D2}">
      <text>
        <r>
          <rPr>
            <sz val="11"/>
            <color theme="1"/>
            <rFont val="Calibri"/>
            <family val="2"/>
            <scheme val="minor"/>
          </rPr>
          <t>======
ID#AAAARoucBg0
Iman Rahimzadeh    (2021-11-08 10:58:48)
Average value of treatments in this area (Schultz et al., 2017)</t>
        </r>
      </text>
    </comment>
    <comment ref="E81" authorId="0" shapeId="0" xr:uid="{A2B495C7-0AF0-7E46-8A8C-12AC0B816BA1}">
      <text>
        <r>
          <rPr>
            <sz val="11"/>
            <color theme="1"/>
            <rFont val="Calibri"/>
            <family val="2"/>
            <scheme val="minor"/>
          </rPr>
          <t>======
ID#AAAARoucBhA
Iman Rahimzadeh    (2021-11-08 10:59:03)
Average value of treatments in this area (Schultz et al., 2017)</t>
        </r>
      </text>
    </comment>
    <comment ref="E82" authorId="0" shapeId="0" xr:uid="{A0840405-DBBB-D94D-ADC1-0E9EE6EBF317}">
      <text>
        <r>
          <rPr>
            <sz val="11"/>
            <color theme="1"/>
            <rFont val="Calibri"/>
            <family val="2"/>
            <scheme val="minor"/>
          </rPr>
          <t>======
ID#AAAARoucBg4
Iman Rahimzadeh    (2021-11-08 10:58:51)
Average value of treatments in this area (Schultz et al., 2017)</t>
        </r>
      </text>
    </comment>
    <comment ref="E83" authorId="0" shapeId="0" xr:uid="{48100C72-B82C-8446-AC98-AD0EAD578C5A}">
      <text>
        <r>
          <rPr>
            <sz val="11"/>
            <color theme="1"/>
            <rFont val="Calibri"/>
            <family val="2"/>
            <scheme val="minor"/>
          </rPr>
          <t>======
ID#AAAARochWBA
Iman Rahimzadeh    (2021-11-08 08:06:53)
Hui et al. (2021b)</t>
        </r>
      </text>
    </comment>
    <comment ref="E84" authorId="0" shapeId="0" xr:uid="{C5DEFD6E-68BC-554E-BE16-8C3B8BD79093}">
      <text>
        <r>
          <rPr>
            <sz val="11"/>
            <color theme="1"/>
            <rFont val="Calibri"/>
            <family val="2"/>
            <scheme val="minor"/>
          </rPr>
          <t>======
ID#AAAAReLHQp4
Iman Rahimzadeh    (2021-11-06 14:49:25)
Schultz et al. (2015)</t>
        </r>
      </text>
    </comment>
    <comment ref="E85" authorId="0" shapeId="0" xr:uid="{224D7990-9AEC-8A4F-BE96-D071FF8BB3AA}">
      <text>
        <r>
          <rPr>
            <sz val="11"/>
            <color theme="1"/>
            <rFont val="Calibri"/>
            <family val="2"/>
            <scheme val="minor"/>
          </rPr>
          <t>======
ID#AAAAReLHQp0
Iman Rahimzadeh    (2021-11-06 14:49:22)
Schultz et al. (2015)</t>
        </r>
      </text>
    </comment>
    <comment ref="E86" authorId="0" shapeId="0" xr:uid="{BFEDCF5F-B40C-2F44-ADFA-1A942801C3FB}">
      <text>
        <r>
          <rPr>
            <sz val="11"/>
            <color theme="1"/>
            <rFont val="Calibri"/>
            <family val="2"/>
            <scheme val="minor"/>
          </rPr>
          <t>======
ID#AAAARoucBgs
Iman Rahimzadeh    (2021-11-08 10:58:33)
Average value of treatments in this area (Schultz et al., 2017)</t>
        </r>
      </text>
    </comment>
    <comment ref="E87" authorId="0" shapeId="0" xr:uid="{1C4481E1-7812-4845-9758-56E1F5E0E18F}">
      <text>
        <r>
          <rPr>
            <sz val="11"/>
            <color theme="1"/>
            <rFont val="Calibri"/>
            <family val="2"/>
            <scheme val="minor"/>
          </rPr>
          <t>======
ID#AAAARochWA0
Iman Rahimzadeh    (2021-11-08 08:03:47)
158.3 L/s according to Hui et al. (2021b)</t>
        </r>
      </text>
    </comment>
    <comment ref="E88" authorId="0" shapeId="0" xr:uid="{9F2FC8D3-E79E-3544-B0F4-FD276451479B}">
      <text>
        <r>
          <rPr>
            <sz val="11"/>
            <color theme="1"/>
            <rFont val="Calibri"/>
            <family val="2"/>
            <scheme val="minor"/>
          </rPr>
          <t>======
ID#AAAAReLHQqk
Iman Rahimzadeh    (2021-11-06 15:26:49)
Bao and Eaton (2016)</t>
        </r>
      </text>
    </comment>
    <comment ref="E89" authorId="0" shapeId="0" xr:uid="{09FA24A1-2486-154F-A26D-2C9E33EAF124}">
      <text>
        <r>
          <rPr>
            <sz val="11"/>
            <color theme="1"/>
            <rFont val="Calibri"/>
            <family val="2"/>
            <scheme val="minor"/>
          </rPr>
          <t>======
ID#AAAAReLHQqg
Iman Rahimzadeh    (2021-11-06 15:25:40)
Bao and Eaton (2016)</t>
        </r>
      </text>
    </comment>
    <comment ref="E90" authorId="0" shapeId="0" xr:uid="{8907ABD9-73E2-354D-AEE6-A4579D7121A8}">
      <text>
        <r>
          <rPr>
            <sz val="11"/>
            <color theme="1"/>
            <rFont val="Calibri"/>
            <family val="2"/>
            <scheme val="minor"/>
          </rPr>
          <t>======
ID#AAAAReLHQqo
Iman Rahimzadeh    (2021-11-06 15:30:26)
Bao and Eaton (2016)</t>
        </r>
      </text>
    </comment>
    <comment ref="E91" authorId="0" shapeId="0" xr:uid="{9FA2FCDD-D68C-214E-9014-0E16E94744DA}">
      <text>
        <r>
          <rPr>
            <sz val="11"/>
            <color theme="1"/>
            <rFont val="Calibri"/>
            <family val="2"/>
            <scheme val="minor"/>
          </rPr>
          <t>======
ID#AAAAReLHQqw
Iman Rahimzadeh    (2021-11-06 15:30:36)
Bao and Eaton (2016)</t>
        </r>
      </text>
    </comment>
    <comment ref="E92" authorId="0" shapeId="0" xr:uid="{C4AFB360-55E3-F943-B2CC-0B5D44386711}">
      <text>
        <r>
          <rPr>
            <sz val="11"/>
            <color theme="1"/>
            <rFont val="Calibri"/>
            <family val="2"/>
            <scheme val="minor"/>
          </rPr>
          <t>======
ID#AAAAReLHQqs
Iman Rahimzadeh    (2021-11-06 15:30:30)
Bao and Eaton (2016)</t>
        </r>
      </text>
    </comment>
    <comment ref="E94" authorId="0" shapeId="0" xr:uid="{871BBC88-F8A7-594E-A248-2F4D64250AF2}">
      <text>
        <r>
          <rPr>
            <sz val="11"/>
            <color theme="1"/>
            <rFont val="Calibri"/>
            <family val="2"/>
            <scheme val="minor"/>
          </rPr>
          <t>======
ID#AAAAM-87ozU
Iman Rahimzadeh    (2021-07-05 08:25:18)
Average pump rate
BC Oil and Gas Commission (2012)</t>
        </r>
      </text>
    </comment>
    <comment ref="E98" authorId="0" shapeId="0" xr:uid="{17248083-7D75-EB4C-A685-DFFE11027244}">
      <text>
        <r>
          <rPr>
            <sz val="11"/>
            <color theme="1"/>
            <rFont val="Calibri"/>
            <family val="2"/>
            <scheme val="minor"/>
          </rPr>
          <t>======
ID#AAAAMlTROfc
Iman Vaezi    (2021-06-24 09:47:10)
Lei et al. (2017)</t>
        </r>
      </text>
    </comment>
    <comment ref="E100" authorId="0" shapeId="0" xr:uid="{0CBC9689-0F9E-5143-96F4-7F58FEABD4B8}">
      <text>
        <r>
          <rPr>
            <sz val="11"/>
            <color theme="1"/>
            <rFont val="Calibri"/>
            <family val="2"/>
            <scheme val="minor"/>
          </rPr>
          <t>======
ID#AAAAMTxeqhE
Iman Vaezi    (2021-05-06 13:59:03)
average injection rate</t>
        </r>
      </text>
    </comment>
    <comment ref="E106" authorId="0" shapeId="0" xr:uid="{9086A3B7-C8CF-0940-B677-89CD5241D9B4}">
      <text>
        <r>
          <rPr>
            <sz val="11"/>
            <color theme="1"/>
            <rFont val="Calibri"/>
            <family val="2"/>
            <scheme val="minor"/>
          </rPr>
          <t>======
ID#AAAAGZeqrXs
Iman Rahimzadeh    (2020-04-09 22:13:11)
Pater and Baisch (2011)</t>
        </r>
      </text>
    </comment>
    <comment ref="E108" authorId="0" shapeId="0" xr:uid="{B50EE689-7721-7C4D-A01E-7F8C251F71F3}">
      <text>
        <r>
          <rPr>
            <sz val="11"/>
            <color theme="1"/>
            <rFont val="Calibri"/>
            <family val="2"/>
            <scheme val="minor"/>
          </rPr>
          <t>======
ID#AAAAL2doxn8
Iman Rahimzadeh    (2021-03-27 13:16:12)
PNR-1z LJ06-09(z) report</t>
        </r>
      </text>
    </comment>
    <comment ref="E109" authorId="0" shapeId="0" xr:uid="{AC69A988-5C3C-0242-8747-6D0FD8C87199}">
      <text>
        <r>
          <rPr>
            <sz val="11"/>
            <color theme="1"/>
            <rFont val="Calibri"/>
            <family val="2"/>
            <scheme val="minor"/>
          </rPr>
          <t>======
ID#AAAAL2doxoA
Iman Rahimzadeh    (2021-03-27 13:16:39)
Injection plan is the same as PNR-1z (Schultz et al., 2020)</t>
        </r>
      </text>
    </comment>
    <comment ref="E123" authorId="0" shapeId="0" xr:uid="{530C0013-F0B2-9345-94EA-E32142242B00}">
      <text>
        <r>
          <rPr>
            <sz val="11"/>
            <color theme="1"/>
            <rFont val="Calibri"/>
            <family val="2"/>
            <scheme val="minor"/>
          </rPr>
          <t>======
ID#AAAAK6wSS_8
Iman Rahimzadeh    (2020-12-10 14:58:01)
Duboeuf et al. (2017)</t>
        </r>
      </text>
    </comment>
    <comment ref="E124" authorId="0" shapeId="0" xr:uid="{4E791CA2-03AC-B142-98E6-A916D2FD365B}">
      <text>
        <r>
          <rPr>
            <sz val="11"/>
            <color theme="1"/>
            <rFont val="Calibri"/>
            <family val="2"/>
            <scheme val="minor"/>
          </rPr>
          <t>======
ID#AAAAK-U86sI
Iman Rahimzadeh    (2020-12-18 11:33:22)
De Barros et al. (2016)</t>
        </r>
      </text>
    </comment>
    <comment ref="E128" authorId="0" shapeId="0" xr:uid="{EC95F74E-5B91-414A-ADDD-116B2CA4BDD8}">
      <text>
        <r>
          <rPr>
            <sz val="11"/>
            <color theme="1"/>
            <rFont val="Calibri"/>
            <family val="2"/>
            <scheme val="minor"/>
          </rPr>
          <t>======
ID#AAAAK-teHR0
Iman Rahimzadeh    (2020-12-18 15:25:08)
Pressure controlled, 2 MPa/min</t>
        </r>
      </text>
    </comment>
    <comment ref="E132" authorId="0" shapeId="0" xr:uid="{E9AD51A6-BA62-8E45-8729-11BDFE1B6F6C}">
      <text>
        <r>
          <rPr>
            <sz val="11"/>
            <color theme="1"/>
            <rFont val="Calibri"/>
            <family val="2"/>
            <scheme val="minor"/>
          </rPr>
          <t>======
ID#AAAALotC3kI
Iman Rahimzadeh    (2021-03-10 15:23:39)
Kwiatek et al. (2018)
Injection rate of 0.142 l/s has been also achieved in the adjacent layer
Zang et al. (2017)</t>
        </r>
      </text>
    </comment>
    <comment ref="E134" authorId="0" shapeId="0" xr:uid="{F8C02C34-53FD-F844-A6AE-0A7D93432264}">
      <text>
        <r>
          <rPr>
            <sz val="11"/>
            <color theme="1"/>
            <rFont val="Calibri"/>
            <family val="2"/>
            <scheme val="minor"/>
          </rPr>
          <t>======
ID#AAAAK-U9pUQ
Iman Rahimzadeh    (2020-12-17 09:17:20)
Guglielmi et al. (2017)</t>
        </r>
      </text>
    </comment>
    <comment ref="E137" authorId="0" shapeId="0" xr:uid="{8EA92C20-8E3D-F348-BCED-8B5CF33694A6}">
      <text>
        <r>
          <rPr>
            <sz val="11"/>
            <color theme="1"/>
            <rFont val="Calibri"/>
            <family val="2"/>
            <scheme val="minor"/>
          </rPr>
          <t>======
ID#AAAANALKqpM
Haiqing Wu    (2021-07-07 23:04:44)
Improta et al. (2015)</t>
        </r>
      </text>
    </comment>
    <comment ref="E138" authorId="0" shapeId="0" xr:uid="{501B1442-5A3A-4A4A-8A76-69E0949B1596}">
      <text>
        <r>
          <rPr>
            <sz val="11"/>
            <color theme="1"/>
            <rFont val="Calibri"/>
            <family val="2"/>
            <scheme val="minor"/>
          </rPr>
          <t>======
ID#AAAAL9RayaI
Haiqing Wu    (2021-04-10 16:09:30)
Horton (2012)</t>
        </r>
      </text>
    </comment>
    <comment ref="E140" authorId="0" shapeId="0" xr:uid="{28364236-8A87-1B46-A5B8-135679CD1F5C}">
      <text>
        <r>
          <rPr>
            <sz val="11"/>
            <color theme="1"/>
            <rFont val="Calibri"/>
            <family val="2"/>
            <scheme val="minor"/>
          </rPr>
          <t>======
ID#AAAAGZT6tn4
Iman    (2020-04-09 09:02:11)
4.6 (Injector 2), 16.7 (Injector 1), 6.6 (brine production from 70 wells)</t>
        </r>
      </text>
    </comment>
    <comment ref="E145" authorId="0" shapeId="0" xr:uid="{EA71761D-BB94-1948-B5EB-1B39A4A8C6C8}">
      <text>
        <r>
          <rPr>
            <sz val="11"/>
            <color theme="1"/>
            <rFont val="Calibri"/>
            <family val="2"/>
            <scheme val="minor"/>
          </rPr>
          <t>======
ID#AAAALFF3_aY
Iman Rahimzadeh    (2021-01-11 14:45:50)
Field scale rate
0.135 according to Yeck et al. (2016) in the Fairview region, through 58 wells</t>
        </r>
      </text>
    </comment>
    <comment ref="E146" authorId="0" shapeId="0" xr:uid="{670DD8FE-62A3-734A-8111-9EBED36909DD}">
      <text>
        <r>
          <rPr>
            <sz val="11"/>
            <color theme="1"/>
            <rFont val="Calibri"/>
            <family val="2"/>
            <scheme val="minor"/>
          </rPr>
          <t>======
ID#AAAAYN-pKfU
Iman Rahimzadeh    (2022-05-02 15:27:51)
Chen et al. (2018)
Total injection rate of near wellbores.</t>
        </r>
      </text>
    </comment>
    <comment ref="E147" authorId="0" shapeId="0" xr:uid="{FD20566D-9CAD-1D43-B4B6-BF1DCBFE96FB}">
      <text>
        <r>
          <rPr>
            <sz val="11"/>
            <color theme="1"/>
            <rFont val="Calibri"/>
            <family val="2"/>
            <scheme val="minor"/>
          </rPr>
          <t>======
ID#AAAANAr7w40
Haiqing Wu    (2021-07-08 21:47:28)
Fig. 3 in Keranen et al. (2014)</t>
        </r>
      </text>
    </comment>
    <comment ref="E149" authorId="0" shapeId="0" xr:uid="{816B4B4B-8616-7545-9818-695E0648C065}">
      <text>
        <r>
          <rPr>
            <sz val="11"/>
            <color theme="1"/>
            <rFont val="Calibri"/>
            <family val="2"/>
            <scheme val="minor"/>
          </rPr>
          <t>======
ID#AAAAU5SZRf8
Iman Rahimzadeh    (2022-02-17 11:33:57)
Tung et al. (2021)</t>
        </r>
      </text>
    </comment>
    <comment ref="E157" authorId="0" shapeId="0" xr:uid="{8583F9D3-0569-D04D-B7E6-5447873C15E6}">
      <text>
        <r>
          <rPr>
            <sz val="11"/>
            <color theme="1"/>
            <rFont val="Calibri"/>
            <family val="2"/>
            <scheme val="minor"/>
          </rPr>
          <t>======
ID#AAAAJARLKUc
Haiqing Wu    (2021-03-29 08:26:23)
Frohlich et al. (2014)</t>
        </r>
      </text>
    </comment>
  </commentList>
</comments>
</file>

<file path=xl/sharedStrings.xml><?xml version="1.0" encoding="utf-8"?>
<sst xmlns="http://schemas.openxmlformats.org/spreadsheetml/2006/main" count="2394" uniqueCount="1110">
  <si>
    <t>General project information</t>
  </si>
  <si>
    <t>Host rock properties</t>
  </si>
  <si>
    <t>Site characteristics</t>
  </si>
  <si>
    <t>Fault properties</t>
  </si>
  <si>
    <t>Injection data</t>
  </si>
  <si>
    <t>Induced seismicity information</t>
  </si>
  <si>
    <t xml:space="preserve">Information related to the Max. magnitude </t>
  </si>
  <si>
    <t>Complementary remakrs</t>
  </si>
  <si>
    <t>Data sources</t>
  </si>
  <si>
    <t>Country</t>
  </si>
  <si>
    <t>Location</t>
  </si>
  <si>
    <t>Latitude</t>
  </si>
  <si>
    <t>Longitude</t>
  </si>
  <si>
    <t>Project type</t>
  </si>
  <si>
    <t>Sub-class</t>
  </si>
  <si>
    <t>Formation name</t>
  </si>
  <si>
    <t>Stratigraphy</t>
  </si>
  <si>
    <t>Fracture density (count/m)</t>
  </si>
  <si>
    <t>Density (kg/m3)</t>
  </si>
  <si>
    <t>Porosity</t>
  </si>
  <si>
    <t>Permeability (m2)</t>
  </si>
  <si>
    <t>Young´s modulus (GPa)</t>
  </si>
  <si>
    <t>Poisson´s ratio</t>
  </si>
  <si>
    <t>Bulk modulus (GPa)</t>
  </si>
  <si>
    <t>Shear modulus (GPa)</t>
  </si>
  <si>
    <t>Biot Coef.</t>
  </si>
  <si>
    <t>Friction angle (°)</t>
  </si>
  <si>
    <t>Cohesion (MPa)</t>
  </si>
  <si>
    <t>UCS (MPa)</t>
  </si>
  <si>
    <t>T0 (MPa)</t>
  </si>
  <si>
    <t>Thermal Conductivity (W/mK)</t>
  </si>
  <si>
    <t>Thermal exp. coef. (1/K)</t>
  </si>
  <si>
    <t>Depth of basement (m)</t>
  </si>
  <si>
    <t>Stress regime</t>
  </si>
  <si>
    <t>Sv (MPa)</t>
  </si>
  <si>
    <t>SHmax (MPa)</t>
  </si>
  <si>
    <t>Shmin (MPa)</t>
  </si>
  <si>
    <t>SHmax direction</t>
  </si>
  <si>
    <t>Pressure (MPa)</t>
  </si>
  <si>
    <t xml:space="preserve">Temperature (C) </t>
  </si>
  <si>
    <t>Fault strike</t>
  </si>
  <si>
    <t>dip (°)</t>
  </si>
  <si>
    <t>Fault dip direction</t>
  </si>
  <si>
    <t>Fault name</t>
  </si>
  <si>
    <t>Fault type</t>
  </si>
  <si>
    <t>Fault thickness (m)</t>
  </si>
  <si>
    <t>Core thickness (m)</t>
  </si>
  <si>
    <t>Fault distance from Inj. (m)</t>
  </si>
  <si>
    <t>Intersection depth (m)</t>
  </si>
  <si>
    <t>Normal stiffness, Kn (GPa/m)</t>
  </si>
  <si>
    <t>Shear stiffness, Ks (GPa/m)</t>
  </si>
  <si>
    <t>Dilation angle (°)</t>
  </si>
  <si>
    <t>Poisson´s ratio (-)</t>
  </si>
  <si>
    <t>Depth of injection (m)</t>
  </si>
  <si>
    <t>Injection type</t>
  </si>
  <si>
    <t>Injection start date</t>
  </si>
  <si>
    <t>Fluid type</t>
  </si>
  <si>
    <t xml:space="preserve">Injection Temp. (C) </t>
  </si>
  <si>
    <t>Injected volume (m3)</t>
  </si>
  <si>
    <t>Net Inj. volume (m3)</t>
  </si>
  <si>
    <t>Max. wellhead pressure (MPa)</t>
  </si>
  <si>
    <t>Max. Bottomhole pressure (MPa)</t>
  </si>
  <si>
    <t>Seismicity onset</t>
  </si>
  <si>
    <t>Time between injection and first seismicity (d)</t>
  </si>
  <si>
    <t>Number of events</t>
  </si>
  <si>
    <t>Depth of seismicities</t>
  </si>
  <si>
    <t>Before injection</t>
  </si>
  <si>
    <t>During injection</t>
  </si>
  <si>
    <t>After injection</t>
  </si>
  <si>
    <t>Max. M</t>
  </si>
  <si>
    <t>Type of Max. M</t>
  </si>
  <si>
    <t>Depth of Max. M (m)</t>
  </si>
  <si>
    <t>Distance from Inj. (m)</t>
  </si>
  <si>
    <t>Date of Max. M</t>
  </si>
  <si>
    <t>reason</t>
  </si>
  <si>
    <t>comment</t>
  </si>
  <si>
    <t>min</t>
  </si>
  <si>
    <t>max</t>
  </si>
  <si>
    <t>average</t>
  </si>
  <si>
    <t>a</t>
  </si>
  <si>
    <t>b</t>
  </si>
  <si>
    <t>from</t>
  </si>
  <si>
    <t>to</t>
  </si>
  <si>
    <t>Min.</t>
  </si>
  <si>
    <t>Max.</t>
  </si>
  <si>
    <t>country</t>
  </si>
  <si>
    <t>location</t>
  </si>
  <si>
    <t>latitude</t>
  </si>
  <si>
    <t>longitude</t>
  </si>
  <si>
    <t>project_type</t>
  </si>
  <si>
    <t>sub_class</t>
  </si>
  <si>
    <t>rock_formation</t>
  </si>
  <si>
    <t>rock_strat</t>
  </si>
  <si>
    <t>rock_fr_dens_min</t>
  </si>
  <si>
    <t>rock_fr_dens_max</t>
  </si>
  <si>
    <t>rock_dens_min</t>
  </si>
  <si>
    <t>rock_dens_max</t>
  </si>
  <si>
    <t>rock_poro_min</t>
  </si>
  <si>
    <t>rock_poro_max</t>
  </si>
  <si>
    <t>rock_poro_mean</t>
  </si>
  <si>
    <t>rock_perm_min</t>
  </si>
  <si>
    <t>rock_perm_max</t>
  </si>
  <si>
    <t>rock_perm_mean</t>
  </si>
  <si>
    <t>rock_E_min</t>
  </si>
  <si>
    <t>rock_E_max</t>
  </si>
  <si>
    <t>rock_E_mean</t>
  </si>
  <si>
    <t>rock_nu_min</t>
  </si>
  <si>
    <t>rock_nu_max</t>
  </si>
  <si>
    <t>rock_nu_mean</t>
  </si>
  <si>
    <t>rock_K_min</t>
  </si>
  <si>
    <t>rock_K_max</t>
  </si>
  <si>
    <t>rock_G_min</t>
  </si>
  <si>
    <t>rock_biot_min</t>
  </si>
  <si>
    <t>rock_biot_max</t>
  </si>
  <si>
    <t>rock_phi_min</t>
  </si>
  <si>
    <t>rock_phi_max</t>
  </si>
  <si>
    <t>rock_c_min</t>
  </si>
  <si>
    <t>rock_c_max</t>
  </si>
  <si>
    <t>rock_ucs_min</t>
  </si>
  <si>
    <t>rock_ucs_max</t>
  </si>
  <si>
    <t>rock_T0_min</t>
  </si>
  <si>
    <t>rock_T0_max</t>
  </si>
  <si>
    <t>rock_lambda_min</t>
  </si>
  <si>
    <t>rock_lambda_max</t>
  </si>
  <si>
    <t>rock_beta_min</t>
  </si>
  <si>
    <t>rock_beta_max</t>
  </si>
  <si>
    <t>site_depth_bas_min</t>
  </si>
  <si>
    <t>site_depth_bas_max</t>
  </si>
  <si>
    <t>site_sv_a</t>
  </si>
  <si>
    <t>site_sv_b</t>
  </si>
  <si>
    <t>site_sv_min</t>
  </si>
  <si>
    <t>site_sv_max</t>
  </si>
  <si>
    <t>site_shmax_a</t>
  </si>
  <si>
    <t>site_shmax_b</t>
  </si>
  <si>
    <t>site_shmax_min</t>
  </si>
  <si>
    <t>site_shmax_max</t>
  </si>
  <si>
    <t>site_shmin_a</t>
  </si>
  <si>
    <t>site_shmin_b</t>
  </si>
  <si>
    <t>site_shmin_min</t>
  </si>
  <si>
    <t>site_shmin_max</t>
  </si>
  <si>
    <t>site_shmax_dir_min</t>
  </si>
  <si>
    <t>site_shmax_dir_max</t>
  </si>
  <si>
    <t>site_p_a</t>
  </si>
  <si>
    <t>site_p_b</t>
  </si>
  <si>
    <t>site_p_min</t>
  </si>
  <si>
    <t>site_p_max</t>
  </si>
  <si>
    <t>site_T_min</t>
  </si>
  <si>
    <t>site_T_max</t>
  </si>
  <si>
    <t>fault_strike_min</t>
  </si>
  <si>
    <t>fault_strike_max</t>
  </si>
  <si>
    <t>fault_dip_min</t>
  </si>
  <si>
    <t>fault_dip_max</t>
  </si>
  <si>
    <t>fault_dip_dir_min</t>
  </si>
  <si>
    <t>fault_dip_dir_max</t>
  </si>
  <si>
    <t>fault_name</t>
  </si>
  <si>
    <t>fault_type</t>
  </si>
  <si>
    <t>fault_thick_min</t>
  </si>
  <si>
    <t>fault_thick_max</t>
  </si>
  <si>
    <t>fault_core_thick_min</t>
  </si>
  <si>
    <t>fault_core_thick_max</t>
  </si>
  <si>
    <t>fault_dist_inj</t>
  </si>
  <si>
    <t>fault_inj_depth_min</t>
  </si>
  <si>
    <t>fault_inj_depth_max</t>
  </si>
  <si>
    <t>fault_dens_min</t>
  </si>
  <si>
    <t>fault_dens_max</t>
  </si>
  <si>
    <t>fault_poro_min</t>
  </si>
  <si>
    <t>fault_poro_max</t>
  </si>
  <si>
    <t>fault_perm_min</t>
  </si>
  <si>
    <t>fault_perm_max</t>
  </si>
  <si>
    <t>fault_Kn_min</t>
  </si>
  <si>
    <t>fault_Kn_max</t>
  </si>
  <si>
    <t>fault_Ks_min</t>
  </si>
  <si>
    <t>fault_Ks_max</t>
  </si>
  <si>
    <t>fault_psi_min</t>
  </si>
  <si>
    <t>fault_psi_max</t>
  </si>
  <si>
    <t>fault_E_min</t>
  </si>
  <si>
    <t>fault_E_max</t>
  </si>
  <si>
    <t>fault_nu_min</t>
  </si>
  <si>
    <t>fault_nu_max</t>
  </si>
  <si>
    <t>fault_phi_min</t>
  </si>
  <si>
    <t>fault_phi_max</t>
  </si>
  <si>
    <t>inj_depth_min</t>
  </si>
  <si>
    <t>inj_depth_max</t>
  </si>
  <si>
    <t>inj_type</t>
  </si>
  <si>
    <t>int_start</t>
  </si>
  <si>
    <t>inj_fluid</t>
  </si>
  <si>
    <t>inj_T</t>
  </si>
  <si>
    <t>inj_rate_max</t>
  </si>
  <si>
    <t>inj_vol_min</t>
  </si>
  <si>
    <t>inj_vol_max</t>
  </si>
  <si>
    <t>inj_net_vol_min</t>
  </si>
  <si>
    <t>inj_net_vol_max</t>
  </si>
  <si>
    <t>inj_up_p</t>
  </si>
  <si>
    <t>inj_down_p</t>
  </si>
  <si>
    <t>seism_onset</t>
  </si>
  <si>
    <t>seism_time_shift_onset</t>
  </si>
  <si>
    <t>seism_events</t>
  </si>
  <si>
    <t>seism_depth_min</t>
  </si>
  <si>
    <t>seism_depth_max</t>
  </si>
  <si>
    <t>seism_a_before</t>
  </si>
  <si>
    <t>seism_b_before</t>
  </si>
  <si>
    <t>seism_a_during</t>
  </si>
  <si>
    <t>seism_b_during</t>
  </si>
  <si>
    <t>seism_a_after</t>
  </si>
  <si>
    <t>seism_b_after</t>
  </si>
  <si>
    <t>moment_max</t>
  </si>
  <si>
    <t>moment_max_type</t>
  </si>
  <si>
    <t>moment_max_depth_min</t>
  </si>
  <si>
    <t>moment_max_depth_max</t>
  </si>
  <si>
    <t>moment_distance</t>
  </si>
  <si>
    <t>moment_date</t>
  </si>
  <si>
    <t>data_sources</t>
  </si>
  <si>
    <t>CCS</t>
  </si>
  <si>
    <t>Algeria</t>
  </si>
  <si>
    <t>In Salah</t>
  </si>
  <si>
    <t>Geologic gas storage</t>
  </si>
  <si>
    <t>Krechba</t>
  </si>
  <si>
    <t>Sandstone</t>
  </si>
  <si>
    <t>SS</t>
  </si>
  <si>
    <t>NW-SE</t>
  </si>
  <si>
    <t>Fractured zone</t>
  </si>
  <si>
    <t>SS-NF</t>
  </si>
  <si>
    <t>CO2 injection through 3 horizontal wells</t>
  </si>
  <si>
    <t>CO2</t>
  </si>
  <si>
    <t>Pore pressure buildup due to CO2 injection</t>
  </si>
  <si>
    <t>Injection into gas field but no apparent connection between water leg and produced gas cap. Volume assuming liquid CO2 density of 1100 kg/m3</t>
  </si>
  <si>
    <t>Oye et al. (2013), Stork et al. (2015), Verdon et al. (2013, 2015), Iding and Ringrose (2011), Rutqvist et al. (2010), Rutqvist (2012), Morris et al. (2011), Vilarrasa et al. (2015, 2017, 2019)</t>
  </si>
  <si>
    <t>USA</t>
  </si>
  <si>
    <t>Decatur (CCS1), Illinois, demonstration site</t>
  </si>
  <si>
    <t>Mt Simon</t>
  </si>
  <si>
    <t>N68E</t>
  </si>
  <si>
    <t>N40E</t>
  </si>
  <si>
    <t>CO2 injection through a vertical well</t>
  </si>
  <si>
    <t>Pore pressure buildup and poroelastic stresses, due to CO2 injection, of faults in the crystalline basement</t>
  </si>
  <si>
    <t>Volume assuming liquid CO2 density of 1100 kg/m3</t>
  </si>
  <si>
    <t>Bondarenko et al. (2021), Kaven et al. (2015), Luu et al. (2022), Vilarrasa et al. (2019), Bauer et al. (2016), Goertz-Allmann et al. (2017), Williams-Stroud et al. (2020), Yang et al. (2018)</t>
  </si>
  <si>
    <t>IL-ICCS (CCS2), Illinois, industry site</t>
  </si>
  <si>
    <t>Much less than IBDP (CCS1)</t>
  </si>
  <si>
    <t>Low permeability mudstone baffles of 3-5 m thickness below the injection interval have restricted pressure migration downward to the basement and, thus, the rate of seismicity has been significantly lower than CCS1.</t>
  </si>
  <si>
    <t>Berger et al. (2019), Bondarenko et al. (2021), Freiburg et al. (2014), Leetaru and Freiburg (2014), Luu et al. (2022), Williams-Stroud et al. (2020)</t>
  </si>
  <si>
    <t>Spain</t>
  </si>
  <si>
    <t>Hontomín</t>
  </si>
  <si>
    <t>Injectivity tests with brine and CO2</t>
  </si>
  <si>
    <t>Sopeña</t>
  </si>
  <si>
    <t>Limestone and dolomite</t>
  </si>
  <si>
    <t>NF/SS</t>
  </si>
  <si>
    <t>N50E</t>
  </si>
  <si>
    <t>Brine, brine with dissolved CO2 and CO2 injection</t>
  </si>
  <si>
    <t>brine, CO2</t>
  </si>
  <si>
    <t>a few</t>
  </si>
  <si>
    <t>de Dios et al. (2017), Lopez-Perez et al. (2020)</t>
  </si>
  <si>
    <t>Israel</t>
  </si>
  <si>
    <t>Heletz</t>
  </si>
  <si>
    <t>Heletz sand</t>
  </si>
  <si>
    <t>unconsolidated sand</t>
  </si>
  <si>
    <t>N130E</t>
  </si>
  <si>
    <t>N160E</t>
  </si>
  <si>
    <t>Pumping and injection tests with brine, tracers and CO2</t>
  </si>
  <si>
    <t>not reported</t>
  </si>
  <si>
    <t>Niemi et al. (2016, 2020), Vilarrasa et al., (2019)</t>
  </si>
  <si>
    <t>Research</t>
  </si>
  <si>
    <t>Castor</t>
  </si>
  <si>
    <t>Natural gas storage</t>
  </si>
  <si>
    <t>Montsia structure</t>
  </si>
  <si>
    <t>Karstified carbonate</t>
  </si>
  <si>
    <t>N26E</t>
  </si>
  <si>
    <t>Amposta</t>
  </si>
  <si>
    <t>NF</t>
  </si>
  <si>
    <t>Cushion gas injection</t>
  </si>
  <si>
    <t>Natural gas</t>
  </si>
  <si>
    <t>1002, 0≤MLG≤4, 13 M&gt;13, 3 M&gt;4 (05/09/2013-15/10/2013)</t>
  </si>
  <si>
    <t>Complex interaction with non-hydraulically connected crystalline basement</t>
  </si>
  <si>
    <t>Likely induced/triggered</t>
  </si>
  <si>
    <t>Cesca et al. (2014). Batchelor et al. (2007), Jaunes et al. (2017), Schindler et al. (1998), Gaite et al. (2016), Villaseñor et al. (2020), Ruiz-Barajas et al. (2017)</t>
  </si>
  <si>
    <t>Granite</t>
  </si>
  <si>
    <t>ML</t>
  </si>
  <si>
    <t>Netherlands</t>
  </si>
  <si>
    <t>Bergermeer</t>
  </si>
  <si>
    <t>Rotliegend sandstone</t>
  </si>
  <si>
    <t>Heterogeneities of the fault can explain local seismicities during cushion gas injection. After that, the seismicity rate has been significantly declined as the fault got strengthened (Kaiser effect). Cooling effect could also impose minor impacts on the fault stability</t>
  </si>
  <si>
    <t>The reservoir has experienced significant pressure reduction and large earthquakes during the reservoir depletion</t>
  </si>
  <si>
    <t>Fenix Consulting Delft, B.V. (2018), Muntendam-Bos et al. (2008), Muntendam-Bos et al. (2021), Qcon GmbH (2016), TNO (2014)</t>
  </si>
  <si>
    <t>Canada</t>
  </si>
  <si>
    <t>Carbonate</t>
  </si>
  <si>
    <t>NE-SW</t>
  </si>
  <si>
    <t>China</t>
  </si>
  <si>
    <t>NNW-SSE</t>
  </si>
  <si>
    <t>Stimulation</t>
  </si>
  <si>
    <t>Maghsoudi et al. (2016)</t>
  </si>
  <si>
    <t xml:space="preserve"> </t>
  </si>
  <si>
    <t>Mw</t>
  </si>
  <si>
    <t>mbLg</t>
  </si>
  <si>
    <t>Italy</t>
  </si>
  <si>
    <t>France</t>
  </si>
  <si>
    <t>Germany</t>
  </si>
  <si>
    <t>Helmholtz Centre Potsdam</t>
  </si>
  <si>
    <t>Laboratory fault slip experiment</t>
  </si>
  <si>
    <t>Bentheim sandstone</t>
  </si>
  <si>
    <t>Distilled water</t>
  </si>
  <si>
    <t>more than 3000</t>
  </si>
  <si>
    <t xml:space="preserve">Wang et al. (2020 a,b), </t>
  </si>
  <si>
    <t>University of Toronto</t>
  </si>
  <si>
    <t>laboratory hydraulic fracture experiments</t>
  </si>
  <si>
    <t>Westerly granite</t>
  </si>
  <si>
    <t>Goodfellow et al. (2015)</t>
  </si>
  <si>
    <t>Penn. State University</t>
  </si>
  <si>
    <t>Schist</t>
  </si>
  <si>
    <t>constant pressurization rate (0.1 MPa/min)</t>
  </si>
  <si>
    <t>water (viscosity=0.00089)</t>
  </si>
  <si>
    <t>Li et al. (2021),</t>
  </si>
  <si>
    <t>Eastern Bavaria</t>
  </si>
  <si>
    <t>Deep fluid injection</t>
  </si>
  <si>
    <t>Gneiss</t>
  </si>
  <si>
    <t>N150E</t>
  </si>
  <si>
    <t>N170E</t>
  </si>
  <si>
    <t>Brine (KBr, KCl) injection</t>
  </si>
  <si>
    <t>MW 1.4 from McGarr (2014) based on Jost et al. (1998)</t>
  </si>
  <si>
    <t>Baisch and Harjes (2003), Brudy et al. (1995), Brudy et al. (1997), Chang and Haimson (2000), Evans et al. (2012), Haimson and Chang (2002), Huenges et al. (1997), McGarr (2014), Moeck (2014), Pechnig et al. (1997), Zoback and Harjes (1997)</t>
  </si>
  <si>
    <t>Fluid injection</t>
  </si>
  <si>
    <t>Pressure from figure 3</t>
  </si>
  <si>
    <t>Baisch and Harjes (2003), Brudy et al. (1995), Brudy et al. (1997), Chang and Haimson (2000), Evans et al. (2012), Haimson and Chang (2002), Huenges et al. (1997), McGarr (2014), Moeck (2014), Pechnig et al. (1997),Serge Shapiro (personal communication, 2016, shapiro@geophysik.fu-berlin.de), Zoback and Harjes (1997)</t>
  </si>
  <si>
    <t>Water injection</t>
  </si>
  <si>
    <t>Volume mistake in Evans et al. (2012)</t>
  </si>
  <si>
    <t>Baisch and Harjes (2003), Brudy et al. (1995), Brudy et al. (1997), Chang and Haimson (2000), Evans et al. (2012), Haimson and Chang (2002), Huenges et al. (1997), McGarr (2014), Moeck (2014), Pechnig et al. (1997), Zoback and Harjes (1997),</t>
  </si>
  <si>
    <t>Switzerland</t>
  </si>
  <si>
    <t xml:space="preserve">Grimsel </t>
  </si>
  <si>
    <t>Fracturing</t>
  </si>
  <si>
    <t>Aar Massive</t>
  </si>
  <si>
    <t>Granodiorites and granites</t>
  </si>
  <si>
    <t>SS/RF</t>
  </si>
  <si>
    <t>N90E</t>
  </si>
  <si>
    <t>N110E</t>
  </si>
  <si>
    <t>David et al. (2018 a,b), Dutler et al. (2020), Gischig et al. (2020), Krietsch et al. (2019), Krietsch et al. (2020), Selvadurai et al. (2019), Villiger et al. (2020),</t>
  </si>
  <si>
    <t>Sweden</t>
  </si>
  <si>
    <t>Äspö Hard Rock Laboratory</t>
  </si>
  <si>
    <t>Ävrö granodiorite</t>
  </si>
  <si>
    <t>Granodiorite</t>
  </si>
  <si>
    <t>RF</t>
  </si>
  <si>
    <t>N132E</t>
  </si>
  <si>
    <t>Cyclic stimulation</t>
  </si>
  <si>
    <t>Water</t>
  </si>
  <si>
    <t>196 from -4.2 to -3.5</t>
  </si>
  <si>
    <t>Reactivation of pre-existing fractures</t>
  </si>
  <si>
    <t>Feng (2107), Hakami et al. (2008), Kwiatek et al. (2018), Melin (2012), Sundberg (2017), Zang et al. (2017), , Zang et al. (2019)</t>
  </si>
  <si>
    <t>Laboratoire Souterrain Bas Bruit (LSBB)</t>
  </si>
  <si>
    <t>N30E</t>
  </si>
  <si>
    <t>Step-increasing rates</t>
  </si>
  <si>
    <t>Pore pressure diffusion and aseismic slip</t>
  </si>
  <si>
    <t>11 hydraulic stimulations, less than 4% of the slip is seismic</t>
  </si>
  <si>
    <t>Derode et al. (2013), Derode et al. (2015), Duboeuf et al. (2017), Guglielmi et al. (2015), Jeanne et al. (2012 a,b), Kakurina et al. (2020)</t>
  </si>
  <si>
    <t>Mont-Terri Laboratory (FS experiment)</t>
  </si>
  <si>
    <t>In-situ fault slip experiment</t>
  </si>
  <si>
    <t>Opalinus caly</t>
  </si>
  <si>
    <t>shaly facies</t>
  </si>
  <si>
    <t>N45W</t>
  </si>
  <si>
    <t>N66E</t>
  </si>
  <si>
    <t>SE</t>
  </si>
  <si>
    <t>Main fault</t>
  </si>
  <si>
    <t>Fault slip behavior</t>
  </si>
  <si>
    <t>Slip on the main fault not the injection fault</t>
  </si>
  <si>
    <t>Injection into a fault some 1-2 m away from the main fault- Injection within the damage zone of the main fault</t>
  </si>
  <si>
    <t>Birkholzer et al. (2016), Guglielmi et al. (2015), Guglielmi et al. (2017), Guglielmi et al. (2020 a,b), Jeanne et al. (2017), Kakurina et al. (2020), Nguyen et al. (2019), Zappone et al. (2021)</t>
  </si>
  <si>
    <t>Tournemire underground laboratory</t>
  </si>
  <si>
    <t>Toarcian shale</t>
  </si>
  <si>
    <t>Shale</t>
  </si>
  <si>
    <t>N5E</t>
  </si>
  <si>
    <t>NW</t>
  </si>
  <si>
    <t>De Barros et al. (2016), De Barros et al. (2018), Guglielmi et al. (2015), Masri et al. (2014), Valès et al. (2004)</t>
  </si>
  <si>
    <t>New Zealand</t>
  </si>
  <si>
    <t>Philippines</t>
  </si>
  <si>
    <t>Tongonan Geothermal field</t>
  </si>
  <si>
    <t>Research (injection)</t>
  </si>
  <si>
    <t>Mahanagdong Claystone formation and Mahiao Sedimentary Complex formation</t>
  </si>
  <si>
    <t>claystone,siltstone, sandstone, and the conglomerate containing quartz and monzodiorite fragments</t>
  </si>
  <si>
    <t>N143E</t>
  </si>
  <si>
    <t>Philippine Fault</t>
  </si>
  <si>
    <t>Hydraulic stimulation experiment</t>
  </si>
  <si>
    <t>River water</t>
  </si>
  <si>
    <t>292 during the injection period</t>
  </si>
  <si>
    <t>mc</t>
  </si>
  <si>
    <t>pore pressure buildup in the geothermal field</t>
  </si>
  <si>
    <t>all the data is found in Prioul et al. (2000); the fault is an active fault with creep slip (about 2.4cm/year)</t>
  </si>
  <si>
    <t>Prioul et al. (2000)</t>
  </si>
  <si>
    <t>Japan</t>
  </si>
  <si>
    <t>Matsushiro</t>
  </si>
  <si>
    <t>Volcanics (Basalt, Andesite and Tuff), Shale and Quartz-diorite</t>
  </si>
  <si>
    <t>N55W</t>
  </si>
  <si>
    <t>NE</t>
  </si>
  <si>
    <t>Matsushiro Earthquake Fault</t>
  </si>
  <si>
    <t>Injection experiment</t>
  </si>
  <si>
    <t>City water</t>
  </si>
  <si>
    <t>about 300</t>
  </si>
  <si>
    <t>the increase in pore pressure reduced the strength of rocks and resulted in premature releases of elastic strain</t>
  </si>
  <si>
    <t>Two injection periods but merged here</t>
  </si>
  <si>
    <t>Ohtake (1974)</t>
  </si>
  <si>
    <t>WFSD-3P</t>
  </si>
  <si>
    <t>Triassic Xujiahe formation</t>
  </si>
  <si>
    <t>siltstone, fault breccia and gouge</t>
  </si>
  <si>
    <t>N10E</t>
  </si>
  <si>
    <t>Anxian-Guanxian fault</t>
  </si>
  <si>
    <t>water</t>
  </si>
  <si>
    <t>824 recorded at the surface and 20000 recorded in the borehole at depth</t>
  </si>
  <si>
    <t>fluid injection causes fault slip near the borehole</t>
  </si>
  <si>
    <t>Magnitude usually &lt;1</t>
  </si>
  <si>
    <t>Ma et al. (2015), Li et al.(2015), He et al. (2017)</t>
  </si>
  <si>
    <t>Nojima</t>
  </si>
  <si>
    <t>Nojima fault</t>
  </si>
  <si>
    <t>about 3000 (Jan. 1-April 30)</t>
  </si>
  <si>
    <t>A small increase in pore pressure or shear stress leads to slip of a highly permeable fault</t>
  </si>
  <si>
    <t>Tadokoro et al. (2000)</t>
  </si>
  <si>
    <t>Ryser wells, Harrison County, Ohio</t>
  </si>
  <si>
    <t>Hydraulic fracturing</t>
  </si>
  <si>
    <t>Fracking (injection)</t>
  </si>
  <si>
    <t>Utica-Point Pleasant</t>
  </si>
  <si>
    <t>N58E</t>
  </si>
  <si>
    <t>Injection volume total for 3 wells, pressure and rate are max values</t>
  </si>
  <si>
    <t>Friberg et al. (2014)</t>
  </si>
  <si>
    <t>Poland Township, Ohio</t>
  </si>
  <si>
    <t>N59E</t>
  </si>
  <si>
    <t>N83E</t>
  </si>
  <si>
    <t>hydraulic fracturing induced slip along a pre-existing basement-rooted fault</t>
  </si>
  <si>
    <t>Skoumal et al. (2015)</t>
  </si>
  <si>
    <t>UK</t>
  </si>
  <si>
    <t>Preese Hall (Stage 2)</t>
  </si>
  <si>
    <t>Bowland</t>
  </si>
  <si>
    <t>N7E</t>
  </si>
  <si>
    <t>Pure water+Proppant</t>
  </si>
  <si>
    <t>Fault activation due to hydraulic fracturing (stage 2)</t>
  </si>
  <si>
    <t>Occured 1 day after shut-in, variable rock properties with TOC content and geological properties</t>
  </si>
  <si>
    <t>Anderson et al. (2019),  Clarke et al. (2014), Clarke et al. (2018), Clarke et al. (2019 a,b), Cuadrilla Resources (2019), Kettlety and Verdon (2021), Kettlety et al. (2021), Pater and Baisch (2011), Westaway (2017)</t>
  </si>
  <si>
    <t>Preese Hall (Stage 4)</t>
  </si>
  <si>
    <t>Stage 4 hydraulic fracturing</t>
  </si>
  <si>
    <t>Occured 10 hours after shut-in</t>
  </si>
  <si>
    <t>Anderson et al. (2019), Clarke et al. (2014), Clarke et al. (2018), Clarke et al. (2019 a,b), Cuadrilla Resources (2019), Kettlety and Verdon (2021), Kettlety et al. (2021), Pater and Baisch (2011), Westaway (2017)</t>
  </si>
  <si>
    <t>Preston New Road (PNR-1Z)</t>
  </si>
  <si>
    <t>Bowland (Lower)</t>
  </si>
  <si>
    <t>N57E</t>
  </si>
  <si>
    <t>6 events with ML&gt;0.5</t>
  </si>
  <si>
    <t>500 m-long fracture intersected the wellbore (5 stages at least directly injected into the fault)</t>
  </si>
  <si>
    <t>Rock properties at Preston New Road were found to be similar to those of Preese Hall</t>
  </si>
  <si>
    <t>Preston New Road (PNR-2)</t>
  </si>
  <si>
    <t>Bowland (Upper)</t>
  </si>
  <si>
    <t>350 m-long fracture some 200 m away from three HF stages</t>
  </si>
  <si>
    <t>72 hours after the last hydraulic fracturing stage- Delay is possibly related to pore pressure diffusion to the fault</t>
  </si>
  <si>
    <t>Garvin County, Eola field, OK</t>
  </si>
  <si>
    <t>Woodford shale and Viola lime</t>
  </si>
  <si>
    <t>86, with 16 1≤ML</t>
  </si>
  <si>
    <t>Occured during hydraulic fracturing treatment, the first earthquake occured 24 hrs after injection</t>
  </si>
  <si>
    <t>Holland (2011), Holland (2013)</t>
  </si>
  <si>
    <t>Duvernay East Shale Basin 10 (Red Deer)</t>
  </si>
  <si>
    <t>Duvernay shale</t>
  </si>
  <si>
    <t>N47E</t>
  </si>
  <si>
    <t>N12E</t>
  </si>
  <si>
    <t>Water with viscosity of 0.0004 Pa.s</t>
  </si>
  <si>
    <t>Reactivation of preexisting faults by pore pressure diffusion</t>
  </si>
  <si>
    <t>Location corresponds to Mmax epicentre. Site number from reference.</t>
  </si>
  <si>
    <t>Hui et al. (2021), Shen et al. (2021), Wang et al. (2020)</t>
  </si>
  <si>
    <t>Fox Creek (SS17)</t>
  </si>
  <si>
    <t>N43E</t>
  </si>
  <si>
    <t>N45.5E</t>
  </si>
  <si>
    <t>Aseismic fault slip and fault reactivation in the overlying layers</t>
  </si>
  <si>
    <t>Earthquake occured 8 days after the initiation of treatments</t>
  </si>
  <si>
    <t>Bao and Eaton (2016), Eyre et al. (2019), Fox and Soltanzadeh (2015), Hui et al (2020), Hui et al (2021 a,b,c), Igonin et al. (2021), Reiter and Heidbach (2014), Reiter et al. (2014), Rodriguez (2018), Schultz et al. (2015), Schultz et al. (2017), Schultz et al. (2022), Shen et al. (2019),  Shen et al. (2021), Wang et al. (2016),  Zhao (2018)</t>
  </si>
  <si>
    <t>Fox Creek (SS6) Alberta (Waskahigan and McKinley fields) (Well Pad 1)</t>
  </si>
  <si>
    <t>NS</t>
  </si>
  <si>
    <t>Pore pressure diffusion and stress perurbations reactivated a fault in the basement</t>
  </si>
  <si>
    <t>Occured 40 days after the fracturing operations, during the flow-back period</t>
  </si>
  <si>
    <t>Fox Creek (SS10)</t>
  </si>
  <si>
    <t>Fox Creek (SS7) (Well Pad 3)</t>
  </si>
  <si>
    <t>Fox Creek (SS1, SS4)</t>
  </si>
  <si>
    <t>Hypocenters for these two events are nearby and have similar fault motions</t>
  </si>
  <si>
    <t>Fox Creek (SS3)</t>
  </si>
  <si>
    <t>Fox Creek (SS5)</t>
  </si>
  <si>
    <t>Occured at long distances from HF operations</t>
  </si>
  <si>
    <t>Fox Creek (SS9) (Well Pad 6)</t>
  </si>
  <si>
    <t>Fox Creek (SS12)</t>
  </si>
  <si>
    <t>Fox Creek (SS2)</t>
  </si>
  <si>
    <t>Fox Creek (SS14)</t>
  </si>
  <si>
    <t>Fox Creek (SS16)</t>
  </si>
  <si>
    <t>Fox Creek (SS8) (Well Pad 2)</t>
  </si>
  <si>
    <t>Fox Creek (Well Pad 5)</t>
  </si>
  <si>
    <t>Fox Creek (SS11)</t>
  </si>
  <si>
    <t>Fox Creek (SS15)</t>
  </si>
  <si>
    <t>Fox Creek (Well Pad 4)</t>
  </si>
  <si>
    <t>Fox Creek (SS13)</t>
  </si>
  <si>
    <t>116 km WNW of Fort St. John, British Columbia</t>
  </si>
  <si>
    <t>Montney Siltstone</t>
  </si>
  <si>
    <t>N45E</t>
  </si>
  <si>
    <t>N131E</t>
  </si>
  <si>
    <t>SS-RF</t>
  </si>
  <si>
    <t>Water with viscosity of 0.00028 Pa.s</t>
  </si>
  <si>
    <t>Direct pore pressure transmission to a basement fault through a high-permeability fluid conduit (k=1e-13 m2 is assumed)</t>
  </si>
  <si>
    <t>Earthquake ruptured within the basement 1-2 km below the shale layer. Aftershocks in the overlying sediments (around 2 km) by static stress transfer from the reactivated fault in the basement</t>
  </si>
  <si>
    <t>Atkinson et al. (2016), Davey (2012), Eaton et al. (2019), Fox and Watson (2019), Mahani et al. (2017), McLellan (2012), Peña Castro et al. (2020), Sone and Zoback (2013), Verdecchia et al. (2020), Wang et al (2020), Wang et al (2021)</t>
  </si>
  <si>
    <t>16 km SW Fort St. John-Dawson Creek</t>
  </si>
  <si>
    <t>Direct pore pressure transmission to a basement fault through a high-permeability fluid conduit (k=1e-12 m2 is assumed)</t>
  </si>
  <si>
    <t>Earthquake ruptured within the basement 1-2 km below the shale layer. Large aftershock of ML 4.2, 3.8 and 3.4. Aftershocks in the overlying sediments (around 2 km) by static stress transfer from the reactivated fault in the basement</t>
  </si>
  <si>
    <r>
      <rPr>
        <u/>
        <sz val="9"/>
        <color rgb="FF1155CC"/>
        <rFont val="Times New Roman"/>
        <family val="1"/>
      </rPr>
      <t>https://www.cbc.ca/news/canada/british-columbia/earthquake-fort-st-john-fracking-1.4927898</t>
    </r>
    <r>
      <rPr>
        <sz val="9"/>
        <color theme="1"/>
        <rFont val="Times New Roman"/>
        <family val="1"/>
      </rPr>
      <t>, McLellan (2012), Fox et al. (2019), Verdecchia et al. (2019), Peña Castro et al. (2020)</t>
    </r>
  </si>
  <si>
    <t>H7 well pad, Shangluo site, Zhaotong field</t>
  </si>
  <si>
    <t xml:space="preserve">Silurian Longmaxi </t>
  </si>
  <si>
    <t>N100E</t>
  </si>
  <si>
    <t>N115E</t>
  </si>
  <si>
    <t>2400 with ML≥1.0, 4 ML&gt;4</t>
  </si>
  <si>
    <t>Lei et al. (2017)</t>
  </si>
  <si>
    <t>N201-H24 well pad, Changning shale gas block, Sichuan Province</t>
  </si>
  <si>
    <t>Wufeng-Longmaxi</t>
  </si>
  <si>
    <t>N107.5E</t>
  </si>
  <si>
    <t>pore pressure diffusion</t>
  </si>
  <si>
    <t>Lei et al. (2017), Lei et al. (2019), Liang et al. (2014), Tan et al. (2020), Tang et al. (2021), Xu et al. (2019), Zhang et al. (2020), Zheng et al. (2020)</t>
  </si>
  <si>
    <t>Poland</t>
  </si>
  <si>
    <t>Wysin Site (Well 3H)</t>
  </si>
  <si>
    <t>stimulation</t>
  </si>
  <si>
    <t>77 earthquakes detected overall for the two wells</t>
  </si>
  <si>
    <t>López Comino et al. (2018)</t>
  </si>
  <si>
    <t>Wysin Site (Well 2H)</t>
  </si>
  <si>
    <t>Horn River Basin (Etsho and Kiwigana fields)</t>
  </si>
  <si>
    <t>Muskwa, Otter Park and Evie shales</t>
  </si>
  <si>
    <t>Magnitudes from 0.5 to 1 shows a transition from fracturing-driven seismicity to fault reactivation (Abundant north-south trending faulting)</t>
  </si>
  <si>
    <t>38 events from NRCan array, injection values are averages from a selection of wells</t>
  </si>
  <si>
    <t>BC Oil and Gas Commission report (2012), Davies et al. (2013), Dong (2016), Kettlety et al. (2019), Schultz et al. (2020), Teklu et al. (2018)</t>
  </si>
  <si>
    <t>Horn River Basin</t>
  </si>
  <si>
    <t>Maghsoudi et al. (2016) doesn't provide a date and time for the seismic events as well as no detailed hydromechanical information.</t>
  </si>
  <si>
    <t>Septimus (Montney Trend)</t>
  </si>
  <si>
    <t>Montney Trend</t>
  </si>
  <si>
    <t>Siltsone</t>
  </si>
  <si>
    <t xml:space="preserve">Mainly by fluid injection near preexisting faults; </t>
  </si>
  <si>
    <t>No further sources mention this event</t>
  </si>
  <si>
    <t>BC Oil and Gas Commission (2014), Maxwell et al. (2011), Vaisblat et al. (2019)</t>
  </si>
  <si>
    <t>Eastern Panhandle Texas (Cluster C)</t>
  </si>
  <si>
    <t>Granite Wash Play, Andarko Basin</t>
  </si>
  <si>
    <t>MLadj</t>
  </si>
  <si>
    <t>Spatial and temporal correlation exists, plausible that these earthquakes were triggered by fracking</t>
  </si>
  <si>
    <t>This event hasn't been evaluated by any other public sources</t>
  </si>
  <si>
    <t>Srinivasan et al. (2013), Walter et al. (2018)</t>
  </si>
  <si>
    <t>Beg-Town (Montney Trend)</t>
  </si>
  <si>
    <t>Shale, Siltstone</t>
  </si>
  <si>
    <t xml:space="preserve">During and after (21h) hydraulic fracturing operations. </t>
  </si>
  <si>
    <t>This event hasn't been mentioned by any other public sources</t>
  </si>
  <si>
    <t>Weiyuan site</t>
  </si>
  <si>
    <t>Silurian Longmaxi</t>
  </si>
  <si>
    <t>N105E</t>
  </si>
  <si>
    <t>short term injections</t>
  </si>
  <si>
    <t>Hydraulic fracturing operations</t>
  </si>
  <si>
    <t>Lei et al. (2017), Li et al. (2015), Li et al. (2017), Liang et al., 2014, Tang et al., 2021, Zhang et al. (2020), Zheng et al., 2020)</t>
  </si>
  <si>
    <t>Rongxian County, Sichuan Basin</t>
  </si>
  <si>
    <t>Shale, Marlstone</t>
  </si>
  <si>
    <t>W</t>
  </si>
  <si>
    <t>Molin fault</t>
  </si>
  <si>
    <t>Poroelastic stress redistribution due to hydraulic fracturing in a beneath shale gas layer.</t>
  </si>
  <si>
    <t>2 deaths and 12 injuries. Epicentre coordinates from IRIS earthquake browser. Yang et al. (2020) say MW 4.3 at 1 km depth. No public accessible injection data.</t>
  </si>
  <si>
    <t>Lei et al. (2017), Lei et al. (2019), Liang et al. (2014), Tan et al. (2020), Tang et al. (2021), Xu et al. (2019), Yang et al. (2020), Zhang et al. (2020)</t>
  </si>
  <si>
    <t>Tony Creek dual Microseismic Experiment (ToC2ME), Fox Creek, Alberta</t>
  </si>
  <si>
    <t>Ireton Shale</t>
  </si>
  <si>
    <t>NS1</t>
  </si>
  <si>
    <t>Pore pressure difsuion along an existing fracture into a second fracture zone which failed during stimulation.</t>
  </si>
  <si>
    <t>Very well documented case.</t>
  </si>
  <si>
    <t>Eaton et al. (2018), Ghanizadeh et al. (2015), Igonin et al. (2018), Igonin et al. (2021), Shen et al. (2018), Soltanzadeh et al. (2015)</t>
  </si>
  <si>
    <t>Caribou (Montney Trend)</t>
  </si>
  <si>
    <t>Hydraulic fracturing operations and post injection seimsicity</t>
  </si>
  <si>
    <t>This event hasn't been mentioned by any other public sources.</t>
  </si>
  <si>
    <t>Eagleton 1-29, Wilson, Oklahoma</t>
  </si>
  <si>
    <t>Darold et al. (2014)</t>
  </si>
  <si>
    <t>Cardston, Alberta (Ninastoko field)</t>
  </si>
  <si>
    <t>Exshaw play</t>
  </si>
  <si>
    <t>&gt;60</t>
  </si>
  <si>
    <t>Pore pressure diffusion into the cristalline basement by an intersecting fault zone</t>
  </si>
  <si>
    <t>Galloway et al. (2018), Reiter et al. (2014), Schultz et al. (2015a)</t>
  </si>
  <si>
    <t>Eola-Robberson field, Oklahoma</t>
  </si>
  <si>
    <t>Woodford and Viola, Ardmore Basin</t>
  </si>
  <si>
    <t>Slick water</t>
  </si>
  <si>
    <t>Pore pressure diffusion: Fluid pressures have probably diffused through more permeable fracture and fault systems into a critically stressed fault and triggered earthquakes by increasing the pore pressure within a fault.</t>
  </si>
  <si>
    <t>Well name: Picket Unit B Well 4-18</t>
  </si>
  <si>
    <t>Abousleiman et al. (2007), Holland (2011), Holland (2013a), Kilic and Tapp (2013), Ryan (2017)</t>
  </si>
  <si>
    <t>N201-H18 well pad, Changning shale gas block, Sichuan Province</t>
  </si>
  <si>
    <t>Overpressure reactivation of pre-existing faults by hydraulic fracturing.</t>
  </si>
  <si>
    <t>Shuanghe, Changning County, Sichuan</t>
  </si>
  <si>
    <t>Fracking (injection) and deep well injection for salt mining</t>
  </si>
  <si>
    <t>Changing Anticline Structure</t>
  </si>
  <si>
    <t>Rock Salt</t>
  </si>
  <si>
    <t>WSW</t>
  </si>
  <si>
    <t>Deep well salt mining in combination with closeby hydraulic fracturing in the closeby Shangluo shale gas area</t>
  </si>
  <si>
    <t>The induced seismic event happened close to a salt mining operation but might be influenced by the Changning shale gas development practices. The M5.7 Xingwen Earthquake in the Shangluo shale gas area seemed to set the prerequisites for the M6 Shuanghe one.</t>
  </si>
  <si>
    <t>Doe-Dawson (Montney Trend)</t>
  </si>
  <si>
    <t>All events occurred during or within 2 hours of hydraulic fracturing</t>
  </si>
  <si>
    <t>Altares (Montney Trend)</t>
  </si>
  <si>
    <t>4 events within 2 hours of HF, 3 events during HF and 7 events within 7.5 hours of HF</t>
  </si>
  <si>
    <t>Bienville Parish, Louisiana</t>
  </si>
  <si>
    <t>Fracking (injection+production?)</t>
  </si>
  <si>
    <t>Haynesville Play</t>
  </si>
  <si>
    <t>Hydraulic fracturing is the most likely triggering factor; Natural cause can not be ruled out</t>
  </si>
  <si>
    <t>Hypocentre depth uncertain</t>
  </si>
  <si>
    <t>Sone et al. (2013), Walter et al. (2016)</t>
  </si>
  <si>
    <t>Edinburg, Pennsylvania</t>
  </si>
  <si>
    <t>Utica Shale</t>
  </si>
  <si>
    <t>Hydraulic Fracturing is the most probable scenario</t>
  </si>
  <si>
    <t>Apart from the reference in post-gazette (2016), the event hasn't been examined in any scientific publication.</t>
  </si>
  <si>
    <t>Sattler (2015), State studying link between fracking, Lawrence County earthquakes (2022)</t>
  </si>
  <si>
    <t>Carthage, Cotton Valley Field, Panola County, Texas</t>
  </si>
  <si>
    <t>Cotton Valley</t>
  </si>
  <si>
    <t>994, -1.9≤MW≤-0.2</t>
  </si>
  <si>
    <t>Hydraulic Fracturing</t>
  </si>
  <si>
    <t>Stimulation Phase 1 Stage 2</t>
  </si>
  <si>
    <t>Urbancic et al. (1999), Urbancic and Rutledge (2000)</t>
  </si>
  <si>
    <t>Upper Montney Trend</t>
  </si>
  <si>
    <t>Siltstone</t>
  </si>
  <si>
    <t>Fault reactivation during stimulation</t>
  </si>
  <si>
    <t>Well C. Well location not known so generic Montney Formation coordinates used from Wikipedia</t>
  </si>
  <si>
    <t>Maxwell et al. (2011), Vaisblat et al. (2019)</t>
  </si>
  <si>
    <t>Jonah field, Wyoming</t>
  </si>
  <si>
    <t>Lance Formation</t>
  </si>
  <si>
    <t>EAST 4 stage 3</t>
  </si>
  <si>
    <t>Cluff and Cluff (2004), Wolhart et al. (2006)</t>
  </si>
  <si>
    <t>Hughes County, Oklahoma</t>
  </si>
  <si>
    <t>Woodford Shale, Ardmore Basin</t>
  </si>
  <si>
    <t>Stage V</t>
  </si>
  <si>
    <t>Neuhaus and Miskimins (2012), Ryan (2017)</t>
  </si>
  <si>
    <t>South Korea</t>
  </si>
  <si>
    <t>Pohang (PX-2)</t>
  </si>
  <si>
    <t>Geothermal energy</t>
  </si>
  <si>
    <t>EGS</t>
  </si>
  <si>
    <t>Granodiorite with gabbroic dykes</t>
  </si>
  <si>
    <t>N130E-N136E</t>
  </si>
  <si>
    <t>N36E</t>
  </si>
  <si>
    <t>Yangsan</t>
  </si>
  <si>
    <t>6 foreshocks and 210 after shocks</t>
  </si>
  <si>
    <t>Reactivation of Yangsan fault</t>
  </si>
  <si>
    <t>Ellsworth et al. (2019), Grigoli et al. (2018), Hofmann et al. (2019), Kim et al. (2017), Kim et al. (2017), Kwon et al. (2019), Park et al. (2017), Park et al. (2020), Woo et al. (2019), Yeo et al. (2020)</t>
  </si>
  <si>
    <t>Pohang (PX-1)</t>
  </si>
  <si>
    <t>EGS (injection)</t>
  </si>
  <si>
    <t>Soultz (GPK-1)</t>
  </si>
  <si>
    <t>EGS (Stimulation)</t>
  </si>
  <si>
    <t>Palaeozoic granitic basement</t>
  </si>
  <si>
    <t>SS/NF</t>
  </si>
  <si>
    <t>Massive injection</t>
  </si>
  <si>
    <t>20000 (downhole network), 165 (surface network)</t>
  </si>
  <si>
    <t>Earthquake occured 9 days after shutin</t>
  </si>
  <si>
    <t>Baisch et al. (2010), Calò et al. (2014), Cornet et al. (1997), Cuenot et al. (2006), Dorbath et al. (2009), Evans (2005),  Evans et al. (2012), Gaucher et al. (2015),  Genter et al. (2010), Kushnir et al. (2018), Lucas et al. (2020), Meller (2014), Meller and Ledésert (2017), Sahara et al. (2016), Sausse et al. (2006), Surma and Geraud (2003), Schoenball (2014), Tenzer et al. (2010), Valley and Evans (2007),  Vidal and Genter (2018), Villeneuve et al. (2018)</t>
  </si>
  <si>
    <t>Soultz (GPK-2)</t>
  </si>
  <si>
    <t>700, 1≤ML≤2.5</t>
  </si>
  <si>
    <t>Fracture shearing</t>
  </si>
  <si>
    <t>Well GPK-2, Max earthquake occured 10 days after shut in (Evans et al. (2012)</t>
  </si>
  <si>
    <t>Baisch et al. (2010), Calò et al. (2014), Cornet et al. (1997), Cuenot et al. (2006), Dorbath et al. (2009), Evans (2005),  Evans et al. (2012), Gaucher et al. (2015),  Genter et al. (2010), Kushnir et al. (2018), Lucas et al. (2020), Majer et al. (2007), Meller (2014), Meller and Ledésert (2017), Sahara et al. (2016), Sausse et al. (2006), Surma and Geraud (2003), Schoenball (2014), Tenzer et al. (2010), Valley and Evans (2007),  Vidal and Genter (2018), Villeneuve et al. (2018)</t>
  </si>
  <si>
    <t>Soultz (GPK-2)- restimulation</t>
  </si>
  <si>
    <t>restimulation</t>
  </si>
  <si>
    <t>200, 1≤ML≤2.5</t>
  </si>
  <si>
    <t>Fracture shearing- Direct pore pressure diffusion can reproduce the spatial and temporal evlution of seismicity. The post-injection earthquake also lies within the growing pore pressure front</t>
  </si>
  <si>
    <t>Earthquake occured 2 days after shutin</t>
  </si>
  <si>
    <t>Soultz (GPK-3)</t>
  </si>
  <si>
    <t>240, &gt;32 above 1.2 M</t>
  </si>
  <si>
    <t>Fault reactivation</t>
  </si>
  <si>
    <t>Well GPK-3</t>
  </si>
  <si>
    <t>Soultz (GPK-4)</t>
  </si>
  <si>
    <t>128, 1&lt;Ml&lt;2.7</t>
  </si>
  <si>
    <t>Landau</t>
  </si>
  <si>
    <t>EGS (circulation)</t>
  </si>
  <si>
    <t>Porphyritic granite</t>
  </si>
  <si>
    <t>Granite, Sandstone and Carbonate</t>
  </si>
  <si>
    <t>Circulation</t>
  </si>
  <si>
    <t>&gt;600, -0.5≤ML≤2.7 (joint with Insheim)</t>
  </si>
  <si>
    <t>Max M occured either in the sedimentary layers or basement or both, occured short while after circulation was ceased for maintenance, after 1.5 years from injection</t>
  </si>
  <si>
    <t>Evans et al. (2012), Groos et al. (2013), Küperkoch et al. (2018), Schindler et al. (2010), Vidal and Genter (2018)</t>
  </si>
  <si>
    <t>Insheim</t>
  </si>
  <si>
    <t>Granite and Sandstone</t>
  </si>
  <si>
    <t>&gt;600, -0.5≤ML≤2.7 (joint with Landau)</t>
  </si>
  <si>
    <t>Earthquake after shut-in</t>
  </si>
  <si>
    <t>Breede et al. (2013), Groos et al. (2013), Schindler et al. (2010), Vidal and Genter (2018)</t>
  </si>
  <si>
    <t>Basel</t>
  </si>
  <si>
    <t>Fresh water</t>
  </si>
  <si>
    <t>&gt;10500</t>
  </si>
  <si>
    <t>Fault reactivation, a complex fault zone rather than a single one</t>
  </si>
  <si>
    <t>Max earthquake occured during the shut in period; three additional felt earthquakes with ML &gt; 3 occurred 1–2 months after bleed-off. cloud of seismicities is near vertical and in NW-SE direction</t>
  </si>
  <si>
    <t>Häring et al. (2008), Bachmann et al. (2011), Klose (2013), Majer et al. (2007), Valley et al. (2009), Terakawa et al. (2012), Deichmann et al. (2014), Kraft and Deichmann (2014), TNO (2014), Andres et al. (2019), Valley and Evans (2019), Ziegler and Evans (2020)</t>
  </si>
  <si>
    <t>Australia</t>
  </si>
  <si>
    <t>Cooper Basin (Habanero 1)</t>
  </si>
  <si>
    <t>Innamincka Granite</t>
  </si>
  <si>
    <t>Habanero fault</t>
  </si>
  <si>
    <t>Habanero 1 well. The Geoscience Australia Earthquakes database says M 3.7 event occurred on 06/12/2003 at a depth of 7 km. Caffagni says two M3.7 earthquakes occurred, first one during a shut-in phase and second during a progressive increase in injection rate</t>
  </si>
  <si>
    <t>Asanuma et al. (2005), Baisch et al. (2006), Majer et al. (2007), Barton et al. (2013), Humphreys et al. (2014), Holl and Barton (2015)</t>
  </si>
  <si>
    <t>Cooper Basin (Habanero 1 restimulation)</t>
  </si>
  <si>
    <t>16000, -1.2≤ML≤2.9</t>
  </si>
  <si>
    <t>Habanero 1 restimulation</t>
  </si>
  <si>
    <t>Baisch et al. (2009), Holl and Barton (2015)</t>
  </si>
  <si>
    <t>Cooper Basin (Habanero 3)</t>
  </si>
  <si>
    <t>Habanero 3 well</t>
  </si>
  <si>
    <t>Holl and Barton (2015)</t>
  </si>
  <si>
    <t>Cooper Basin (Jolokia 1)</t>
  </si>
  <si>
    <t>N244E</t>
  </si>
  <si>
    <t>Well Jolokia 1</t>
  </si>
  <si>
    <t>Holl and Barton (2013), Baisch et al. (2015)</t>
  </si>
  <si>
    <t>Cooper Basin (Habanero 4)</t>
  </si>
  <si>
    <t>29186, -1.6≤ML≤3</t>
  </si>
  <si>
    <t>Habanero 4 well</t>
  </si>
  <si>
    <t xml:space="preserve">Baisch et al. (2006), Holl and Barton (2013), Baisch et al. (2015), Geoscience Australia Earthquake database, </t>
  </si>
  <si>
    <t>Bad Urach</t>
  </si>
  <si>
    <t>N10W</t>
  </si>
  <si>
    <t>420, -0.6≤MW≤1.8</t>
  </si>
  <si>
    <t>Stimulation of the existing fractures</t>
  </si>
  <si>
    <t>Heinemann et al. (1992), Rummel and Klee (1995), Dermott et al. (2005), Tenzer et al. (2010), Stober (2011), Evans et al. (2012)</t>
  </si>
  <si>
    <t>Iceland</t>
  </si>
  <si>
    <t>Krafla</t>
  </si>
  <si>
    <t>Geothermal (reinjection)</t>
  </si>
  <si>
    <t>Basalt</t>
  </si>
  <si>
    <t>Thermal effects may be important</t>
  </si>
  <si>
    <t>Eggertsson et al. (2019), Eggertsson et al. (2020), Evans et al. (2012), Flóvenz et al. (2015), Heap et al. (2020)</t>
  </si>
  <si>
    <t>Mexico</t>
  </si>
  <si>
    <t>Cerro Prieto (Imperial Valley)</t>
  </si>
  <si>
    <t>Geothermal (extraction)</t>
  </si>
  <si>
    <t>Metamorphosed sandstones and shales intruded by dykes</t>
  </si>
  <si>
    <t>Cerro Prieto and Imperial faults</t>
  </si>
  <si>
    <t>Occurence of subsidence (poroelasti effect at this site, 5-7 cm/year), Multiple high magnitude earthquakes occured there</t>
  </si>
  <si>
    <t>Martinez-Baez (1980), Somerton (1980), Zúñiga et al. (1995), Glowacka and Nava (1996), Glowacka et al. (2005), Glowacka et al. (2010), Trugman et al. (2014), Prol-Ledesma et al. (2016), García-Sánchez et al. (2017)</t>
  </si>
  <si>
    <t>Svartsengi (Central part)</t>
  </si>
  <si>
    <t>Re-injection (pressure recovery)</t>
  </si>
  <si>
    <t>No event with ML&gt;-1, Recharge depleted reservoir</t>
  </si>
  <si>
    <t>Evans et al. (2012), Flóvenz et al. (2015), Juncu et al. (2020), Keiding et al. (2010)</t>
  </si>
  <si>
    <t>Svartsengi (Pheriphery)</t>
  </si>
  <si>
    <t>Recharge depleted reservoir, the state of stress and elastic properties can be inferred from th Reykjanes field in the close vicinity</t>
  </si>
  <si>
    <t>Hellisheiði (Húsmúli reinjection site)</t>
  </si>
  <si>
    <t>SS-N</t>
  </si>
  <si>
    <t>N16.6E</t>
  </si>
  <si>
    <t>N36.6E</t>
  </si>
  <si>
    <t>N8E</t>
  </si>
  <si>
    <t>Induced seismicity observed in Hellisheiði is found to be highly temperature dependent. Thermal stressing is significantly promoted by cooling-induced fracture permeability enhancement, controlling the stability conditions of the fractures. The spatial and temporal evolution of the sesimic events can only be numerically reproduced by considering a significant contribution of thermal permeability enhancement. Calibration of numerical models against field injectivity data shows that injectivity is governed by the injected fluid temperature. The colder the injected fluid, the higher the injectivity.</t>
  </si>
  <si>
    <t>Hypocentres of the majority of induced earthquakes are below the injection layer and within the basaltic basement. So, changes in lithology may control the fault strength or seismic/aseismic slip tendency</t>
  </si>
  <si>
    <t>Batir et al. (2012), Flóvenz et al. (2015), Juncu et al. (2017), Juncu et al. (2020), Cao et al. (2022)</t>
  </si>
  <si>
    <t>Hellisheiði (Well HE-8)</t>
  </si>
  <si>
    <t>Geothermal (drilling and stimulation)</t>
  </si>
  <si>
    <t>NNE</t>
  </si>
  <si>
    <t>E</t>
  </si>
  <si>
    <t>Bjornsson (2004), Evans et al. (2012), Juncu et al. (2017), Juncu et al. (2020), Cao et al. (2022)</t>
  </si>
  <si>
    <t>Hellisheiði(Gráuhnjúkar reinjection site)</t>
  </si>
  <si>
    <t>Flóvenz et al. (2015), Cao et al. (2022)</t>
  </si>
  <si>
    <t>Nesjavellir</t>
  </si>
  <si>
    <t>18 quakes between 2 and 3</t>
  </si>
  <si>
    <t>Flóvenz et al. (2015)</t>
  </si>
  <si>
    <t>Reykjanes</t>
  </si>
  <si>
    <t>Geothermal (extraction and reinjection)</t>
  </si>
  <si>
    <t>Volcanics</t>
  </si>
  <si>
    <t>N</t>
  </si>
  <si>
    <t>N20W</t>
  </si>
  <si>
    <t>N26W</t>
  </si>
  <si>
    <t>5 swarms of 40-80</t>
  </si>
  <si>
    <t>Normal faults</t>
  </si>
  <si>
    <t>Volume for 2005-2008. Annual average injection. The largest quake magnitude is 3 ML in 2006 due to production. Injection induced quakes are all smaller than 2</t>
  </si>
  <si>
    <t xml:space="preserve">Arnórsson (1995), Haimson and Voight (1977), Hofmann et al. (2021), Keilegavlen et al. (2021), Peter-Borie et al. (2018),  Taherynia et al, (2016), </t>
  </si>
  <si>
    <t>The Geysers</t>
  </si>
  <si>
    <t>Metamorphics and Igneous</t>
  </si>
  <si>
    <t>NF-SS</t>
  </si>
  <si>
    <t>140/month ML&gt;1.2, 20 events&gt;4 since 2003</t>
  </si>
  <si>
    <t>Vapour dominated. Up to 2005 about 120 billion pounds had been injected. Mass to volume using water desnity of 1000 kg m-3. Rate is for field scale.</t>
  </si>
  <si>
    <r>
      <rPr>
        <sz val="9"/>
        <color theme="1"/>
        <rFont val="Times New Roman"/>
        <family val="1"/>
      </rPr>
      <t xml:space="preserve">Nicholson and Wesson (1992), Julian et al. (1996), Majer (2007), Majer and Peterson (2008), Boyle and Zoback (2014), Martínez‐Garzón et al. (2014), Rutqvist et al. (2015), Garcia et al. (2016), Buijze et al. (2019), Scibek (2020), </t>
    </r>
    <r>
      <rPr>
        <u/>
        <sz val="9"/>
        <color rgb="FF1155CC"/>
        <rFont val="Times New Roman"/>
        <family val="1"/>
      </rPr>
      <t>http://www.conservation.ca.gov/dog/geothermal/manual/Pages/production.aspx</t>
    </r>
  </si>
  <si>
    <t>Salton Sea, California</t>
  </si>
  <si>
    <t>Alter sandstone, siltstone and shale</t>
  </si>
  <si>
    <t>Volume assuming water density of 1000 kg m-3. Rate is for field scale.</t>
  </si>
  <si>
    <t>Hulen et al. (2002), Kaspereit et al. (2016), McGuire et al. (2015)</t>
  </si>
  <si>
    <t>Los Humeros</t>
  </si>
  <si>
    <t>Basalt and Andesite</t>
  </si>
  <si>
    <t>N60W</t>
  </si>
  <si>
    <t>Md</t>
  </si>
  <si>
    <t>Two sets of faults have been detected in the field (Urban 2013), Production rate from figure 10 for well P1, injection rate from figure 9 for well I29</t>
  </si>
  <si>
    <t>Arzate et al. (2018), Kruszewski et al. (2019), Norini et al. (2019), Rodríguez (2000), Urban and Lermo (2013)</t>
  </si>
  <si>
    <t>Rotokawa</t>
  </si>
  <si>
    <t>Volcanics (Andesite)</t>
  </si>
  <si>
    <t xml:space="preserve">NF </t>
  </si>
  <si>
    <t>N25E</t>
  </si>
  <si>
    <t>N49E</t>
  </si>
  <si>
    <t>&gt;1500</t>
  </si>
  <si>
    <t>Liquid dominated. Field scale rate. Max magnitude depth: located in the wacke basement</t>
  </si>
  <si>
    <t>Davidson et al. (2012), Heap et al. (2020),  Quinao et al. (2013), Sherburn et al. (2015),  Siratovich et al. (2012),  Siratovich et al. (2014), Siratovich et al. (2015), Siratovich et al. (2016), Wyering et al. (2014)</t>
  </si>
  <si>
    <t>Ngatamariki</t>
  </si>
  <si>
    <t>Tahorakuri</t>
  </si>
  <si>
    <t>Volcaniclastics with andesitic lava</t>
  </si>
  <si>
    <t>Sherburn et al. (2015), Wyering et al. (2014), Wyering et al. (2018)</t>
  </si>
  <si>
    <t>Mokai</t>
  </si>
  <si>
    <t>Sherburn et al. (2015)</t>
  </si>
  <si>
    <t>El Salvador</t>
  </si>
  <si>
    <t>Berlín (Well TR8A)</t>
  </si>
  <si>
    <t>Berlin Formation</t>
  </si>
  <si>
    <t>Young volcanic</t>
  </si>
  <si>
    <t>Brine</t>
  </si>
  <si>
    <t>Well TR8A, Field on volcano flank (last eruption 1878?), goethermal production started in 1992. The largest event occured two weeks after shut-in (Bommer et al., 2006)</t>
  </si>
  <si>
    <t>Damore and Mejia (1999), Monterrosa and Sa (2002), Bommer et al. (2006), Majer et al. (2007), Rodríguez and Monterossa (2011), Portier et al. (2012), Monterrosa (2012), Kwiatek et al. (2014)</t>
  </si>
  <si>
    <t>St. Gallen</t>
  </si>
  <si>
    <t>Geothermal (injection and production)</t>
  </si>
  <si>
    <t>Malm limestone</t>
  </si>
  <si>
    <t>&gt;800</t>
  </si>
  <si>
    <t>Initially geothermal project but then also natural gas tested</t>
  </si>
  <si>
    <t>Bloch (personal communication, 2018, kundendienst@sgsw.ch), Schultz et al. (2022), Moeck et al. (2015), Wolfgramm et al. (2015), Zbinden et al. (2020 a,b)</t>
  </si>
  <si>
    <t>Assuming a water density of 1000 kg m-3</t>
  </si>
  <si>
    <t>Evans et al. (2012)</t>
  </si>
  <si>
    <t>Unterhaching</t>
  </si>
  <si>
    <t>karstic limestone</t>
  </si>
  <si>
    <t>N29E</t>
  </si>
  <si>
    <t>N35E</t>
  </si>
  <si>
    <t>136, with -0.8&lt;ML&lt;2.4 from 2008 to 2012</t>
  </si>
  <si>
    <t>The borehole crosses the main fault, but the hypocenter is located some hundreds of meters below the borehole. ML2.3 occured in Feb. 2008 shortly after starting the project. Earthquakes with local magnitudes of 2.1 and 1.9 were also detected on 21 and 23 July respectively.</t>
  </si>
  <si>
    <t xml:space="preserve">Evans et al. (2012), Gaucher et al. (2015), Hedtmann and Alber (2017), Megies and Wassermann (2014), Pei et al. (2018), Rojas et al. (2017),  Sisi et al. (2017), Wolfgramm et al. (2007), </t>
  </si>
  <si>
    <t>Newberry</t>
  </si>
  <si>
    <t>Intruded John Day</t>
  </si>
  <si>
    <t>N2S</t>
  </si>
  <si>
    <t>174, -0≤MW≤2.39,within 1 km</t>
  </si>
  <si>
    <t>During phase 2 of the project (started from April 2012)</t>
  </si>
  <si>
    <t>Cheng et al. (2019), Cladouhos et al. (2013), Cladouhos et al. (2016), Li et al. (2012), Sonnenthal et al. (2012)</t>
  </si>
  <si>
    <t>Rosemanowes</t>
  </si>
  <si>
    <t>Carnmenellis granite</t>
  </si>
  <si>
    <t>Stimulation-Circulation</t>
  </si>
  <si>
    <t>Water-gel</t>
  </si>
  <si>
    <t>Batchelor et al. (1983),  Pine and Batchelor (1984), Pine et al. (1987), Savage et al. (1987), Xie et al. (2015),  Zang et al. (2014)</t>
  </si>
  <si>
    <t>Ogachi (OGC-1)</t>
  </si>
  <si>
    <t>N41E</t>
  </si>
  <si>
    <t xml:space="preserve">Water </t>
  </si>
  <si>
    <t>Audigane et al. (2012), Kaieda et al. (2000), Kaieda et al. (2005), Kaieda et al. (2010), McClure and Horne (2014), Shin et al. (2000), Wakahama et al. (2009)</t>
  </si>
  <si>
    <t>Desert Peak, Nevada</t>
  </si>
  <si>
    <t>Volcanics and metamorphics</t>
  </si>
  <si>
    <t xml:space="preserve">There is high uncertainty for the taken values for different parameters. </t>
  </si>
  <si>
    <t>Davatzes and Hickman (2009), Hickman and Davatzes (2010), Lutz et al. (2010), Zemach et al. (2013), Baker et al. (2014), Breede et al. (2013), Benato et al. (2016), Dempsey et al. (2016)</t>
  </si>
  <si>
    <t>Rittershoffen, Alsace</t>
  </si>
  <si>
    <t>N155E</t>
  </si>
  <si>
    <t>N20E</t>
  </si>
  <si>
    <t>Mlv</t>
  </si>
  <si>
    <t>~100 microseismic events in April, GRT1 well</t>
  </si>
  <si>
    <t>Maurer et al. (2020), Vidal et al. (2016)</t>
  </si>
  <si>
    <t>Laugaland (Holtum) and Kaldárholt, South IS</t>
  </si>
  <si>
    <t>Many events each year</t>
  </si>
  <si>
    <t>Cyclic loading in a long time due to high and low demand to energy during the year, also pressure biuld up due to re-injection</t>
  </si>
  <si>
    <t>Obvious change in microseismic´s spatial patterns before and after the main earthquake, Seasonal consumption; Seismic events greatly affected reservoir pressure of the adjacent fields</t>
  </si>
  <si>
    <t>Arnórsson (1995), Axelsson et al. (2005), Axelsson et al. (2010), Björnsson et al. (2011), Evans et al. (2012), Flóvenz et al. (2015), Lashin (2005), Zhang (2003), Ziegler et al. (2016)</t>
  </si>
  <si>
    <t xml:space="preserve">Laugaland (Eyjafjördur), North IS </t>
  </si>
  <si>
    <t>Reason for no seismic event: large pressure decline during pressure which is not thoroughly recovered by re-injection</t>
  </si>
  <si>
    <t>No event with ML&gt;-1, Seeasonal consumption</t>
  </si>
  <si>
    <t>Finland</t>
  </si>
  <si>
    <t>Helsinki</t>
  </si>
  <si>
    <t>Precambrian Svecofennian basement rocks</t>
  </si>
  <si>
    <t>granites, pegmatites, gneisses, and amphibolites</t>
  </si>
  <si>
    <t>N135E</t>
  </si>
  <si>
    <t>NNW</t>
  </si>
  <si>
    <t>490, with -0.8&lt;ML&lt;1.8</t>
  </si>
  <si>
    <t>reactivation of fracture network, not major faults</t>
  </si>
  <si>
    <t>Focal mechanisms are RF, while optimal regime on pre/existing faults is SS. Major faults are 20 km away from injection. Imjection performed by intervals with inactive periods</t>
  </si>
  <si>
    <t>Ader et al. (2020), Bentz et al. (2020), Hillers et al. (2020), Kwiatek et al. (2019), Leonhardt et al. (2021)</t>
  </si>
  <si>
    <t>Latera</t>
  </si>
  <si>
    <t>injection</t>
  </si>
  <si>
    <t>Field  operational from 1999 to 2003, 14 wells</t>
  </si>
  <si>
    <t>United Downs Deep Geothermal Power Project</t>
  </si>
  <si>
    <t>Cornubian Batholith</t>
  </si>
  <si>
    <t>Batholith</t>
  </si>
  <si>
    <t>N135</t>
  </si>
  <si>
    <t>Still in the exploration phase</t>
  </si>
  <si>
    <r>
      <rPr>
        <u/>
        <sz val="9"/>
        <color rgb="FF000000"/>
        <rFont val="Times New Roman"/>
        <family val="1"/>
      </rPr>
      <t>https://earthquakes.bgs.ac.uk/induced/recent_uk_events.html</t>
    </r>
    <r>
      <rPr>
        <sz val="9"/>
        <color theme="1"/>
        <rFont val="Times New Roman"/>
        <family val="1"/>
      </rPr>
      <t>, Still in the exploration phase</t>
    </r>
  </si>
  <si>
    <t>Gan et al. (2021), Ledingham et al. (2019), Reinecker et al. (2021)</t>
  </si>
  <si>
    <t>Robertsau, Strasbourg</t>
  </si>
  <si>
    <t>EGS (Hydraulic test)</t>
  </si>
  <si>
    <t>N175E</t>
  </si>
  <si>
    <t>N15E</t>
  </si>
  <si>
    <t>Robertsau</t>
  </si>
  <si>
    <t>Hydraulic test</t>
  </si>
  <si>
    <t>MLv</t>
  </si>
  <si>
    <t>Cabral (2018), Schmittbuhl et al. (2021), Valley and Evans (2007)</t>
  </si>
  <si>
    <t>La Wantzenau, Strasbourg</t>
  </si>
  <si>
    <t>N320E</t>
  </si>
  <si>
    <t>10 with 2&lt;ML</t>
  </si>
  <si>
    <t>A MLv=3.3 occured three weeks after the shut in. On December 8, 2020, the local authorities ordered a definitive closure of the Geoven site.</t>
  </si>
  <si>
    <t>Schmittbuhl et al. (2021)</t>
  </si>
  <si>
    <t>Belgium</t>
  </si>
  <si>
    <t>Balmatt (MOL-GT-02)</t>
  </si>
  <si>
    <t>Geothermal (reinjeciton)</t>
  </si>
  <si>
    <t>Lower Carboniferous Limestone Group</t>
  </si>
  <si>
    <t>limestone</t>
  </si>
  <si>
    <t>NNW-SEE</t>
  </si>
  <si>
    <t>Reinjection</t>
  </si>
  <si>
    <t>20, -0.1≤ML≤2.1</t>
  </si>
  <si>
    <t>Plant launched in Decmber 2018 but earthquakes were associated with injeciton test in September 2016</t>
  </si>
  <si>
    <t>https://seismologie.be/en/seismology/seismicity-in-belgium/online-database</t>
  </si>
  <si>
    <t>Broothaers et al. (2019), Erol (2018), Laenen et al. (2020)</t>
  </si>
  <si>
    <t>Coso</t>
  </si>
  <si>
    <t>EGS (stimulation)</t>
  </si>
  <si>
    <t>Diorite, Granodiorite and Granite</t>
  </si>
  <si>
    <t>≤340</t>
  </si>
  <si>
    <t>N20</t>
  </si>
  <si>
    <t>&gt;20000 (1991-1995)</t>
  </si>
  <si>
    <t>Rate was 1400 kph (kilos per hour?)</t>
  </si>
  <si>
    <t>Breede et al. (2013), Davatzes &amp; Hickman (2006), Feng and Lees (1998), Julian et al. (2009), Rose et al. (2004)</t>
  </si>
  <si>
    <t>Lithuania</t>
  </si>
  <si>
    <t>Curonian Lagoon</t>
  </si>
  <si>
    <t>Lower Viesville formation</t>
  </si>
  <si>
    <t>Demonstation site</t>
  </si>
  <si>
    <t>Evans et al. (2012), Nikulin and Assinovskaya (2018)</t>
  </si>
  <si>
    <t>Well Paralana 2</t>
  </si>
  <si>
    <t>Sediments above basement</t>
  </si>
  <si>
    <t>N101E</t>
  </si>
  <si>
    <t>N-S</t>
  </si>
  <si>
    <t>Paralana 2 well</t>
  </si>
  <si>
    <t xml:space="preserve"> Albaric et al. (2013), Albaric et al. (2014), Hasting et al. (2011), Riffault et al. (2016), Riffault et al. (2018)</t>
  </si>
  <si>
    <t>Paralana 2 (Diagnostic Fracture Injection Test)</t>
  </si>
  <si>
    <t>Diagnostic Fracture Injection Test (DFIT)</t>
  </si>
  <si>
    <t>&gt;300</t>
  </si>
  <si>
    <t>Fenton Hill, New Mexico</t>
  </si>
  <si>
    <t>N14E</t>
  </si>
  <si>
    <t>N30</t>
  </si>
  <si>
    <t>&gt;11000</t>
  </si>
  <si>
    <t>Fehler (1989), Nicholson and Wesson (1992), Norbeck et al. (2016), Norbeck et al. (2018), Phillips et al. (1997), Phillips et al. (2002), Xie et al. (2015)</t>
  </si>
  <si>
    <t>GeneSys, Hannover</t>
  </si>
  <si>
    <t>Solling formation (Buntsandstone)</t>
  </si>
  <si>
    <t>Demonstration well - hydraulic fracturing</t>
  </si>
  <si>
    <t>well production was stopped because of the formatin of a salt plug after 6 months</t>
  </si>
  <si>
    <t>Buijze et al. (2019), Orzol et al. (2005), Rioseco et al. (2013), Tischner et al. (2013)</t>
  </si>
  <si>
    <t>Fjällbacka</t>
  </si>
  <si>
    <t>Bohus granite</t>
  </si>
  <si>
    <t>N35W</t>
  </si>
  <si>
    <t>Gel (viscosity: 0.07 Pa.s)</t>
  </si>
  <si>
    <t>74, -1.3≤ML≤-0.2</t>
  </si>
  <si>
    <t>Evans et al. (2012), Eliasson (1993), Eliasson et al. (1988), Jupe et al. (1992), Wallroth et al. (1999)</t>
  </si>
  <si>
    <t>Hijiori (SKG-2 injection/stimulation)</t>
  </si>
  <si>
    <t>N67E</t>
  </si>
  <si>
    <t>N140E</t>
  </si>
  <si>
    <t>&gt;100</t>
  </si>
  <si>
    <t>Well SKG-2 stimulation</t>
  </si>
  <si>
    <t>Jing et al. (2000), Kaieda et al. (2010), Sasaki and Kaieda (1998), Tenma et al. (2008)</t>
  </si>
  <si>
    <t>Groẞ-Schönebeck</t>
  </si>
  <si>
    <t>Sandstone and Volcanic</t>
  </si>
  <si>
    <t>N18E</t>
  </si>
  <si>
    <t>70, -1.9≤ML≤-1.1</t>
  </si>
  <si>
    <t>Blocher et al. (2018), Breede et al. (2013), Buijze et al. (2019), Evans et al. (2012), Jacquey et al. (2016), Moeck et al. (2009), Mignan (2021), Zang et al. (2014)</t>
  </si>
  <si>
    <t>Hijiori (SkG-2 circulation)</t>
  </si>
  <si>
    <t>&gt;400</t>
  </si>
  <si>
    <t>Well SKG-2 injection and HDR-1 and HDR-2 producers. Maximum magnitude based on scale in figure 6.</t>
  </si>
  <si>
    <t>Jing et al. (2000), Kaieda et al. (2010), Oikawa and Yamaguchi. (2000), Sasaki and Kaieda (1998), Tenma et al. (2008)</t>
  </si>
  <si>
    <t>Wastewater disposal</t>
  </si>
  <si>
    <t>Wastewater injection</t>
  </si>
  <si>
    <t>Prague, Oklahoma</t>
  </si>
  <si>
    <t>Arbuckle group</t>
  </si>
  <si>
    <t>N55</t>
  </si>
  <si>
    <t>Wilzetta Fault</t>
  </si>
  <si>
    <t>water disposal</t>
  </si>
  <si>
    <t>MW5 foreshock, MW5 aftershock, &gt;10000 aftershocks</t>
  </si>
  <si>
    <t>Pore pressure diffusion, poroelastic stresses and statis weight of injected fluid (the reservoir was initially underpressured) are contributing mechanisms of induced seismicitiy in the underlying basement. The main shock could have triggered by static stress transfer from a M5.0 foreshock (Sumy et al., 2014)</t>
  </si>
  <si>
    <t>Chen et al. (2017), Johann and Shapiro (2020), Keranen et al. (2013), McGarr and Barbour (2017), McMahon et al. (2017), Norbeck &amp; Horne (2016), Sumy et al. (2014), Sun &amp; Hartzell (2014), Zhai et al. (2019)</t>
  </si>
  <si>
    <t>Pawnee, Oklahoma</t>
  </si>
  <si>
    <t>limestone and crystalline Basement</t>
  </si>
  <si>
    <t>N85 E</t>
  </si>
  <si>
    <t>N107</t>
  </si>
  <si>
    <t>Labette Fault</t>
  </si>
  <si>
    <t>Both pore pressure diffusion and poroelastic stresses have probably triggered the earthquakes. Another possible mechanism can be the weigth of injected fluid into the reservoir applying stress on the underlying basement (Johann and Shapiro, 2020). Just like 2011 M5.7 Prague earthquake, static stress transfer by a foreshock (M3.7) could contribute to triggering the main shock (Chen et al., 2017).</t>
  </si>
  <si>
    <t>Barbour et al. (2017), Chen et al. (2017), Johann and Shapiro (2020), Manga et al. (2016), McGarr and Barbour (2017), Walsh III &amp; Zoback (2016), Yeck et al. (2017), Yu (2017), Zhai et al. (2019)</t>
  </si>
  <si>
    <t>Fairview, Oklahoma</t>
  </si>
  <si>
    <t>Arbuckle (Group) limestone, Troy granite and Roosevelt gabbro</t>
  </si>
  <si>
    <t>Limestone and crystalline Basement</t>
  </si>
  <si>
    <t>Galena Township Fault</t>
  </si>
  <si>
    <t>Water (Viscosity: 0.28e-3 Pa.s, Compressibility: 4.6e-10 1/Pa)</t>
  </si>
  <si>
    <t>63 foreshocks, 89 aftershocks</t>
  </si>
  <si>
    <t>Poroelastic stresses have probably triggered the distant seismicity.</t>
  </si>
  <si>
    <t xml:space="preserve">Rate is based on summed rate of a number of wells (Figure 1a of Yeck et al., 2016)- Occured 10-40 km away from the injection area, far enough that direct pore pressure transmission can not justify the induced earthquake. </t>
  </si>
  <si>
    <t>Chen et al. (2017), Goebel et al. (2017), Johann and Shapiro (2020),  McGarr and Barbour (2017), Morgan and Murray (2015), Walsh III &amp; Zoback (2016), Yeck et al. (2016), Yu (2017)</t>
  </si>
  <si>
    <t>Cushing, Oklahoma</t>
  </si>
  <si>
    <t>48 M&gt;3 in the Mmax sequence</t>
  </si>
  <si>
    <t>Pore pressure diffusion and poroelastic stresses have contributed to induced seismicity. Another possible mechanism can be the weigth of injected fluid into the reservoir applying stress on the underlying basement (Johann and Shapiro, 2020)</t>
  </si>
  <si>
    <t>Summed max rate for the three wells (Fig. S5)</t>
  </si>
  <si>
    <t>Chen et al. (2017), Johann and Shapiro (2020), McGarr and Barbour (2017), McNamara et al. (2015b), Walsh III &amp; Zoback (2016), Yeck et al. (2016), Yu (2017), Zhai et al. (2019)</t>
  </si>
  <si>
    <t>Kern River, Kern County, California</t>
  </si>
  <si>
    <t>Goebel et al. (2015)</t>
  </si>
  <si>
    <t>Tejon, Central Valley (WWF), Kern County, California</t>
  </si>
  <si>
    <t>Monterey Formation</t>
  </si>
  <si>
    <t>N7 W</t>
  </si>
  <si>
    <t>Tejon Fault</t>
  </si>
  <si>
    <t>Water disposal near former large oil fields</t>
  </si>
  <si>
    <t>Goebel et al. (2015), Goebel et al. (2016), Zielke et al. (2012)</t>
  </si>
  <si>
    <t>Dallas-Fort Worth Airport, Texas</t>
  </si>
  <si>
    <t>Ellenburger carbonates</t>
  </si>
  <si>
    <t>DFW airport</t>
  </si>
  <si>
    <t>183 (frequent earthquakes in the sebsequent years)</t>
  </si>
  <si>
    <t>mb</t>
  </si>
  <si>
    <t>Pressure diffusion into a critically stressed fault, 6 Km length fault</t>
  </si>
  <si>
    <t>Approximate volume of southwest SWD using figure 13</t>
  </si>
  <si>
    <t>Frohlich et al. (2010), Frohlich et al. (2011), Hennings et al. (2019), Hornbach et al. (2016), Ogwari et al. (2018), Quinones et al. (2018), Quinones et al. (2019), Smye et al. (2019)</t>
  </si>
  <si>
    <t>Cleburne, Texas</t>
  </si>
  <si>
    <t>54+</t>
  </si>
  <si>
    <t>Frohlich et al. (2016), Justinic et al. (2013)</t>
  </si>
  <si>
    <t>Venus, Texas</t>
  </si>
  <si>
    <t>Cumulative effect of five injector wells is hypothesised</t>
  </si>
  <si>
    <t>Scales et al. (2017)</t>
  </si>
  <si>
    <t>Ashtabula, Ohio</t>
  </si>
  <si>
    <t>Mt. Simon (basal) Sandstone</t>
  </si>
  <si>
    <t>A sequence of 36 earthquakes</t>
  </si>
  <si>
    <t>Nicholson (1992), Nicholoson and Wesson (1992), Seeber et al. (2004)</t>
  </si>
  <si>
    <t>Youngstown, Ohio</t>
  </si>
  <si>
    <t>167, 12 above 1.8 M</t>
  </si>
  <si>
    <t>Brinkley (2016), Brudzinski and Kozłowska (2019), Dewers et al. (2014), Kim (2013), Luke (2019), Raziperchikolaee et al. (2018),  Seeber et al. (2004), Zhang et al. (2013)</t>
  </si>
  <si>
    <t>Painesville (Perry), Ohio</t>
  </si>
  <si>
    <t>13 aftershocks</t>
  </si>
  <si>
    <t>McGarr (2014), Nicholson et al. (1988)</t>
  </si>
  <si>
    <t>Paradox Valley, Colorado</t>
  </si>
  <si>
    <t>Leadville Limestone, partially injected in precambrian aphanitic schist</t>
  </si>
  <si>
    <t>Carbonate, Sandstone and Schist</t>
  </si>
  <si>
    <t>N70W</t>
  </si>
  <si>
    <t>3350 (within 10 km May 1996 to 2003 December)</t>
  </si>
  <si>
    <t>Ake et al. (2005), Foxall et al. (2017)</t>
  </si>
  <si>
    <t>Raton Basin, Colorado and New Mexico</t>
  </si>
  <si>
    <t>Dakota Sandstone, Morrison Formation, and Entrada Sandstone</t>
  </si>
  <si>
    <t>Barnhart et al. (2014), Nakai et al. (2017), Rubenstein et al. (2012), Rubinstein et al. (2014)</t>
  </si>
  <si>
    <t>13 ≥M3.8 (2001-2014)</t>
  </si>
  <si>
    <t>Direct pore pressure transmission from the injection reservoir to the basement through a high-permeability fault (D=0.01 m2/s): pore pressure increase of 0.08 MPa in the seismicity zone, broadly consistent in timing with the occurence of a dominant seismic sequence</t>
  </si>
  <si>
    <t xml:space="preserve">The earthquake has been nucleated within the basement. </t>
  </si>
  <si>
    <t>Barnhart et al. (2014), Nakai et al. (2017), Rubenstein et al. (2012), Rubenstein et al. (2014)</t>
  </si>
  <si>
    <t>Timpson, East Texas</t>
  </si>
  <si>
    <t>Rodessa Formation</t>
  </si>
  <si>
    <t>N85E</t>
  </si>
  <si>
    <t>N127E</t>
  </si>
  <si>
    <t>N137E</t>
  </si>
  <si>
    <t>SW</t>
  </si>
  <si>
    <t>Massive Injection</t>
  </si>
  <si>
    <t>Wastewater</t>
  </si>
  <si>
    <t>&gt;65 and 5≥M3.9 (2012-2013)</t>
  </si>
  <si>
    <t>Direct pore pressure transmission caused by wastewater disposal leads to fault reactivation</t>
  </si>
  <si>
    <t>Injection into two layers with two wells, not sure if injection was episodic or continuous thoughout the month</t>
  </si>
  <si>
    <t>Fan et al. (2016), Frohlich et al. (2014), Frohlich et al. (2016), Shirzaei et al. (2016), Shirzaei et al. (2019), Thorpe (2017), Wang et al. (2020)</t>
  </si>
  <si>
    <t>Mentone, West Texas</t>
  </si>
  <si>
    <t>N285</t>
  </si>
  <si>
    <t>Large volume injection by 8 wells</t>
  </si>
  <si>
    <t>71 foreshocks (0.6&lt;Mw&lt;3.8)</t>
  </si>
  <si>
    <t xml:space="preserve">Pore pressure build up by water injection into 8 wells and direct hydraulic connection with the basement has potentially triggered the earthquake. Regional induced earthquake in the Delaware Basin are linked with wastewater injection in the shallower Delaware sandstone layer. The Mentone sequence is an example of local earthquakes in this region modulated by direct hydraulic connection between the basement and the Ellenburger carbonates. </t>
  </si>
  <si>
    <t xml:space="preserve">Two HF jobs at distances of 2.4 and 2.9 km from the M5 earthquakes have been respectively completed 48 and 102 days before this earthquake. The possible link between the HF jobs and the earthquake requires complementary studies. </t>
  </si>
  <si>
    <t>Skoumal et al. (2020), Tung et al. (2020), Tung et al. (2021), Zhai et al. (2021)</t>
  </si>
  <si>
    <t xml:space="preserve">Rongchang gas field </t>
  </si>
  <si>
    <t>Carbonarte</t>
  </si>
  <si>
    <t>Huayin Mountain Fault</t>
  </si>
  <si>
    <t>&gt;32000 and 100≥M3.0 (1988-2006)</t>
  </si>
  <si>
    <t>fluid injection activates the reverse faults in the basements</t>
  </si>
  <si>
    <t>Injection data for 2 wells (Luo-4 and Luo-2) combined</t>
  </si>
  <si>
    <t>Cheng et al. (2003), Lei et al. (2008)</t>
  </si>
  <si>
    <t>El Dorado, Arkansas</t>
  </si>
  <si>
    <t>Smackover Formation</t>
  </si>
  <si>
    <t>Cockfield sand</t>
  </si>
  <si>
    <t>N120E</t>
  </si>
  <si>
    <t>Hibank graben fault</t>
  </si>
  <si>
    <t>12 (1983-1989)</t>
  </si>
  <si>
    <t>Fluid injection triggered the earthquake</t>
  </si>
  <si>
    <t>Injection data for 4 wells combined, only one paper (Cox, 1991) has the useful data</t>
  </si>
  <si>
    <t>Cox (1991)</t>
  </si>
  <si>
    <t>Arkansas</t>
  </si>
  <si>
    <t>Boone Formation, Hunton Group and Arbuckle/Knox Group</t>
  </si>
  <si>
    <t>limestone and dolostone</t>
  </si>
  <si>
    <t>Guy-Greenbrier</t>
  </si>
  <si>
    <t>1000 and 211 ≥M2.5 (2010-2011)</t>
  </si>
  <si>
    <t>Fluid injection triggered the recent seismicity on the Guy-Greenbrier fault</t>
  </si>
  <si>
    <t>Injection into two layers with wells 1 and 5</t>
  </si>
  <si>
    <t>Dempsey et al. (2015), Horton (2012), Huang and Beroza (2015), Huang et al. (2016), Morgan and Murray (2015), Mousavi et al. (2017), Ogwari and Horton (2016), Ogwari et al. (2016), Yehya et al. (2018), Yoon et al. (2017)</t>
  </si>
  <si>
    <t>Jones, Oklahoma</t>
  </si>
  <si>
    <t>Arbuckle Group</t>
  </si>
  <si>
    <t>Dolomitized limestone</t>
  </si>
  <si>
    <t>Nearly 45% of this region’s seismicity, and currently nearly 15 M&gt;3 earthquakes per week</t>
  </si>
  <si>
    <t>Four high-rate disposal wells increase pore pressure up to (above) the reported triggering threshold (0.07MPa)</t>
  </si>
  <si>
    <t>Injection data for 4 wells combined (Fig. 3 in Keranen et al., 2014)</t>
  </si>
  <si>
    <t>Holland (2013b), Keranen et al. (2014), Kroll et al. (2017), Yu (2017)</t>
  </si>
  <si>
    <t>Val d'Agri oil field (CM2 well)</t>
  </si>
  <si>
    <t>Upper Cretaceous-upper Miocene</t>
  </si>
  <si>
    <t>N126E</t>
  </si>
  <si>
    <t>N160</t>
  </si>
  <si>
    <t>Monti della Maddalena Fault</t>
  </si>
  <si>
    <t>Massive Re-injection</t>
  </si>
  <si>
    <t>219, 0.2 ≤ML≤2.2</t>
  </si>
  <si>
    <t>The rapid pore pressure diffusion within an intensely fractured (high permeability) reservoir.</t>
  </si>
  <si>
    <t>The ruptured damage zone measures 2 km along strike and 3 km along dip</t>
  </si>
  <si>
    <t>Buttinelli et al. (2016), Improta et al. (2015), Improta et al. (2017), Stabile et al. (2014)</t>
  </si>
  <si>
    <t>Guthrie, Oklahoma</t>
  </si>
  <si>
    <t>N301E</t>
  </si>
  <si>
    <t>Injection through several wells but 3 located within a distance of 5 km</t>
  </si>
  <si>
    <t>Water: dynamic viscosity=0.28E-3 Pa.s, compressibility=4.6E-10 1/Pa, Density=1000 kg/m3</t>
  </si>
  <si>
    <t xml:space="preserve">Pore pressure diffusion can be the triggering mechanism although the possibility of other mechanisms like poroelastic stress transfer is not ruled out. </t>
  </si>
  <si>
    <t>Operation depth of three closest wells. The Mmax occured 10 months after the seismicity began on the fault</t>
  </si>
  <si>
    <t>Benz et al. (2015), Chen et al. (2018), Pennington et al. (2022), Schoenball et al. (2018), Wu et al. (2019)</t>
  </si>
  <si>
    <t>Azle/Reno,Texas</t>
  </si>
  <si>
    <t>Gas/Brine extraction and Wastewater (injection)</t>
  </si>
  <si>
    <t>N32E</t>
  </si>
  <si>
    <t>Frohlich et al. (2016), Hornbach et al. (2015)</t>
  </si>
  <si>
    <t>Max. Injection rate (m3/s)</t>
  </si>
  <si>
    <t>site_s_reg</t>
  </si>
  <si>
    <t>N82E</t>
  </si>
  <si>
    <t>N169E</t>
  </si>
  <si>
    <t>N172E</t>
  </si>
  <si>
    <t>N158E</t>
  </si>
  <si>
    <t>N148E</t>
  </si>
  <si>
    <t>N60E</t>
  </si>
  <si>
    <t>N151E</t>
  </si>
  <si>
    <t>N78E</t>
  </si>
  <si>
    <t>N80E</t>
  </si>
  <si>
    <t>N147E</t>
  </si>
  <si>
    <t>N177E</t>
  </si>
  <si>
    <t>N78.6E</t>
  </si>
  <si>
    <t>N166E</t>
  </si>
  <si>
    <t>N75E</t>
  </si>
  <si>
    <t>N18W</t>
  </si>
  <si>
    <t>N64W</t>
  </si>
  <si>
    <t>N290E</t>
  </si>
  <si>
    <t>Global physics-based database of injection-induced seismicity</t>
  </si>
  <si>
    <t>Iman R. Kivi
iman.rahimzadeh@idaea.csic.es
Spanish National Research Council (IDAEA-CSIC)</t>
  </si>
  <si>
    <t>The database and its accompanying files can be accessed from DIGITAL.CSIC</t>
  </si>
  <si>
    <t>The database will be also available on the GEoREST project website</t>
  </si>
  <si>
    <t>Licensed under Creative Commons CC BY 4.0 International License</t>
  </si>
  <si>
    <t>Database in numbers</t>
  </si>
  <si>
    <t>Earthquakes</t>
  </si>
  <si>
    <t>Parameters</t>
  </si>
  <si>
    <t>Database parameters</t>
  </si>
  <si>
    <t>Data entries</t>
  </si>
  <si>
    <t>&gt;500</t>
  </si>
  <si>
    <t>References</t>
  </si>
  <si>
    <t xml:space="preserve">
This research is funded by (1) the European Research Council (ERC) under ‎the ‎‎European Union’s Horizon ‎‎2020 Research and Innovation Program through the ‎Starting Grant ‎‎GEoREST (www.georest.eu) under Grant ‎agreement No. 801809,  (2) MCIN/AEI/‎‎10.13039/501100011033 and the ‎European ‎Union ‎NextGenerationEU/PRTR through the international collaboration project EASYGEOCARBON ‎‎‎‎(www.easygeocarbon.com) under Grant ‎agreement No. PCI2021-122077-2B, (3) the European Union’s Horizon 2020 Research and Innovation ‎Programme through the Marie Sklodowska-Curie Action ARMISTICE (www.armistice-energy.eu) under grant ‎agreement No. 882733, (4) the Secretariat for Universities and ‎Research of the Ministry of Business and Knowledge of the Government of Catalonia (AGAUR) and the European ‎Social Fund (FI-2019), and (5) MCIN/AEI/ ‎‎10.13039/501100011033‎ through the Excellence Servero Ochoa (IDAEA-CSIC) under Grant agreement No. ‎CEX2018-000794-S</t>
  </si>
  <si>
    <t>Victor Vilarrasa
victor.vilarrasa@csic.es
Spanish National Research Council (IMEDEA-CSIC)</t>
  </si>
  <si>
    <t>For any questions about the database or if you want to contribute to it, 
please contact us:</t>
  </si>
  <si>
    <t>rate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</si>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</sst>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quot;-&quot;mm&quot;-&quot;dd"/>
    <numFmt numFmtId="165" formatCode="0.0000"/>
    <numFmt numFmtId="166" formatCode="yyyy/mm/dd"/>
    <numFmt numFmtId="167" formatCode="yyyy\-mm\-dd"/>
    <numFmt numFmtId="168" formatCode="0.000"/>
    <numFmt numFmtId="169" formatCode="0.0"/>
  </numFmts>
  <fonts count="25" x14ac:knownFonts="1">
    <font>
      <sz val="11"/>
      <color theme="1"/>
      <name val="Calibri"/>
      <scheme val="minor"/>
    </font>
    <font>
      <sz val="11"/>
      <color theme="1"/>
      <name val="Calibri"/>
      <family val="2"/>
      <scheme val="minor"/>
    </font>
    <font>
      <b/>
      <sz val="9"/>
      <color rgb="FF000000"/>
      <name val="Times New Roman"/>
      <family val="1"/>
    </font>
    <font>
      <b/>
      <sz val="9"/>
      <color theme="1"/>
      <name val="Times New Roman"/>
      <family val="1"/>
    </font>
    <font>
      <sz val="9"/>
      <color theme="1"/>
      <name val="Times New Roman"/>
      <family val="1"/>
    </font>
    <font>
      <sz val="9"/>
      <color rgb="FF000000"/>
      <name val="Times New Roman"/>
      <family val="1"/>
    </font>
    <font>
      <u/>
      <sz val="9"/>
      <color theme="1"/>
      <name val="Times New Roman"/>
      <family val="1"/>
    </font>
    <font>
      <u/>
      <sz val="9"/>
      <color rgb="FF000000"/>
      <name val="Times New Roman"/>
      <family val="1"/>
    </font>
    <font>
      <u/>
      <sz val="9"/>
      <color rgb="FF1155CC"/>
      <name val="Times New Roman"/>
      <family val="1"/>
    </font>
    <font>
      <sz val="9"/>
      <name val="Times New Roman"/>
      <family val="1"/>
    </font>
    <font>
      <sz val="9"/>
      <color indexed="81"/>
      <name val="Tahoma"/>
      <family val="2"/>
    </font>
    <font>
      <sz val="9"/>
      <color rgb="FFFF0000"/>
      <name val="Times New Roman"/>
      <family val="1"/>
    </font>
    <font>
      <b/>
      <sz val="9"/>
      <color indexed="81"/>
      <name val="Tahoma"/>
      <family val="2"/>
    </font>
    <font>
      <u/>
      <sz val="11"/>
      <color theme="10"/>
      <name val="Calibri"/>
      <family val="2"/>
      <scheme val="minor"/>
    </font>
    <font>
      <sz val="12"/>
      <color theme="1"/>
      <name val="Arial"/>
      <family val="2"/>
    </font>
    <font>
      <b/>
      <sz val="16"/>
      <color theme="5" tint="-0.249977111117893"/>
      <name val="Arial"/>
      <family val="2"/>
    </font>
    <font>
      <sz val="11"/>
      <color theme="5" tint="-0.249977111117893"/>
      <name val="Calibri"/>
      <family val="2"/>
      <scheme val="minor"/>
    </font>
    <font>
      <sz val="18"/>
      <color theme="5" tint="-0.249977111117893"/>
      <name val="Arial"/>
      <family val="2"/>
    </font>
    <font>
      <sz val="11"/>
      <color theme="1"/>
      <name val="Arial"/>
      <family val="2"/>
    </font>
    <font>
      <sz val="10"/>
      <color theme="1"/>
      <name val="Arial"/>
      <family val="2"/>
    </font>
    <font>
      <sz val="9"/>
      <color theme="1"/>
      <name val="Arial"/>
      <family val="2"/>
    </font>
    <font>
      <b/>
      <sz val="20"/>
      <color theme="5" tint="-0.249977111117893"/>
      <name val="Arial"/>
      <family val="2"/>
    </font>
    <font>
      <b/>
      <sz val="24"/>
      <color theme="5" tint="-0.249977111117893"/>
      <name val="Arial"/>
      <family val="2"/>
    </font>
    <font>
      <b/>
      <sz val="22"/>
      <color theme="5" tint="-0.249977111117893"/>
      <name val="Arial"/>
      <family val="2"/>
    </font>
    <font>
      <sz val="11"/>
      <color rgb="FF000000"/>
      <name val="Calibri"/>
      <family val="2"/>
    </font>
  </fonts>
  <fills count="12">
    <fill>
      <patternFill patternType="none"/>
    </fill>
    <fill>
      <patternFill patternType="gray125"/>
    </fill>
    <fill>
      <patternFill patternType="solid">
        <fgColor rgb="FFC5E0B3"/>
        <bgColor rgb="FFC5E0B3"/>
      </patternFill>
    </fill>
    <fill>
      <patternFill patternType="solid">
        <fgColor rgb="FF8EAADB"/>
        <bgColor rgb="FF8EAADB"/>
      </patternFill>
    </fill>
    <fill>
      <patternFill patternType="solid">
        <fgColor rgb="FFB4C6E7"/>
        <bgColor rgb="FFB4C6E7"/>
      </patternFill>
    </fill>
    <fill>
      <patternFill patternType="solid">
        <fgColor rgb="FFD9E2F3"/>
        <bgColor rgb="FFD9E2F3"/>
      </patternFill>
    </fill>
    <fill>
      <patternFill patternType="solid">
        <fgColor rgb="FFF7CAAC"/>
        <bgColor rgb="FFF7CAAC"/>
      </patternFill>
    </fill>
    <fill>
      <patternFill patternType="solid">
        <fgColor rgb="FFD0CECE"/>
        <bgColor rgb="FFD0CECE"/>
      </patternFill>
    </fill>
    <fill>
      <patternFill patternType="solid">
        <fgColor rgb="FFAEABAB"/>
        <bgColor rgb="FFAEABAB"/>
      </patternFill>
    </fill>
    <fill>
      <patternFill patternType="solid">
        <fgColor rgb="FFFFE598"/>
        <bgColor rgb="FFFFE598"/>
      </patternFill>
    </fill>
    <fill>
      <patternFill patternType="solid">
        <fgColor rgb="FF00B0F0"/>
        <bgColor rgb="FF00B0F0"/>
      </patternFill>
    </fill>
    <fill>
      <patternFill patternType="solid">
        <fgColor theme="0"/>
        <bgColor indexed="64"/>
      </patternFill>
    </fill>
  </fills>
  <borders count="42">
    <border>
      <left/>
      <right/>
      <top/>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FFFFFF"/>
      </bottom>
      <diagonal/>
    </border>
    <border>
      <left style="thin">
        <color rgb="FF000000"/>
      </left>
      <right style="thin">
        <color rgb="FF000000"/>
      </right>
      <top/>
      <bottom style="thin">
        <color rgb="FFFFFFFF"/>
      </bottom>
      <diagonal/>
    </border>
    <border>
      <left style="thin">
        <color rgb="FF000000"/>
      </left>
      <right/>
      <top/>
      <bottom style="thin">
        <color rgb="FFFFFFFF"/>
      </bottom>
      <diagonal/>
    </border>
    <border>
      <left/>
      <right style="thin">
        <color rgb="FF000000"/>
      </right>
      <top/>
      <bottom style="thin">
        <color rgb="FFFFFFFF"/>
      </bottom>
      <diagonal/>
    </border>
    <border>
      <left style="thin">
        <color rgb="FF000000"/>
      </left>
      <right/>
      <top/>
      <bottom style="thin">
        <color indexed="64"/>
      </bottom>
      <diagonal/>
    </border>
    <border>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indexed="64"/>
      </right>
      <top/>
      <bottom/>
      <diagonal/>
    </border>
    <border>
      <left style="thin">
        <color indexed="64"/>
      </left>
      <right/>
      <top style="thin">
        <color rgb="FF000000"/>
      </top>
      <bottom/>
      <diagonal/>
    </border>
    <border>
      <left style="thin">
        <color indexed="64"/>
      </left>
      <right/>
      <top/>
      <bottom style="thin">
        <color indexed="64"/>
      </bottom>
      <diagonal/>
    </border>
    <border>
      <left style="thin">
        <color indexed="64"/>
      </left>
      <right/>
      <top/>
      <bottom/>
      <diagonal/>
    </border>
    <border>
      <left style="thin">
        <color indexed="64"/>
      </left>
      <right/>
      <top/>
      <bottom style="thin">
        <color rgb="FFFFFFFF"/>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bottom style="thin">
        <color rgb="FFFFFFFF"/>
      </bottom>
      <diagonal/>
    </border>
    <border>
      <left style="thin">
        <color rgb="FF000000"/>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bottom style="thin">
        <color rgb="FFFFFFFF"/>
      </bottom>
      <diagonal/>
    </border>
    <border>
      <left/>
      <right style="thin">
        <color indexed="64"/>
      </right>
      <top/>
      <bottom style="thin">
        <color rgb="FF000000"/>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317">
    <xf numFmtId="0" fontId="0" fillId="0" borderId="0" xfId="0"/>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Alignment="1">
      <alignment horizontal="left" vertical="center"/>
    </xf>
    <xf numFmtId="0" fontId="4" fillId="0" borderId="10" xfId="0" applyFont="1" applyBorder="1" applyAlignment="1">
      <alignment horizontal="left" vertical="center"/>
    </xf>
    <xf numFmtId="0" fontId="4" fillId="0" borderId="1" xfId="0" applyFont="1" applyBorder="1" applyAlignment="1">
      <alignment horizontal="left" vertical="center"/>
    </xf>
    <xf numFmtId="49" fontId="5" fillId="0" borderId="10" xfId="0" applyNumberFormat="1"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49" fontId="5" fillId="0" borderId="19" xfId="0" applyNumberFormat="1" applyFont="1" applyBorder="1" applyAlignment="1">
      <alignment horizontal="center" vertical="center"/>
    </xf>
    <xf numFmtId="0" fontId="4" fillId="0" borderId="7" xfId="0" applyFont="1" applyBorder="1" applyAlignment="1">
      <alignment horizontal="center" vertical="center"/>
    </xf>
    <xf numFmtId="0" fontId="0" fillId="0" borderId="7" xfId="0" applyBorder="1"/>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4" fillId="0" borderId="24" xfId="0" applyFont="1" applyBorder="1" applyAlignment="1">
      <alignment horizontal="center" vertical="center"/>
    </xf>
    <xf numFmtId="0" fontId="0" fillId="0" borderId="23" xfId="0" applyBorder="1"/>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49" fontId="4" fillId="0" borderId="24" xfId="0" applyNumberFormat="1" applyFont="1" applyBorder="1" applyAlignment="1">
      <alignment horizontal="center" vertical="center"/>
    </xf>
    <xf numFmtId="0" fontId="4" fillId="0" borderId="27" xfId="0" applyFont="1" applyBorder="1" applyAlignment="1">
      <alignment horizontal="center" vertical="center"/>
    </xf>
    <xf numFmtId="0" fontId="5"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0" fillId="0" borderId="28" xfId="0" applyBorder="1"/>
    <xf numFmtId="0" fontId="4" fillId="0" borderId="31"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4" fillId="0" borderId="7" xfId="0" applyFont="1" applyBorder="1" applyAlignment="1">
      <alignment horizontal="left" vertical="center"/>
    </xf>
    <xf numFmtId="0" fontId="5" fillId="0" borderId="1" xfId="0" applyFont="1" applyBorder="1" applyAlignment="1">
      <alignment horizontal="center"/>
    </xf>
    <xf numFmtId="0" fontId="4" fillId="0" borderId="15" xfId="0" applyFont="1" applyBorder="1" applyAlignment="1">
      <alignment horizontal="center" vertical="center"/>
    </xf>
    <xf numFmtId="4" fontId="4" fillId="0" borderId="10" xfId="0" applyNumberFormat="1" applyFont="1" applyBorder="1" applyAlignment="1">
      <alignment horizontal="center" vertical="center"/>
    </xf>
    <xf numFmtId="4" fontId="4" fillId="0" borderId="7" xfId="0" applyNumberFormat="1" applyFont="1" applyBorder="1" applyAlignment="1">
      <alignment horizontal="center" vertical="center"/>
    </xf>
    <xf numFmtId="4" fontId="4" fillId="0" borderId="15" xfId="0" applyNumberFormat="1" applyFont="1" applyBorder="1" applyAlignment="1">
      <alignment horizontal="center" vertical="center"/>
    </xf>
    <xf numFmtId="11" fontId="4" fillId="0" borderId="7" xfId="0" applyNumberFormat="1" applyFont="1" applyBorder="1" applyAlignment="1">
      <alignment horizontal="center" vertical="center"/>
    </xf>
    <xf numFmtId="11" fontId="4" fillId="0" borderId="15" xfId="0" applyNumberFormat="1" applyFont="1" applyBorder="1" applyAlignment="1">
      <alignment horizontal="center" vertical="center"/>
    </xf>
    <xf numFmtId="164" fontId="5" fillId="0" borderId="10" xfId="0" applyNumberFormat="1" applyFont="1" applyBorder="1" applyAlignment="1">
      <alignment horizontal="center" vertical="center"/>
    </xf>
    <xf numFmtId="11" fontId="4" fillId="0" borderId="10" xfId="0" applyNumberFormat="1" applyFont="1" applyBorder="1" applyAlignment="1">
      <alignment horizontal="center" vertical="center"/>
    </xf>
    <xf numFmtId="164" fontId="4" fillId="0" borderId="1" xfId="0" applyNumberFormat="1" applyFont="1" applyBorder="1" applyAlignment="1">
      <alignment horizontal="center" vertical="center"/>
    </xf>
    <xf numFmtId="2" fontId="4" fillId="0" borderId="28" xfId="0" applyNumberFormat="1" applyFont="1" applyBorder="1" applyAlignment="1">
      <alignment horizontal="center" vertical="center"/>
    </xf>
    <xf numFmtId="2" fontId="4" fillId="0" borderId="7" xfId="0" applyNumberFormat="1" applyFont="1" applyBorder="1" applyAlignment="1">
      <alignment horizontal="center" vertical="center"/>
    </xf>
    <xf numFmtId="2" fontId="4" fillId="0" borderId="1" xfId="0" applyNumberFormat="1" applyFont="1" applyBorder="1" applyAlignment="1">
      <alignment horizontal="center" vertical="center"/>
    </xf>
    <xf numFmtId="166" fontId="4" fillId="0" borderId="7" xfId="0" applyNumberFormat="1" applyFont="1" applyBorder="1" applyAlignment="1">
      <alignment horizontal="left" vertical="center"/>
    </xf>
    <xf numFmtId="0" fontId="4" fillId="0" borderId="30" xfId="0" applyFont="1" applyBorder="1" applyAlignment="1">
      <alignment horizontal="left" vertical="center"/>
    </xf>
    <xf numFmtId="0" fontId="7" fillId="0" borderId="30" xfId="0" applyFont="1" applyBorder="1" applyAlignment="1">
      <alignment horizontal="left" vertical="center"/>
    </xf>
    <xf numFmtId="11" fontId="5" fillId="0" borderId="15" xfId="0" applyNumberFormat="1" applyFont="1" applyBorder="1" applyAlignment="1">
      <alignment horizontal="center" vertical="center"/>
    </xf>
    <xf numFmtId="0" fontId="4" fillId="0" borderId="1" xfId="0" applyFont="1" applyBorder="1" applyAlignment="1">
      <alignment horizontal="center"/>
    </xf>
    <xf numFmtId="0" fontId="5" fillId="0" borderId="10" xfId="0" applyFont="1" applyBorder="1" applyAlignment="1">
      <alignment horizontal="center" vertical="center"/>
    </xf>
    <xf numFmtId="1" fontId="4" fillId="0" borderId="7" xfId="0" applyNumberFormat="1" applyFont="1" applyBorder="1" applyAlignment="1">
      <alignment horizontal="left" vertical="center"/>
    </xf>
    <xf numFmtId="11" fontId="5" fillId="0" borderId="7" xfId="0" applyNumberFormat="1" applyFont="1" applyBorder="1" applyAlignment="1">
      <alignment horizontal="center" vertical="center"/>
    </xf>
    <xf numFmtId="4" fontId="4" fillId="0" borderId="0" xfId="0" applyNumberFormat="1" applyFont="1" applyAlignment="1">
      <alignment horizontal="center" vertical="center"/>
    </xf>
    <xf numFmtId="4" fontId="4" fillId="0" borderId="11" xfId="0" applyNumberFormat="1" applyFont="1" applyBorder="1" applyAlignment="1">
      <alignment horizontal="center" vertical="center"/>
    </xf>
    <xf numFmtId="11" fontId="4" fillId="0" borderId="0" xfId="0" applyNumberFormat="1" applyFont="1" applyAlignment="1">
      <alignment horizontal="center" vertical="center"/>
    </xf>
    <xf numFmtId="11" fontId="5" fillId="0" borderId="11" xfId="0" applyNumberFormat="1" applyFont="1" applyBorder="1" applyAlignment="1">
      <alignment horizontal="center" vertical="center"/>
    </xf>
    <xf numFmtId="11" fontId="4" fillId="0" borderId="11" xfId="0" applyNumberFormat="1" applyFont="1" applyBorder="1" applyAlignment="1">
      <alignment horizontal="center" vertical="center"/>
    </xf>
    <xf numFmtId="2" fontId="4" fillId="0" borderId="0" xfId="0" applyNumberFormat="1" applyFont="1" applyAlignment="1">
      <alignment horizontal="center" vertical="center"/>
    </xf>
    <xf numFmtId="0" fontId="5" fillId="0" borderId="0" xfId="0" applyFont="1" applyAlignment="1">
      <alignment horizontal="center"/>
    </xf>
    <xf numFmtId="0" fontId="5" fillId="0" borderId="30" xfId="0" applyFont="1" applyBorder="1"/>
    <xf numFmtId="11" fontId="5" fillId="0" borderId="0" xfId="0" applyNumberFormat="1" applyFont="1" applyAlignment="1">
      <alignment horizontal="center" vertical="center"/>
    </xf>
    <xf numFmtId="2" fontId="4" fillId="0" borderId="11" xfId="0" applyNumberFormat="1" applyFont="1" applyBorder="1" applyAlignment="1">
      <alignment horizontal="center" vertical="center"/>
    </xf>
    <xf numFmtId="165" fontId="4" fillId="0" borderId="0" xfId="0" applyNumberFormat="1" applyFont="1" applyAlignment="1">
      <alignment horizontal="center" vertical="center"/>
    </xf>
    <xf numFmtId="0" fontId="4" fillId="0" borderId="23" xfId="0" applyFont="1" applyBorder="1" applyAlignment="1">
      <alignment horizontal="left" vertical="center"/>
    </xf>
    <xf numFmtId="0" fontId="4" fillId="0" borderId="21" xfId="0" applyFont="1" applyBorder="1" applyAlignment="1">
      <alignment horizontal="left" vertical="center"/>
    </xf>
    <xf numFmtId="0" fontId="4" fillId="0" borderId="24" xfId="0" applyFont="1" applyBorder="1" applyAlignment="1">
      <alignment horizontal="left" vertical="center"/>
    </xf>
    <xf numFmtId="4" fontId="4" fillId="0" borderId="21" xfId="0" applyNumberFormat="1" applyFont="1" applyBorder="1" applyAlignment="1">
      <alignment horizontal="center" vertical="center"/>
    </xf>
    <xf numFmtId="4" fontId="4" fillId="0" borderId="23" xfId="0" applyNumberFormat="1" applyFont="1" applyBorder="1" applyAlignment="1">
      <alignment horizontal="center" vertical="center"/>
    </xf>
    <xf numFmtId="4" fontId="4" fillId="0" borderId="22" xfId="0" applyNumberFormat="1" applyFont="1" applyBorder="1" applyAlignment="1">
      <alignment horizontal="center" vertical="center"/>
    </xf>
    <xf numFmtId="11" fontId="4" fillId="0" borderId="23" xfId="0" applyNumberFormat="1" applyFont="1" applyBorder="1" applyAlignment="1">
      <alignment horizontal="center" vertical="center"/>
    </xf>
    <xf numFmtId="11" fontId="5" fillId="0" borderId="22" xfId="0" applyNumberFormat="1" applyFont="1" applyBorder="1" applyAlignment="1">
      <alignment horizontal="center" vertical="center"/>
    </xf>
    <xf numFmtId="11" fontId="4" fillId="0" borderId="22" xfId="0" applyNumberFormat="1" applyFont="1" applyBorder="1" applyAlignment="1">
      <alignment horizontal="center" vertical="center"/>
    </xf>
    <xf numFmtId="165" fontId="4" fillId="0" borderId="23" xfId="0" applyNumberFormat="1" applyFont="1" applyBorder="1" applyAlignment="1">
      <alignment horizontal="center" vertical="center"/>
    </xf>
    <xf numFmtId="2" fontId="4" fillId="0" borderId="23" xfId="0" applyNumberFormat="1" applyFont="1" applyBorder="1" applyAlignment="1">
      <alignment horizontal="center" vertical="center"/>
    </xf>
    <xf numFmtId="2" fontId="4" fillId="0" borderId="22" xfId="0" applyNumberFormat="1" applyFont="1" applyBorder="1" applyAlignment="1">
      <alignment horizontal="center" vertical="center"/>
    </xf>
    <xf numFmtId="164" fontId="5" fillId="0" borderId="21" xfId="0" applyNumberFormat="1" applyFont="1" applyBorder="1" applyAlignment="1">
      <alignment horizontal="center" vertical="center"/>
    </xf>
    <xf numFmtId="11" fontId="4" fillId="0" borderId="21" xfId="0" applyNumberFormat="1" applyFont="1" applyBorder="1" applyAlignment="1">
      <alignment horizontal="center" vertical="center"/>
    </xf>
    <xf numFmtId="164" fontId="4" fillId="0" borderId="24" xfId="0" applyNumberFormat="1" applyFont="1" applyBorder="1" applyAlignment="1">
      <alignment horizontal="center" vertical="center"/>
    </xf>
    <xf numFmtId="2" fontId="4" fillId="0" borderId="27" xfId="0" applyNumberFormat="1" applyFont="1" applyBorder="1" applyAlignment="1">
      <alignment horizontal="center" vertical="center"/>
    </xf>
    <xf numFmtId="2" fontId="4" fillId="0" borderId="24" xfId="0" applyNumberFormat="1" applyFont="1" applyBorder="1" applyAlignment="1">
      <alignment horizontal="center" vertical="center"/>
    </xf>
    <xf numFmtId="0" fontId="4" fillId="0" borderId="31" xfId="0" applyFont="1" applyBorder="1" applyAlignment="1">
      <alignment horizontal="left" vertical="center"/>
    </xf>
    <xf numFmtId="0" fontId="5" fillId="0" borderId="1" xfId="0" applyFont="1" applyBorder="1" applyAlignment="1">
      <alignment horizontal="left" vertical="center"/>
    </xf>
    <xf numFmtId="0" fontId="5" fillId="0" borderId="0" xfId="0" applyFont="1" applyAlignment="1">
      <alignment horizontal="center" vertical="center"/>
    </xf>
    <xf numFmtId="0" fontId="5" fillId="0" borderId="11" xfId="0" applyFont="1" applyBorder="1" applyAlignment="1">
      <alignment horizontal="center" vertical="center"/>
    </xf>
    <xf numFmtId="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4" fontId="5" fillId="0" borderId="0" xfId="0" applyNumberFormat="1" applyFont="1" applyAlignment="1">
      <alignment horizontal="center" vertical="center"/>
    </xf>
    <xf numFmtId="0" fontId="5" fillId="0" borderId="1" xfId="0" applyFont="1" applyBorder="1" applyAlignment="1">
      <alignment horizontal="center" vertical="center"/>
    </xf>
    <xf numFmtId="11" fontId="5" fillId="0" borderId="10" xfId="0" applyNumberFormat="1" applyFont="1" applyBorder="1" applyAlignment="1">
      <alignment horizontal="center" vertical="center"/>
    </xf>
    <xf numFmtId="164" fontId="4" fillId="0" borderId="11" xfId="0" applyNumberFormat="1" applyFont="1" applyBorder="1" applyAlignment="1">
      <alignment horizontal="center" vertical="center"/>
    </xf>
    <xf numFmtId="0" fontId="4" fillId="0" borderId="0" xfId="0" applyFont="1" applyAlignment="1">
      <alignment horizontal="center"/>
    </xf>
    <xf numFmtId="0" fontId="4" fillId="0" borderId="10" xfId="0" applyFont="1" applyBorder="1" applyAlignment="1">
      <alignment horizontal="center"/>
    </xf>
    <xf numFmtId="164" fontId="5" fillId="0" borderId="1" xfId="0" applyNumberFormat="1" applyFont="1" applyBorder="1" applyAlignment="1">
      <alignment horizontal="center" vertical="center"/>
    </xf>
    <xf numFmtId="0" fontId="4" fillId="0" borderId="15" xfId="0" applyFont="1" applyBorder="1" applyAlignment="1">
      <alignment horizontal="left" vertical="center"/>
    </xf>
    <xf numFmtId="2" fontId="4" fillId="0" borderId="15" xfId="0" applyNumberFormat="1" applyFont="1" applyBorder="1" applyAlignment="1">
      <alignment horizontal="center" vertical="center"/>
    </xf>
    <xf numFmtId="0" fontId="5" fillId="0" borderId="10" xfId="0" applyFont="1" applyBorder="1" applyAlignment="1">
      <alignment horizontal="left" vertical="center"/>
    </xf>
    <xf numFmtId="0" fontId="5" fillId="0" borderId="7" xfId="0" applyFont="1" applyBorder="1" applyAlignment="1">
      <alignment horizontal="left" vertical="center"/>
    </xf>
    <xf numFmtId="0" fontId="4" fillId="0" borderId="0" xfId="0" applyFont="1" applyAlignment="1">
      <alignment vertical="center"/>
    </xf>
    <xf numFmtId="0" fontId="4" fillId="0" borderId="10" xfId="0" applyFont="1" applyBorder="1" applyAlignment="1">
      <alignment vertical="center"/>
    </xf>
    <xf numFmtId="0" fontId="5" fillId="0" borderId="7" xfId="0" applyFont="1" applyBorder="1" applyAlignment="1">
      <alignment horizontal="center" vertical="center"/>
    </xf>
    <xf numFmtId="166" fontId="4" fillId="0" borderId="7" xfId="0" applyNumberFormat="1" applyFont="1" applyBorder="1" applyAlignment="1">
      <alignment vertical="center"/>
    </xf>
    <xf numFmtId="0" fontId="5" fillId="0" borderId="30" xfId="0" applyFont="1" applyBorder="1" applyAlignment="1">
      <alignment vertical="center"/>
    </xf>
    <xf numFmtId="0" fontId="5" fillId="0" borderId="10" xfId="0" applyFont="1" applyBorder="1" applyAlignment="1">
      <alignment vertical="center"/>
    </xf>
    <xf numFmtId="2" fontId="5" fillId="0" borderId="1" xfId="0" applyNumberFormat="1" applyFont="1" applyBorder="1" applyAlignment="1">
      <alignment horizontal="center" vertical="center"/>
    </xf>
    <xf numFmtId="0" fontId="5" fillId="0" borderId="30" xfId="0" applyFont="1" applyBorder="1" applyAlignment="1">
      <alignment horizontal="left" vertical="center"/>
    </xf>
    <xf numFmtId="11" fontId="4" fillId="0" borderId="0" xfId="0" applyNumberFormat="1" applyFont="1" applyAlignment="1">
      <alignment horizontal="center"/>
    </xf>
    <xf numFmtId="0" fontId="5" fillId="0" borderId="0" xfId="0" applyFont="1" applyAlignment="1">
      <alignment horizontal="left" vertical="center"/>
    </xf>
    <xf numFmtId="167" fontId="5" fillId="0" borderId="10" xfId="0" applyNumberFormat="1" applyFont="1" applyBorder="1" applyAlignment="1">
      <alignment horizontal="center" vertical="center"/>
    </xf>
    <xf numFmtId="0" fontId="4" fillId="0" borderId="25" xfId="0" applyFont="1" applyBorder="1" applyAlignment="1">
      <alignment horizontal="left" vertical="center"/>
    </xf>
    <xf numFmtId="0" fontId="4" fillId="0" borderId="11" xfId="0" applyFont="1" applyBorder="1" applyAlignment="1">
      <alignment horizontal="left" vertical="center"/>
    </xf>
    <xf numFmtId="0" fontId="5" fillId="0" borderId="11" xfId="0" applyFont="1" applyBorder="1" applyAlignment="1">
      <alignment horizontal="left" vertical="center"/>
    </xf>
    <xf numFmtId="164" fontId="5" fillId="0" borderId="11" xfId="0" applyNumberFormat="1" applyFont="1" applyBorder="1" applyAlignment="1">
      <alignment horizontal="center" vertical="center"/>
    </xf>
    <xf numFmtId="0" fontId="5" fillId="0" borderId="15" xfId="0" applyFont="1" applyBorder="1" applyAlignment="1">
      <alignment horizontal="left" vertical="center"/>
    </xf>
    <xf numFmtId="164" fontId="5" fillId="0" borderId="15" xfId="0" applyNumberFormat="1" applyFont="1" applyBorder="1" applyAlignment="1">
      <alignment horizontal="center" vertical="center"/>
    </xf>
    <xf numFmtId="164" fontId="4" fillId="0" borderId="15" xfId="0" applyNumberFormat="1" applyFont="1" applyBorder="1" applyAlignment="1">
      <alignment horizontal="center" vertical="center"/>
    </xf>
    <xf numFmtId="49" fontId="4" fillId="0" borderId="7" xfId="0" applyNumberFormat="1" applyFont="1" applyBorder="1" applyAlignment="1">
      <alignment horizontal="left" vertical="center"/>
    </xf>
    <xf numFmtId="0" fontId="5" fillId="0" borderId="21" xfId="0" applyFont="1" applyBorder="1" applyAlignment="1">
      <alignment horizontal="left" vertical="center"/>
    </xf>
    <xf numFmtId="4" fontId="5" fillId="0" borderId="21" xfId="0" applyNumberFormat="1" applyFont="1" applyBorder="1" applyAlignment="1">
      <alignment horizontal="center" vertical="center"/>
    </xf>
    <xf numFmtId="11" fontId="5" fillId="0" borderId="23" xfId="0" applyNumberFormat="1" applyFont="1" applyBorder="1" applyAlignment="1">
      <alignment horizontal="center" vertical="center"/>
    </xf>
    <xf numFmtId="4" fontId="5" fillId="0" borderId="23" xfId="0" applyNumberFormat="1" applyFont="1" applyBorder="1" applyAlignment="1">
      <alignment horizontal="center" vertical="center"/>
    </xf>
    <xf numFmtId="4" fontId="5" fillId="0" borderId="22" xfId="0" applyNumberFormat="1" applyFont="1" applyBorder="1" applyAlignment="1">
      <alignment horizontal="center" vertical="center"/>
    </xf>
    <xf numFmtId="11" fontId="5" fillId="0" borderId="21" xfId="0" applyNumberFormat="1" applyFont="1" applyBorder="1" applyAlignment="1">
      <alignment horizontal="center" vertical="center"/>
    </xf>
    <xf numFmtId="0" fontId="5" fillId="0" borderId="24" xfId="0" applyFont="1" applyBorder="1" applyAlignment="1">
      <alignment horizontal="center" vertical="center"/>
    </xf>
    <xf numFmtId="2" fontId="5" fillId="0" borderId="23" xfId="0" applyNumberFormat="1" applyFont="1" applyBorder="1" applyAlignment="1">
      <alignment horizontal="center" vertical="center"/>
    </xf>
    <xf numFmtId="2" fontId="5" fillId="0" borderId="24" xfId="0" applyNumberFormat="1" applyFont="1" applyBorder="1" applyAlignment="1">
      <alignment horizontal="center" vertical="center"/>
    </xf>
    <xf numFmtId="0" fontId="5" fillId="0" borderId="31" xfId="0" applyFont="1" applyBorder="1" applyAlignment="1">
      <alignment horizontal="left" vertical="center"/>
    </xf>
    <xf numFmtId="0" fontId="6" fillId="0" borderId="0" xfId="0" applyFont="1" applyAlignment="1">
      <alignment horizontal="left" vertical="center"/>
    </xf>
    <xf numFmtId="0" fontId="4" fillId="0" borderId="7" xfId="0" applyFont="1" applyBorder="1" applyAlignment="1">
      <alignment horizontal="left"/>
    </xf>
    <xf numFmtId="11" fontId="4" fillId="0" borderId="11" xfId="0" applyNumberFormat="1" applyFont="1" applyBorder="1" applyAlignment="1">
      <alignment horizontal="center"/>
    </xf>
    <xf numFmtId="11" fontId="4" fillId="0" borderId="15" xfId="0" applyNumberFormat="1" applyFont="1" applyBorder="1" applyAlignment="1">
      <alignment horizontal="center"/>
    </xf>
    <xf numFmtId="0" fontId="4" fillId="0" borderId="0" xfId="0" applyFont="1"/>
    <xf numFmtId="0" fontId="4" fillId="0" borderId="10" xfId="0" applyFont="1" applyBorder="1"/>
    <xf numFmtId="0" fontId="4" fillId="0" borderId="1" xfId="0" applyFont="1" applyBorder="1"/>
    <xf numFmtId="0" fontId="4" fillId="0" borderId="11" xfId="0" applyFont="1" applyBorder="1" applyAlignment="1">
      <alignment horizontal="center"/>
    </xf>
    <xf numFmtId="4" fontId="4" fillId="0" borderId="10" xfId="0" applyNumberFormat="1" applyFont="1" applyBorder="1" applyAlignment="1">
      <alignment horizontal="center"/>
    </xf>
    <xf numFmtId="4" fontId="4" fillId="0" borderId="0" xfId="0" applyNumberFormat="1" applyFont="1" applyAlignment="1">
      <alignment horizontal="center"/>
    </xf>
    <xf numFmtId="4" fontId="4" fillId="0" borderId="11" xfId="0" applyNumberFormat="1" applyFont="1" applyBorder="1" applyAlignment="1">
      <alignment horizontal="center"/>
    </xf>
    <xf numFmtId="164" fontId="5" fillId="0" borderId="10" xfId="0" applyNumberFormat="1" applyFont="1" applyBorder="1" applyAlignment="1">
      <alignment horizontal="center"/>
    </xf>
    <xf numFmtId="11" fontId="4" fillId="0" borderId="10" xfId="0" applyNumberFormat="1" applyFont="1" applyBorder="1" applyAlignment="1">
      <alignment horizontal="center"/>
    </xf>
    <xf numFmtId="164" fontId="4" fillId="0" borderId="1" xfId="0" applyNumberFormat="1" applyFont="1" applyBorder="1" applyAlignment="1">
      <alignment horizontal="center"/>
    </xf>
    <xf numFmtId="2" fontId="4" fillId="0" borderId="28" xfId="0" applyNumberFormat="1" applyFont="1" applyBorder="1" applyAlignment="1">
      <alignment horizontal="center"/>
    </xf>
    <xf numFmtId="2" fontId="4" fillId="0" borderId="7" xfId="0" applyNumberFormat="1" applyFont="1" applyBorder="1" applyAlignment="1">
      <alignment horizontal="center"/>
    </xf>
    <xf numFmtId="2" fontId="4" fillId="0" borderId="0" xfId="0" applyNumberFormat="1" applyFont="1" applyAlignment="1">
      <alignment horizontal="center"/>
    </xf>
    <xf numFmtId="2" fontId="4" fillId="0" borderId="1" xfId="0" applyNumberFormat="1" applyFont="1" applyBorder="1" applyAlignment="1">
      <alignment horizontal="center"/>
    </xf>
    <xf numFmtId="166" fontId="4" fillId="0" borderId="7" xfId="0" applyNumberFormat="1" applyFont="1" applyBorder="1"/>
    <xf numFmtId="0" fontId="4" fillId="0" borderId="30" xfId="0" applyFont="1" applyBorder="1"/>
    <xf numFmtId="0" fontId="4" fillId="0" borderId="10" xfId="0" applyFont="1" applyBorder="1" applyAlignment="1">
      <alignment horizontal="left"/>
    </xf>
    <xf numFmtId="0" fontId="4" fillId="0" borderId="1" xfId="0" applyFont="1" applyBorder="1" applyAlignment="1">
      <alignment vertical="center"/>
    </xf>
    <xf numFmtId="164" fontId="4" fillId="0" borderId="10" xfId="0" applyNumberFormat="1" applyFont="1" applyBorder="1" applyAlignment="1">
      <alignment horizontal="center" vertical="center"/>
    </xf>
    <xf numFmtId="0" fontId="4" fillId="0" borderId="7" xfId="0" applyFont="1" applyBorder="1" applyAlignment="1">
      <alignment vertical="center"/>
    </xf>
    <xf numFmtId="0" fontId="4" fillId="0" borderId="30" xfId="0" applyFont="1" applyBorder="1" applyAlignment="1">
      <alignment vertical="center"/>
    </xf>
    <xf numFmtId="0" fontId="5" fillId="0" borderId="0" xfId="0" applyFont="1"/>
    <xf numFmtId="2" fontId="5" fillId="0" borderId="0" xfId="0" applyNumberFormat="1" applyFont="1" applyAlignment="1">
      <alignment horizontal="center" vertical="center"/>
    </xf>
    <xf numFmtId="0" fontId="5" fillId="0" borderId="0" xfId="0" applyFont="1" applyAlignment="1">
      <alignment horizontal="left"/>
    </xf>
    <xf numFmtId="2" fontId="5" fillId="0" borderId="28" xfId="0" applyNumberFormat="1" applyFont="1" applyBorder="1" applyAlignment="1">
      <alignment horizontal="center" vertical="center"/>
    </xf>
    <xf numFmtId="4" fontId="5" fillId="0" borderId="7"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5" fillId="0" borderId="7" xfId="0" applyNumberFormat="1" applyFont="1" applyBorder="1" applyAlignment="1">
      <alignment horizontal="center" vertical="center"/>
    </xf>
    <xf numFmtId="0" fontId="5" fillId="0" borderId="24" xfId="0" applyFont="1" applyBorder="1" applyAlignment="1">
      <alignment horizontal="left" vertical="center"/>
    </xf>
    <xf numFmtId="0" fontId="5" fillId="0" borderId="23" xfId="0" applyFont="1" applyBorder="1" applyAlignment="1">
      <alignment horizontal="left" vertical="center"/>
    </xf>
    <xf numFmtId="166" fontId="4" fillId="0" borderId="23" xfId="0" applyNumberFormat="1" applyFont="1" applyBorder="1" applyAlignment="1">
      <alignment horizontal="left" vertical="center"/>
    </xf>
    <xf numFmtId="0" fontId="5" fillId="0" borderId="10" xfId="0" applyFont="1" applyBorder="1" applyAlignment="1">
      <alignment horizontal="left"/>
    </xf>
    <xf numFmtId="49" fontId="5" fillId="0" borderId="0" xfId="0" applyNumberFormat="1" applyFont="1"/>
    <xf numFmtId="0" fontId="5" fillId="0" borderId="10" xfId="0" applyFont="1" applyBorder="1" applyAlignment="1">
      <alignment horizontal="center"/>
    </xf>
    <xf numFmtId="2" fontId="5" fillId="0" borderId="1" xfId="0" applyNumberFormat="1" applyFont="1" applyBorder="1" applyAlignment="1">
      <alignment horizontal="center"/>
    </xf>
    <xf numFmtId="0" fontId="5" fillId="0" borderId="30" xfId="0" applyFont="1" applyBorder="1" applyAlignment="1">
      <alignment horizontal="left"/>
    </xf>
    <xf numFmtId="2" fontId="5" fillId="0" borderId="10" xfId="0" applyNumberFormat="1" applyFont="1" applyBorder="1" applyAlignment="1">
      <alignment horizontal="center" vertical="center"/>
    </xf>
    <xf numFmtId="2" fontId="4" fillId="0" borderId="10" xfId="0" applyNumberFormat="1" applyFont="1" applyBorder="1" applyAlignment="1">
      <alignment horizontal="center" vertical="center"/>
    </xf>
    <xf numFmtId="0" fontId="4" fillId="0" borderId="34" xfId="0" applyFont="1" applyBorder="1" applyAlignment="1">
      <alignment horizontal="center" vertical="center"/>
    </xf>
    <xf numFmtId="49" fontId="4" fillId="0" borderId="33" xfId="0" applyNumberFormat="1" applyFont="1" applyBorder="1" applyAlignment="1">
      <alignment horizontal="center" vertical="center"/>
    </xf>
    <xf numFmtId="164" fontId="4" fillId="0" borderId="35" xfId="0" applyNumberFormat="1" applyFont="1" applyBorder="1" applyAlignment="1">
      <alignment horizontal="center" vertical="center"/>
    </xf>
    <xf numFmtId="164" fontId="4" fillId="0" borderId="33" xfId="0" applyNumberFormat="1" applyFont="1" applyBorder="1" applyAlignment="1">
      <alignment horizontal="center" vertical="center"/>
    </xf>
    <xf numFmtId="164" fontId="4" fillId="0" borderId="25" xfId="0" applyNumberFormat="1" applyFont="1" applyBorder="1" applyAlignment="1">
      <alignment horizontal="center" vertical="center"/>
    </xf>
    <xf numFmtId="164" fontId="5" fillId="0" borderId="35" xfId="0" applyNumberFormat="1" applyFont="1" applyBorder="1" applyAlignment="1">
      <alignment horizontal="center" vertical="center"/>
    </xf>
    <xf numFmtId="164" fontId="5" fillId="0" borderId="33" xfId="0" applyNumberFormat="1" applyFont="1" applyBorder="1" applyAlignment="1">
      <alignment horizontal="center" vertical="center"/>
    </xf>
    <xf numFmtId="164" fontId="4" fillId="0" borderId="35" xfId="0" applyNumberFormat="1" applyFont="1" applyBorder="1" applyAlignment="1">
      <alignment horizontal="center"/>
    </xf>
    <xf numFmtId="164" fontId="5" fillId="0" borderId="25" xfId="0" applyNumberFormat="1" applyFont="1" applyBorder="1" applyAlignment="1">
      <alignment horizontal="center" vertical="center"/>
    </xf>
    <xf numFmtId="49" fontId="4" fillId="0" borderId="35" xfId="0" applyNumberFormat="1" applyFont="1" applyBorder="1" applyAlignment="1">
      <alignment horizontal="center" vertical="center"/>
    </xf>
    <xf numFmtId="49" fontId="4" fillId="0" borderId="37" xfId="0" applyNumberFormat="1" applyFont="1" applyBorder="1" applyAlignment="1">
      <alignment horizontal="center" vertical="center"/>
    </xf>
    <xf numFmtId="49" fontId="4" fillId="0" borderId="25" xfId="0" applyNumberFormat="1" applyFont="1" applyBorder="1" applyAlignment="1">
      <alignment horizontal="center" vertical="center"/>
    </xf>
    <xf numFmtId="0" fontId="0" fillId="0" borderId="25" xfId="0" applyBorder="1"/>
    <xf numFmtId="164" fontId="4" fillId="0" borderId="41" xfId="0" applyNumberFormat="1" applyFont="1" applyBorder="1" applyAlignment="1">
      <alignment horizontal="center" vertical="center"/>
    </xf>
    <xf numFmtId="0" fontId="4" fillId="0" borderId="35" xfId="0" applyFont="1" applyBorder="1" applyAlignment="1">
      <alignment horizontal="center" vertical="center"/>
    </xf>
    <xf numFmtId="0" fontId="6" fillId="0" borderId="30" xfId="0" applyFont="1" applyBorder="1" applyAlignment="1">
      <alignment horizontal="left" vertical="center"/>
    </xf>
    <xf numFmtId="0" fontId="6" fillId="0" borderId="23" xfId="0" applyFont="1" applyBorder="1" applyAlignment="1">
      <alignment horizontal="left" vertical="center"/>
    </xf>
    <xf numFmtId="0" fontId="5" fillId="0" borderId="7" xfId="0" applyFont="1" applyBorder="1"/>
    <xf numFmtId="2" fontId="5" fillId="0" borderId="0" xfId="0" applyNumberFormat="1" applyFont="1" applyAlignment="1">
      <alignment horizontal="center"/>
    </xf>
    <xf numFmtId="2" fontId="5" fillId="0" borderId="11" xfId="0" applyNumberFormat="1" applyFont="1" applyBorder="1" applyAlignment="1">
      <alignment horizontal="center"/>
    </xf>
    <xf numFmtId="2" fontId="5" fillId="0" borderId="11" xfId="0" applyNumberFormat="1" applyFont="1" applyBorder="1" applyAlignment="1">
      <alignment horizontal="center" vertical="center"/>
    </xf>
    <xf numFmtId="2" fontId="4" fillId="0" borderId="11" xfId="0" applyNumberFormat="1" applyFont="1" applyBorder="1" applyAlignment="1">
      <alignment horizontal="center"/>
    </xf>
    <xf numFmtId="168" fontId="4" fillId="0" borderId="1" xfId="0" applyNumberFormat="1" applyFont="1" applyBorder="1" applyAlignment="1">
      <alignment horizontal="center"/>
    </xf>
    <xf numFmtId="168" fontId="5" fillId="0" borderId="1" xfId="0" applyNumberFormat="1" applyFont="1" applyBorder="1" applyAlignment="1">
      <alignment horizontal="center"/>
    </xf>
    <xf numFmtId="168" fontId="5" fillId="0" borderId="0" xfId="0" applyNumberFormat="1" applyFont="1" applyAlignment="1">
      <alignment horizontal="center"/>
    </xf>
    <xf numFmtId="168" fontId="5" fillId="0" borderId="24" xfId="0" applyNumberFormat="1" applyFont="1" applyBorder="1" applyAlignment="1">
      <alignment horizontal="center"/>
    </xf>
    <xf numFmtId="168" fontId="4" fillId="0" borderId="1" xfId="0" applyNumberFormat="1" applyFont="1" applyBorder="1"/>
    <xf numFmtId="168" fontId="5" fillId="0" borderId="23" xfId="0" applyNumberFormat="1" applyFont="1" applyBorder="1" applyAlignment="1">
      <alignment horizontal="center"/>
    </xf>
    <xf numFmtId="2" fontId="4" fillId="0" borderId="21" xfId="0" applyNumberFormat="1" applyFont="1" applyBorder="1" applyAlignment="1">
      <alignment horizontal="center" vertical="center"/>
    </xf>
    <xf numFmtId="2" fontId="4" fillId="0" borderId="10" xfId="0" applyNumberFormat="1" applyFont="1" applyBorder="1" applyAlignment="1">
      <alignment horizontal="center"/>
    </xf>
    <xf numFmtId="2" fontId="4" fillId="0" borderId="10" xfId="0" applyNumberFormat="1" applyFont="1" applyBorder="1"/>
    <xf numFmtId="165" fontId="4" fillId="0" borderId="7" xfId="0" applyNumberFormat="1" applyFont="1" applyBorder="1" applyAlignment="1">
      <alignment horizontal="center" vertical="center"/>
    </xf>
    <xf numFmtId="165" fontId="5" fillId="0" borderId="0" xfId="0" applyNumberFormat="1" applyFont="1" applyAlignment="1">
      <alignment horizontal="center" vertical="center"/>
    </xf>
    <xf numFmtId="165" fontId="4" fillId="0" borderId="10" xfId="0" applyNumberFormat="1" applyFont="1" applyBorder="1" applyAlignment="1">
      <alignment horizontal="center" vertical="center"/>
    </xf>
    <xf numFmtId="165" fontId="5" fillId="0" borderId="23" xfId="0" applyNumberFormat="1" applyFont="1" applyBorder="1" applyAlignment="1">
      <alignment horizontal="center" vertical="center"/>
    </xf>
    <xf numFmtId="165" fontId="4" fillId="0" borderId="0" xfId="0" applyNumberFormat="1" applyFont="1" applyAlignment="1">
      <alignment horizontal="center"/>
    </xf>
    <xf numFmtId="165" fontId="5" fillId="0" borderId="10" xfId="0" applyNumberFormat="1" applyFont="1" applyBorder="1" applyAlignment="1">
      <alignment horizontal="center" vertical="center"/>
    </xf>
    <xf numFmtId="165" fontId="4" fillId="0" borderId="21" xfId="0" applyNumberFormat="1" applyFont="1" applyBorder="1" applyAlignment="1">
      <alignment horizontal="center" vertical="center"/>
    </xf>
    <xf numFmtId="165" fontId="5" fillId="0" borderId="21" xfId="0" applyNumberFormat="1" applyFont="1" applyBorder="1" applyAlignment="1">
      <alignment horizontal="center" vertical="center"/>
    </xf>
    <xf numFmtId="165" fontId="4" fillId="0" borderId="10" xfId="0" applyNumberFormat="1" applyFont="1" applyBorder="1" applyAlignment="1">
      <alignment horizontal="center"/>
    </xf>
    <xf numFmtId="169" fontId="4" fillId="0" borderId="10" xfId="0" applyNumberFormat="1" applyFont="1" applyBorder="1" applyAlignment="1">
      <alignment horizontal="center" vertical="center"/>
    </xf>
    <xf numFmtId="169" fontId="4" fillId="0" borderId="15" xfId="0" applyNumberFormat="1" applyFont="1" applyBorder="1" applyAlignment="1">
      <alignment horizontal="center" vertical="center"/>
    </xf>
    <xf numFmtId="169" fontId="4" fillId="0" borderId="11" xfId="0" applyNumberFormat="1" applyFont="1" applyBorder="1" applyAlignment="1">
      <alignment horizontal="center" vertical="center"/>
    </xf>
    <xf numFmtId="169" fontId="4" fillId="0" borderId="21" xfId="0" applyNumberFormat="1" applyFont="1" applyBorder="1" applyAlignment="1">
      <alignment horizontal="center" vertical="center"/>
    </xf>
    <xf numFmtId="169" fontId="4" fillId="0" borderId="22" xfId="0" applyNumberFormat="1" applyFont="1" applyBorder="1" applyAlignment="1">
      <alignment horizontal="center" vertical="center"/>
    </xf>
    <xf numFmtId="169" fontId="5" fillId="0" borderId="10" xfId="0" applyNumberFormat="1" applyFont="1" applyBorder="1" applyAlignment="1">
      <alignment horizontal="center" vertical="center"/>
    </xf>
    <xf numFmtId="169" fontId="5" fillId="0" borderId="11" xfId="0" applyNumberFormat="1" applyFont="1" applyBorder="1" applyAlignment="1">
      <alignment horizontal="center" vertical="center"/>
    </xf>
    <xf numFmtId="169" fontId="4" fillId="0" borderId="0" xfId="0" applyNumberFormat="1" applyFont="1" applyAlignment="1">
      <alignment horizontal="center" vertical="center"/>
    </xf>
    <xf numFmtId="169" fontId="4" fillId="0" borderId="7" xfId="0" applyNumberFormat="1" applyFont="1" applyBorder="1" applyAlignment="1">
      <alignment horizontal="center" vertical="center"/>
    </xf>
    <xf numFmtId="169" fontId="5" fillId="0" borderId="22" xfId="0" applyNumberFormat="1" applyFont="1" applyBorder="1" applyAlignment="1">
      <alignment horizontal="center" vertical="center"/>
    </xf>
    <xf numFmtId="169" fontId="4" fillId="0" borderId="10" xfId="0" applyNumberFormat="1" applyFont="1" applyBorder="1" applyAlignment="1">
      <alignment horizontal="center"/>
    </xf>
    <xf numFmtId="169" fontId="4" fillId="0" borderId="11" xfId="0" applyNumberFormat="1" applyFont="1" applyBorder="1" applyAlignment="1">
      <alignment horizontal="center"/>
    </xf>
    <xf numFmtId="11" fontId="4" fillId="0" borderId="1" xfId="0" applyNumberFormat="1" applyFont="1" applyBorder="1" applyAlignment="1">
      <alignment horizontal="center" vertical="center"/>
    </xf>
    <xf numFmtId="11" fontId="5" fillId="0" borderId="11" xfId="0" applyNumberFormat="1" applyFont="1" applyBorder="1" applyAlignment="1">
      <alignment horizontal="center"/>
    </xf>
    <xf numFmtId="2" fontId="11" fillId="0" borderId="7" xfId="0" applyNumberFormat="1" applyFont="1" applyBorder="1" applyAlignment="1">
      <alignment horizontal="center"/>
    </xf>
    <xf numFmtId="2" fontId="11" fillId="0" borderId="0" xfId="0" applyNumberFormat="1" applyFont="1" applyAlignment="1">
      <alignment horizontal="center"/>
    </xf>
    <xf numFmtId="169" fontId="4" fillId="0" borderId="10" xfId="0" applyNumberFormat="1" applyFont="1" applyBorder="1" applyAlignment="1">
      <alignment vertical="center"/>
    </xf>
    <xf numFmtId="169" fontId="4" fillId="0" borderId="11" xfId="0" applyNumberFormat="1" applyFont="1" applyBorder="1" applyAlignment="1">
      <alignment vertical="center"/>
    </xf>
    <xf numFmtId="169" fontId="4" fillId="0" borderId="10" xfId="0" applyNumberFormat="1" applyFont="1" applyBorder="1"/>
    <xf numFmtId="169" fontId="4" fillId="0" borderId="11" xfId="0" applyNumberFormat="1" applyFont="1" applyBorder="1"/>
    <xf numFmtId="169" fontId="5" fillId="0" borderId="11" xfId="0" applyNumberFormat="1" applyFont="1" applyBorder="1" applyAlignment="1">
      <alignment horizontal="left" vertical="center"/>
    </xf>
    <xf numFmtId="169" fontId="5" fillId="0" borderId="10" xfId="0" applyNumberFormat="1" applyFont="1" applyBorder="1" applyAlignment="1">
      <alignment horizontal="left"/>
    </xf>
    <xf numFmtId="169" fontId="11" fillId="0" borderId="15" xfId="0" applyNumberFormat="1" applyFont="1" applyBorder="1" applyAlignment="1">
      <alignment horizontal="left"/>
    </xf>
    <xf numFmtId="169" fontId="4" fillId="0" borderId="1" xfId="0" applyNumberFormat="1" applyFont="1" applyBorder="1" applyAlignment="1">
      <alignment horizontal="center" vertical="center"/>
    </xf>
    <xf numFmtId="169" fontId="5" fillId="0" borderId="11" xfId="0" applyNumberFormat="1" applyFont="1" applyBorder="1" applyAlignment="1">
      <alignment horizontal="left"/>
    </xf>
    <xf numFmtId="169" fontId="4" fillId="0" borderId="23" xfId="0" applyNumberFormat="1" applyFont="1" applyBorder="1" applyAlignment="1">
      <alignment horizontal="center" vertical="center"/>
    </xf>
    <xf numFmtId="169" fontId="5" fillId="0" borderId="7" xfId="0" applyNumberFormat="1" applyFont="1" applyBorder="1" applyAlignment="1">
      <alignment horizontal="center"/>
    </xf>
    <xf numFmtId="169" fontId="5" fillId="0" borderId="0" xfId="0" applyNumberFormat="1" applyFont="1" applyAlignment="1">
      <alignment horizontal="center" vertical="center"/>
    </xf>
    <xf numFmtId="169" fontId="5" fillId="0" borderId="7" xfId="0" applyNumberFormat="1" applyFont="1" applyBorder="1" applyAlignment="1">
      <alignment horizontal="center" vertical="center"/>
    </xf>
    <xf numFmtId="169" fontId="5" fillId="0" borderId="23" xfId="0" applyNumberFormat="1" applyFont="1" applyBorder="1" applyAlignment="1">
      <alignment horizontal="center" vertical="center"/>
    </xf>
    <xf numFmtId="169" fontId="4" fillId="0" borderId="0" xfId="0" applyNumberFormat="1" applyFont="1" applyAlignment="1">
      <alignment horizontal="center"/>
    </xf>
    <xf numFmtId="169" fontId="4" fillId="0" borderId="7" xfId="0" applyNumberFormat="1" applyFont="1" applyBorder="1" applyAlignment="1">
      <alignment horizontal="center"/>
    </xf>
    <xf numFmtId="169" fontId="5" fillId="0" borderId="0" xfId="0" applyNumberFormat="1" applyFont="1" applyAlignment="1">
      <alignment horizontal="center"/>
    </xf>
    <xf numFmtId="169" fontId="5" fillId="0" borderId="10" xfId="0" applyNumberFormat="1" applyFont="1" applyBorder="1" applyAlignment="1">
      <alignment horizontal="center"/>
    </xf>
    <xf numFmtId="169" fontId="4" fillId="0" borderId="24" xfId="0" applyNumberFormat="1" applyFont="1" applyBorder="1" applyAlignment="1">
      <alignment horizontal="center" vertical="center"/>
    </xf>
    <xf numFmtId="169" fontId="5" fillId="0" borderId="1" xfId="0" applyNumberFormat="1" applyFont="1" applyBorder="1" applyAlignment="1">
      <alignment horizontal="center" vertical="center"/>
    </xf>
    <xf numFmtId="169" fontId="4" fillId="0" borderId="1" xfId="0" applyNumberFormat="1" applyFont="1" applyBorder="1" applyAlignment="1">
      <alignment horizontal="center"/>
    </xf>
    <xf numFmtId="0" fontId="1" fillId="0" borderId="0" xfId="0" applyFont="1"/>
    <xf numFmtId="0" fontId="0" fillId="11" borderId="0" xfId="0" applyFill="1"/>
    <xf numFmtId="0" fontId="14" fillId="11" borderId="0" xfId="0" applyFont="1" applyFill="1" applyAlignment="1">
      <alignment horizontal="center" vertical="center"/>
    </xf>
    <xf numFmtId="0" fontId="15" fillId="0" borderId="0" xfId="0" applyFont="1" applyAlignment="1">
      <alignment vertical="center"/>
    </xf>
    <xf numFmtId="0" fontId="16" fillId="11" borderId="0" xfId="0" applyFont="1" applyFill="1"/>
    <xf numFmtId="0" fontId="18" fillId="11" borderId="0" xfId="0" applyFont="1" applyFill="1" applyAlignment="1">
      <alignment vertical="center" wrapText="1"/>
    </xf>
    <xf numFmtId="0" fontId="18" fillId="11" borderId="0" xfId="0" applyFont="1" applyFill="1" applyAlignment="1">
      <alignment vertical="center"/>
    </xf>
    <xf numFmtId="0" fontId="21" fillId="0" borderId="0" xfId="0" applyFont="1" applyAlignment="1">
      <alignment vertical="center"/>
    </xf>
    <xf numFmtId="0" fontId="17" fillId="11" borderId="7" xfId="0" applyFont="1" applyFill="1" applyBorder="1" applyAlignment="1">
      <alignment horizontal="center" vertical="center"/>
    </xf>
    <xf numFmtId="0" fontId="19" fillId="11" borderId="0" xfId="0" applyFont="1" applyFill="1" applyAlignment="1">
      <alignment horizontal="left" vertical="center"/>
    </xf>
    <xf numFmtId="0" fontId="22" fillId="11" borderId="0" xfId="0" applyFont="1" applyFill="1" applyAlignment="1">
      <alignment horizontal="center" vertical="center"/>
    </xf>
    <xf numFmtId="0" fontId="1" fillId="11" borderId="0" xfId="0" applyFont="1" applyFill="1" applyAlignment="1">
      <alignment vertical="top" wrapText="1"/>
    </xf>
    <xf numFmtId="0" fontId="23" fillId="0" borderId="0" xfId="0" applyFont="1" applyAlignment="1">
      <alignment vertical="center"/>
    </xf>
    <xf numFmtId="4" fontId="1" fillId="0" borderId="0" xfId="0" applyNumberFormat="1" applyFont="1"/>
    <xf numFmtId="11" fontId="0" fillId="0" borderId="0" xfId="0" applyNumberFormat="1"/>
    <xf numFmtId="0" fontId="17" fillId="11" borderId="7" xfId="0" applyFont="1" applyFill="1" applyBorder="1" applyAlignment="1">
      <alignment horizontal="center" vertical="top"/>
    </xf>
    <xf numFmtId="0" fontId="20" fillId="11" borderId="0" xfId="0" applyFont="1" applyFill="1" applyAlignment="1">
      <alignment horizontal="left" vertical="top" wrapText="1"/>
    </xf>
    <xf numFmtId="0" fontId="19" fillId="11" borderId="0" xfId="0" applyFont="1" applyFill="1" applyAlignment="1">
      <alignment horizontal="left" vertical="center" wrapText="1"/>
    </xf>
    <xf numFmtId="0" fontId="18" fillId="11" borderId="0" xfId="0" applyFont="1" applyFill="1" applyAlignment="1">
      <alignment horizontal="left" vertical="center" wrapText="1"/>
    </xf>
    <xf numFmtId="0" fontId="17" fillId="11" borderId="7" xfId="0" applyFont="1" applyFill="1" applyBorder="1" applyAlignment="1">
      <alignment horizontal="center" vertical="center"/>
    </xf>
    <xf numFmtId="0" fontId="19" fillId="11" borderId="0" xfId="1" applyFont="1" applyFill="1" applyAlignment="1">
      <alignment horizontal="left" vertical="center"/>
    </xf>
    <xf numFmtId="0" fontId="4" fillId="0" borderId="9" xfId="0" applyFont="1" applyBorder="1" applyAlignment="1">
      <alignment horizontal="center" vertical="center"/>
    </xf>
    <xf numFmtId="0" fontId="9" fillId="0" borderId="5" xfId="0" applyFont="1" applyBorder="1"/>
    <xf numFmtId="0" fontId="3" fillId="6" borderId="16" xfId="0" applyFont="1" applyFill="1" applyBorder="1" applyAlignment="1">
      <alignment horizontal="center" vertical="center"/>
    </xf>
    <xf numFmtId="0" fontId="9" fillId="0" borderId="13" xfId="0" applyFont="1" applyBorder="1"/>
    <xf numFmtId="0" fontId="9" fillId="0" borderId="38" xfId="0" applyFont="1" applyBorder="1"/>
    <xf numFmtId="0" fontId="4" fillId="0" borderId="8" xfId="0" applyFont="1" applyBorder="1" applyAlignment="1">
      <alignment horizontal="center" vertical="center"/>
    </xf>
    <xf numFmtId="0" fontId="9" fillId="0" borderId="12" xfId="0" applyFont="1" applyBorder="1"/>
    <xf numFmtId="0" fontId="9" fillId="0" borderId="6" xfId="0" applyFont="1" applyBorder="1"/>
    <xf numFmtId="0" fontId="5" fillId="0" borderId="5" xfId="0" applyFont="1" applyBorder="1" applyAlignment="1">
      <alignment horizontal="center" vertical="center"/>
    </xf>
    <xf numFmtId="0" fontId="9" fillId="0" borderId="24" xfId="0" applyFont="1" applyBorder="1"/>
    <xf numFmtId="0" fontId="4" fillId="0" borderId="5" xfId="0" applyFont="1" applyBorder="1" applyAlignment="1">
      <alignment horizontal="center" vertical="center"/>
    </xf>
    <xf numFmtId="0" fontId="3" fillId="7" borderId="13" xfId="0" applyFont="1" applyFill="1" applyBorder="1" applyAlignment="1">
      <alignment horizontal="center" vertical="center"/>
    </xf>
    <xf numFmtId="0" fontId="3" fillId="7" borderId="38"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7" xfId="0" applyFont="1" applyFill="1" applyBorder="1" applyAlignment="1">
      <alignment horizontal="center" vertical="center"/>
    </xf>
    <xf numFmtId="0" fontId="4" fillId="0" borderId="10" xfId="0" applyFont="1" applyBorder="1" applyAlignment="1">
      <alignment horizontal="center" vertical="center"/>
    </xf>
    <xf numFmtId="0" fontId="9" fillId="0" borderId="11" xfId="0" applyFont="1" applyBorder="1"/>
    <xf numFmtId="0" fontId="4" fillId="0" borderId="11" xfId="0" applyFont="1" applyBorder="1" applyAlignment="1">
      <alignment horizontal="center" vertical="center"/>
    </xf>
    <xf numFmtId="0" fontId="9" fillId="0" borderId="14" xfId="0" applyFont="1" applyBorder="1"/>
    <xf numFmtId="49" fontId="4" fillId="0" borderId="35" xfId="0" applyNumberFormat="1" applyFont="1" applyBorder="1" applyAlignment="1">
      <alignment horizontal="center" vertical="center"/>
    </xf>
    <xf numFmtId="0" fontId="9" fillId="0" borderId="36" xfId="0" applyFont="1" applyBorder="1"/>
    <xf numFmtId="0" fontId="4" fillId="0" borderId="7" xfId="0" applyFont="1" applyBorder="1" applyAlignment="1">
      <alignment horizontal="center" vertical="center"/>
    </xf>
    <xf numFmtId="0" fontId="4" fillId="0" borderId="30" xfId="0" applyFont="1" applyBorder="1" applyAlignment="1">
      <alignment horizontal="center" vertical="center"/>
    </xf>
    <xf numFmtId="0" fontId="9" fillId="0" borderId="31" xfId="0" applyFont="1" applyBorder="1"/>
    <xf numFmtId="0" fontId="3" fillId="8" borderId="27" xfId="0" applyFont="1" applyFill="1" applyBorder="1" applyAlignment="1">
      <alignment horizontal="center" vertical="center"/>
    </xf>
    <xf numFmtId="0" fontId="9" fillId="0" borderId="23" xfId="0" applyFont="1" applyBorder="1"/>
    <xf numFmtId="0" fontId="9" fillId="0" borderId="34" xfId="0" applyFont="1" applyBorder="1"/>
    <xf numFmtId="0" fontId="3" fillId="9" borderId="39" xfId="0" applyFont="1" applyFill="1" applyBorder="1" applyAlignment="1">
      <alignment horizontal="center" vertical="center"/>
    </xf>
    <xf numFmtId="0" fontId="9" fillId="0" borderId="40" xfId="0" applyFont="1" applyBorder="1"/>
    <xf numFmtId="0" fontId="4" fillId="0" borderId="1" xfId="0" applyFont="1" applyBorder="1" applyAlignment="1">
      <alignment horizontal="center" vertical="center"/>
    </xf>
    <xf numFmtId="0" fontId="4" fillId="0" borderId="0" xfId="0" applyFont="1" applyAlignment="1">
      <alignment horizontal="center" vertical="center"/>
    </xf>
    <xf numFmtId="49" fontId="5" fillId="0" borderId="8" xfId="0" applyNumberFormat="1" applyFont="1" applyBorder="1" applyAlignment="1">
      <alignment horizontal="center" vertical="center"/>
    </xf>
    <xf numFmtId="0" fontId="4" fillId="0" borderId="26" xfId="0" applyFont="1" applyBorder="1" applyAlignment="1">
      <alignment horizontal="center" vertical="center"/>
    </xf>
    <xf numFmtId="0" fontId="2" fillId="2" borderId="2" xfId="0" applyFont="1" applyFill="1" applyBorder="1" applyAlignment="1">
      <alignment horizontal="center" vertical="center"/>
    </xf>
    <xf numFmtId="0" fontId="9" fillId="0" borderId="2" xfId="0" applyFont="1" applyBorder="1"/>
    <xf numFmtId="0" fontId="9" fillId="0" borderId="3" xfId="0" applyFont="1" applyBorder="1"/>
    <xf numFmtId="0" fontId="3" fillId="3"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9" fillId="0" borderId="21" xfId="0" applyFont="1" applyBorder="1"/>
    <xf numFmtId="0" fontId="4" fillId="0" borderId="6" xfId="0" applyFont="1" applyBorder="1" applyAlignment="1">
      <alignment horizontal="center" vertical="center"/>
    </xf>
    <xf numFmtId="0" fontId="4" fillId="0" borderId="22" xfId="0" applyFont="1" applyBorder="1"/>
    <xf numFmtId="0" fontId="5" fillId="0" borderId="9"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2</xdr:col>
      <xdr:colOff>167640</xdr:colOff>
      <xdr:row>9</xdr:row>
      <xdr:rowOff>352313</xdr:rowOff>
    </xdr:from>
    <xdr:to>
      <xdr:col>10</xdr:col>
      <xdr:colOff>860675</xdr:colOff>
      <xdr:row>14</xdr:row>
      <xdr:rowOff>473023</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9440" y="3286013"/>
          <a:ext cx="12157101" cy="303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798306</xdr:colOff>
      <xdr:row>3</xdr:row>
      <xdr:rowOff>38102</xdr:rowOff>
    </xdr:from>
    <xdr:to>
      <xdr:col>4</xdr:col>
      <xdr:colOff>187362</xdr:colOff>
      <xdr:row>3</xdr:row>
      <xdr:rowOff>319412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1694" t="24431" r="11229" b="24790"/>
        <a:stretch/>
      </xdr:blipFill>
      <xdr:spPr>
        <a:xfrm>
          <a:off x="5146188" y="1346949"/>
          <a:ext cx="769621" cy="281310"/>
        </a:xfrm>
        <a:prstGeom prst="rect">
          <a:avLst/>
        </a:prstGeom>
      </xdr:spPr>
    </xdr:pic>
    <xdr:clientData/>
  </xdr:twoCellAnchor>
  <xdr:twoCellAnchor editAs="oneCell">
    <xdr:from>
      <xdr:col>3</xdr:col>
      <xdr:colOff>485887</xdr:colOff>
      <xdr:row>1</xdr:row>
      <xdr:rowOff>45721</xdr:rowOff>
    </xdr:from>
    <xdr:to>
      <xdr:col>4</xdr:col>
      <xdr:colOff>602729</xdr:colOff>
      <xdr:row>1</xdr:row>
      <xdr:rowOff>281941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33769" y="637392"/>
          <a:ext cx="1497407" cy="236220"/>
        </a:xfrm>
        <a:prstGeom prst="rect">
          <a:avLst/>
        </a:prstGeom>
      </xdr:spPr>
    </xdr:pic>
    <xdr:clientData/>
  </xdr:twoCellAnchor>
  <xdr:twoCellAnchor editAs="oneCell">
    <xdr:from>
      <xdr:col>3</xdr:col>
      <xdr:colOff>729727</xdr:colOff>
      <xdr:row>1</xdr:row>
      <xdr:rowOff>289561</xdr:rowOff>
    </xdr:from>
    <xdr:to>
      <xdr:col>4</xdr:col>
      <xdr:colOff>257287</xdr:colOff>
      <xdr:row>3</xdr:row>
      <xdr:rowOff>28009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1628" r="22405"/>
        <a:stretch/>
      </xdr:blipFill>
      <xdr:spPr>
        <a:xfrm>
          <a:off x="5077609" y="881232"/>
          <a:ext cx="908125" cy="455624"/>
        </a:xfrm>
        <a:prstGeom prst="rect">
          <a:avLst/>
        </a:prstGeom>
      </xdr:spPr>
    </xdr:pic>
    <xdr:clientData/>
  </xdr:twoCellAnchor>
  <xdr:twoCellAnchor editAs="oneCell">
    <xdr:from>
      <xdr:col>9</xdr:col>
      <xdr:colOff>210220</xdr:colOff>
      <xdr:row>5</xdr:row>
      <xdr:rowOff>76645</xdr:rowOff>
    </xdr:from>
    <xdr:to>
      <xdr:col>10</xdr:col>
      <xdr:colOff>1208440</xdr:colOff>
      <xdr:row>6</xdr:row>
      <xdr:rowOff>296728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411" t="31038" r="1697" b="31749"/>
        <a:stretch/>
      </xdr:blipFill>
      <xdr:spPr>
        <a:xfrm>
          <a:off x="12913208" y="1896480"/>
          <a:ext cx="2737373" cy="596601"/>
        </a:xfrm>
        <a:prstGeom prst="rect">
          <a:avLst/>
        </a:prstGeom>
      </xdr:spPr>
    </xdr:pic>
    <xdr:clientData/>
  </xdr:twoCellAnchor>
  <xdr:twoCellAnchor editAs="oneCell">
    <xdr:from>
      <xdr:col>7</xdr:col>
      <xdr:colOff>38224</xdr:colOff>
      <xdr:row>5</xdr:row>
      <xdr:rowOff>96367</xdr:rowOff>
    </xdr:from>
    <xdr:to>
      <xdr:col>7</xdr:col>
      <xdr:colOff>1459900</xdr:colOff>
      <xdr:row>6</xdr:row>
      <xdr:rowOff>290174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0281" b="16731"/>
        <a:stretch/>
      </xdr:blipFill>
      <xdr:spPr>
        <a:xfrm>
          <a:off x="9262906" y="1916202"/>
          <a:ext cx="1421676" cy="570325"/>
        </a:xfrm>
        <a:prstGeom prst="rect">
          <a:avLst/>
        </a:prstGeom>
      </xdr:spPr>
    </xdr:pic>
    <xdr:clientData/>
  </xdr:twoCellAnchor>
  <xdr:twoCellAnchor editAs="oneCell">
    <xdr:from>
      <xdr:col>7</xdr:col>
      <xdr:colOff>1116553</xdr:colOff>
      <xdr:row>2</xdr:row>
      <xdr:rowOff>275430</xdr:rowOff>
    </xdr:from>
    <xdr:to>
      <xdr:col>8</xdr:col>
      <xdr:colOff>73061</xdr:colOff>
      <xdr:row>5</xdr:row>
      <xdr:rowOff>27809</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341235" y="1225689"/>
          <a:ext cx="695661" cy="621955"/>
        </a:xfrm>
        <a:prstGeom prst="rect">
          <a:avLst/>
        </a:prstGeom>
      </xdr:spPr>
    </xdr:pic>
    <xdr:clientData/>
  </xdr:twoCellAnchor>
  <xdr:twoCellAnchor editAs="oneCell">
    <xdr:from>
      <xdr:col>7</xdr:col>
      <xdr:colOff>1477680</xdr:colOff>
      <xdr:row>5</xdr:row>
      <xdr:rowOff>140385</xdr:rowOff>
    </xdr:from>
    <xdr:to>
      <xdr:col>8</xdr:col>
      <xdr:colOff>1423967</xdr:colOff>
      <xdr:row>6</xdr:row>
      <xdr:rowOff>281487</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02362" y="1960220"/>
          <a:ext cx="1685440" cy="517620"/>
        </a:xfrm>
        <a:prstGeom prst="rect">
          <a:avLst/>
        </a:prstGeom>
      </xdr:spPr>
    </xdr:pic>
    <xdr:clientData/>
  </xdr:twoCellAnchor>
  <xdr:twoCellAnchor editAs="oneCell">
    <xdr:from>
      <xdr:col>8</xdr:col>
      <xdr:colOff>1475049</xdr:colOff>
      <xdr:row>5</xdr:row>
      <xdr:rowOff>88682</xdr:rowOff>
    </xdr:from>
    <xdr:to>
      <xdr:col>9</xdr:col>
      <xdr:colOff>190096</xdr:colOff>
      <xdr:row>6</xdr:row>
      <xdr:rowOff>342448</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438884" y="1908517"/>
          <a:ext cx="454200" cy="630284"/>
        </a:xfrm>
        <a:prstGeom prst="rect">
          <a:avLst/>
        </a:prstGeom>
      </xdr:spPr>
    </xdr:pic>
    <xdr:clientData/>
  </xdr:twoCellAnchor>
  <xdr:twoCellAnchor editAs="oneCell">
    <xdr:from>
      <xdr:col>7</xdr:col>
      <xdr:colOff>81130</xdr:colOff>
      <xdr:row>2</xdr:row>
      <xdr:rowOff>353207</xdr:rowOff>
    </xdr:from>
    <xdr:to>
      <xdr:col>7</xdr:col>
      <xdr:colOff>986117</xdr:colOff>
      <xdr:row>4</xdr:row>
      <xdr:rowOff>88965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1628" r="22405"/>
        <a:stretch/>
      </xdr:blipFill>
      <xdr:spPr>
        <a:xfrm>
          <a:off x="9305812" y="1303466"/>
          <a:ext cx="904987" cy="452934"/>
        </a:xfrm>
        <a:prstGeom prst="rect">
          <a:avLst/>
        </a:prstGeom>
      </xdr:spPr>
    </xdr:pic>
    <xdr:clientData/>
  </xdr:twoCellAnchor>
  <xdr:twoCellAnchor editAs="oneCell">
    <xdr:from>
      <xdr:col>8</xdr:col>
      <xdr:colOff>236219</xdr:colOff>
      <xdr:row>2</xdr:row>
      <xdr:rowOff>288214</xdr:rowOff>
    </xdr:from>
    <xdr:to>
      <xdr:col>8</xdr:col>
      <xdr:colOff>865540</xdr:colOff>
      <xdr:row>5</xdr:row>
      <xdr:rowOff>47331</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200054" y="1238473"/>
          <a:ext cx="629321" cy="628693"/>
        </a:xfrm>
        <a:prstGeom prst="rect">
          <a:avLst/>
        </a:prstGeom>
      </xdr:spPr>
    </xdr:pic>
    <xdr:clientData/>
  </xdr:twoCellAnchor>
  <xdr:twoCellAnchor editAs="oneCell">
    <xdr:from>
      <xdr:col>8</xdr:col>
      <xdr:colOff>972221</xdr:colOff>
      <xdr:row>3</xdr:row>
      <xdr:rowOff>23305</xdr:rowOff>
    </xdr:from>
    <xdr:to>
      <xdr:col>9</xdr:col>
      <xdr:colOff>1261781</xdr:colOff>
      <xdr:row>4</xdr:row>
      <xdr:rowOff>68131</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936056" y="1332152"/>
          <a:ext cx="2028713" cy="403414"/>
        </a:xfrm>
        <a:prstGeom prst="rect">
          <a:avLst/>
        </a:prstGeom>
      </xdr:spPr>
    </xdr:pic>
    <xdr:clientData/>
  </xdr:twoCellAnchor>
  <xdr:twoCellAnchor editAs="oneCell">
    <xdr:from>
      <xdr:col>9</xdr:col>
      <xdr:colOff>1216061</xdr:colOff>
      <xdr:row>2</xdr:row>
      <xdr:rowOff>259974</xdr:rowOff>
    </xdr:from>
    <xdr:to>
      <xdr:col>10</xdr:col>
      <xdr:colOff>172120</xdr:colOff>
      <xdr:row>5</xdr:row>
      <xdr:rowOff>84265</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19049" y="1210233"/>
          <a:ext cx="695212" cy="69386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2" Type="http://schemas.openxmlformats.org/officeDocument/2006/relationships/hyperlink" Target="https://www.georest.eu/" TargetMode="External"/><Relationship Id="rId1" Type="http://schemas.openxmlformats.org/officeDocument/2006/relationships/hyperlink" Target="https://digital.csic.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earthquakes.bgs.ac.uk/induced/recent_uk_events.html" TargetMode="External"/><Relationship Id="rId7" Type="http://schemas.openxmlformats.org/officeDocument/2006/relationships/comments" Target="../comments1.xml"/><Relationship Id="rId2" Type="http://schemas.openxmlformats.org/officeDocument/2006/relationships/hyperlink" Target="http://www.conservation.ca.gov/dog/geothermal/manual/Pages/production.aspx" TargetMode="External"/><Relationship Id="rId1" Type="http://schemas.openxmlformats.org/officeDocument/2006/relationships/hyperlink" Target="https://www.cbc.ca/news/canada/british-columbia/earthquake-fort-st-john-fracking-1.4927898" TargetMode="External"/><Relationship Id="rId6" Type="http://schemas.openxmlformats.org/officeDocument/2006/relationships/vmlDrawing" Target="../drawings/vmlDrawing1.vml"/><Relationship Id="rId5" Type="http://schemas.openxmlformats.org/officeDocument/2006/relationships/hyperlink" Target="https://seismologie.be/en/seismology/seismicity-in-belgium/online-database" TargetMode="External"/><Relationship Id="rId4" Type="http://schemas.openxmlformats.org/officeDocument/2006/relationships/hyperlink" Target="https://earthquakes.bgs.ac.uk/induced/recent_uk_events.htm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zoomScale="90" zoomScaleNormal="90" workbookViewId="0">
      <selection activeCell="A9" sqref="A9"/>
    </sheetView>
  </sheetViews>
  <sheetFormatPr baseColWidth="10" defaultColWidth="8.83203125" defaultRowHeight="15" x14ac:dyDescent="0.2"/>
  <cols>
    <col min="1" max="1" width="24.33203125" style="254" customWidth="1"/>
    <col min="2" max="2" width="19" style="254" customWidth="1"/>
    <col min="3" max="6" width="20.1640625" style="254" customWidth="1"/>
    <col min="7" max="7" width="10.83203125" style="254" customWidth="1"/>
    <col min="8" max="11" width="25.33203125" style="254" customWidth="1"/>
    <col min="12" max="12" width="22.6640625" style="254" customWidth="1"/>
    <col min="13" max="16" width="43.6640625" style="254" customWidth="1"/>
    <col min="17" max="16384" width="8.83203125" style="254"/>
  </cols>
  <sheetData>
    <row r="1" spans="1:12" ht="46.75" customHeight="1" x14ac:dyDescent="0.2">
      <c r="A1" s="265" t="s">
        <v>1093</v>
      </c>
      <c r="B1" s="260"/>
      <c r="C1" s="260"/>
      <c r="D1" s="256"/>
      <c r="E1" s="257"/>
      <c r="H1" s="269" t="s">
        <v>1105</v>
      </c>
      <c r="I1" s="269"/>
      <c r="J1" s="269"/>
      <c r="K1" s="269"/>
      <c r="L1" s="269"/>
    </row>
    <row r="2" spans="1:12" ht="28.25" customHeight="1" x14ac:dyDescent="0.2">
      <c r="A2" s="273" t="s">
        <v>1095</v>
      </c>
      <c r="B2" s="273"/>
      <c r="C2" s="273"/>
      <c r="D2" s="273"/>
      <c r="H2" s="269"/>
      <c r="I2" s="269"/>
      <c r="J2" s="269"/>
      <c r="K2" s="269"/>
      <c r="L2" s="269"/>
    </row>
    <row r="3" spans="1:12" ht="28.25" customHeight="1" x14ac:dyDescent="0.2">
      <c r="A3" s="273" t="s">
        <v>1096</v>
      </c>
      <c r="B3" s="273"/>
      <c r="C3" s="273"/>
      <c r="D3" s="273"/>
      <c r="H3" s="269"/>
      <c r="I3" s="269"/>
      <c r="J3" s="269"/>
      <c r="K3" s="269"/>
      <c r="L3" s="269"/>
    </row>
    <row r="4" spans="1:12" ht="28.25" customHeight="1" x14ac:dyDescent="0.2">
      <c r="A4" s="273" t="s">
        <v>1097</v>
      </c>
      <c r="B4" s="273"/>
      <c r="C4" s="273"/>
      <c r="D4" s="273"/>
      <c r="H4" s="264"/>
      <c r="I4" s="264"/>
      <c r="J4" s="264"/>
      <c r="K4" s="264"/>
      <c r="L4" s="264"/>
    </row>
    <row r="5" spans="1:12" ht="12" customHeight="1" x14ac:dyDescent="0.2">
      <c r="A5" s="262"/>
      <c r="B5" s="262"/>
      <c r="C5" s="262"/>
      <c r="D5" s="262"/>
      <c r="H5" s="264"/>
      <c r="I5" s="264"/>
      <c r="J5" s="264"/>
      <c r="K5" s="264"/>
      <c r="L5" s="264"/>
    </row>
    <row r="6" spans="1:12" ht="29.5" customHeight="1" x14ac:dyDescent="0.2">
      <c r="C6" s="272" t="s">
        <v>1098</v>
      </c>
      <c r="D6" s="272"/>
      <c r="E6" s="272"/>
      <c r="F6" s="272"/>
      <c r="G6" s="261"/>
    </row>
    <row r="7" spans="1:12" ht="27.5" customHeight="1" x14ac:dyDescent="0.2">
      <c r="C7" s="263">
        <f>COUNTA(Induced_seismicity_cases!B5:B300)</f>
        <v>158</v>
      </c>
      <c r="D7" s="263">
        <f>COUNTA(Induced_seismicity_cases!A2:H3,Induced_seismicity_cases!I2:X2,Induced_seismicity_cases!Y2:AJ2,Induced_seismicity_cases!AK2:AR2,Induced_seismicity_cases!AS2,Induced_seismicity_cases!AT2:BK2,Induced_seismicity_cases!BL2:BY2,Induced_seismicity_cases!BZ2:CL2,Induced_seismicity_cases!CM2:CT2,Induced_seismicity_cases!CU2,Induced_seismicity_cases!CW2,Induced_seismicity_cases!CX2,Induced_seismicity_cases!CY2:DA3,Induced_seismicity_cases!DB2:DE2,Induced_seismicity_cases!DF2:DG3,Induced_seismicity_cases!DH2:DJ3,Induced_seismicity_cases!DK2:DR2,Induced_seismicity_cases!DS2:DT3,Induced_seismicity_cases!DU2,Induced_seismicity_cases!DW2,Induced_seismicity_cases!DX2)</f>
        <v>71</v>
      </c>
      <c r="E7" s="263">
        <f>COUNTA(Induced_seismicity_cases!C5:DX162)</f>
        <v>6697</v>
      </c>
      <c r="F7" s="263" t="s">
        <v>1103</v>
      </c>
      <c r="G7" s="263"/>
    </row>
    <row r="8" spans="1:12" ht="19.25" customHeight="1" x14ac:dyDescent="0.2">
      <c r="C8" s="255" t="s">
        <v>1099</v>
      </c>
      <c r="D8" s="255" t="s">
        <v>1100</v>
      </c>
      <c r="E8" s="255" t="s">
        <v>1102</v>
      </c>
      <c r="F8" s="255" t="s">
        <v>1104</v>
      </c>
      <c r="G8" s="255"/>
    </row>
    <row r="9" spans="1:12" ht="15" customHeight="1" x14ac:dyDescent="0.2">
      <c r="D9" s="259"/>
    </row>
    <row r="10" spans="1:12" ht="39" customHeight="1" x14ac:dyDescent="0.2">
      <c r="A10" s="271" t="s">
        <v>1107</v>
      </c>
      <c r="B10" s="271"/>
      <c r="C10" s="258"/>
      <c r="F10" s="268" t="s">
        <v>1101</v>
      </c>
      <c r="G10" s="268"/>
      <c r="H10" s="268"/>
    </row>
    <row r="11" spans="1:12" ht="49.75" customHeight="1" x14ac:dyDescent="0.2">
      <c r="A11" s="270" t="s">
        <v>1094</v>
      </c>
      <c r="B11" s="270"/>
      <c r="C11" s="270"/>
    </row>
    <row r="12" spans="1:12" ht="46.75" customHeight="1" x14ac:dyDescent="0.2">
      <c r="A12" s="270" t="s">
        <v>1106</v>
      </c>
      <c r="B12" s="270"/>
      <c r="C12" s="270"/>
    </row>
    <row r="13" spans="1:12" ht="46.75" customHeight="1" x14ac:dyDescent="0.2"/>
    <row r="14" spans="1:12" ht="46.75" customHeight="1" x14ac:dyDescent="0.2"/>
    <row r="15" spans="1:12" ht="46.75" customHeight="1" x14ac:dyDescent="0.2"/>
  </sheetData>
  <mergeCells count="9">
    <mergeCell ref="F10:H10"/>
    <mergeCell ref="H1:L3"/>
    <mergeCell ref="A11:C11"/>
    <mergeCell ref="A12:C12"/>
    <mergeCell ref="A10:B10"/>
    <mergeCell ref="C6:F6"/>
    <mergeCell ref="A2:D2"/>
    <mergeCell ref="A3:D3"/>
    <mergeCell ref="A4:D4"/>
  </mergeCells>
  <hyperlinks>
    <hyperlink ref="A2:D2" r:id="rId1" display="The database and its accompanying files can be accessed from DIGITAL.CSIC" xr:uid="{00000000-0004-0000-0000-000000000000}"/>
    <hyperlink ref="A3:D3" r:id="rId2" display="The database will be also available on the GEoREST project website" xr:uid="{00000000-0004-0000-0000-000001000000}"/>
    <hyperlink ref="A4:D4" r:id="rId3" display="Licensed under Creative Commons CC BY 4.0 International License"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G333"/>
  <sheetViews>
    <sheetView tabSelected="1" topLeftCell="N1" zoomScale="113" zoomScaleNormal="100" workbookViewId="0">
      <pane ySplit="4" topLeftCell="A5" activePane="bottomLeft" state="frozen"/>
      <selection pane="bottomLeft" activeCell="J5" sqref="J5"/>
    </sheetView>
  </sheetViews>
  <sheetFormatPr baseColWidth="10" defaultColWidth="14.5" defaultRowHeight="15" customHeight="1" x14ac:dyDescent="0.2"/>
  <cols>
    <col min="1" max="1" width="12.33203125" customWidth="1"/>
    <col min="2" max="2" width="40.33203125" customWidth="1"/>
    <col min="3" max="3" width="11.5" customWidth="1"/>
    <col min="4" max="4" width="11.1640625" customWidth="1"/>
    <col min="5" max="5" width="18.83203125" customWidth="1"/>
    <col min="6" max="6" width="33.33203125" customWidth="1"/>
    <col min="7" max="7" width="12.5" customWidth="1"/>
    <col min="8" max="9" width="19.83203125" customWidth="1"/>
    <col min="10" max="10" width="16.1640625" customWidth="1"/>
    <col min="11" max="11" width="16.33203125" customWidth="1"/>
    <col min="12" max="12" width="16.5" customWidth="1"/>
    <col min="13" max="13" width="16.6640625" customWidth="1"/>
    <col min="14" max="14" width="16.5" customWidth="1"/>
    <col min="15" max="15" width="16.83203125" customWidth="1"/>
    <col min="16" max="16" width="17" customWidth="1"/>
    <col min="17" max="17" width="16.83203125" customWidth="1"/>
    <col min="18" max="18" width="15" customWidth="1"/>
    <col min="19" max="19" width="14.5" customWidth="1"/>
    <col min="20" max="20" width="14.33203125" customWidth="1"/>
    <col min="21" max="30" width="12.5" customWidth="1"/>
    <col min="31" max="32" width="11.5" customWidth="1"/>
    <col min="33" max="33" width="11.33203125" customWidth="1"/>
    <col min="34" max="34" width="11" customWidth="1"/>
    <col min="35" max="38" width="12.5" customWidth="1"/>
    <col min="39" max="40" width="14.5" customWidth="1"/>
    <col min="41" max="42" width="12.5" customWidth="1"/>
    <col min="43" max="44" width="16.33203125" customWidth="1"/>
    <col min="45" max="51" width="12.5" customWidth="1"/>
    <col min="52" max="52" width="13.33203125" customWidth="1"/>
    <col min="53" max="53" width="14.33203125" customWidth="1"/>
    <col min="54" max="57" width="12.5" customWidth="1"/>
    <col min="58" max="58" width="15.5" customWidth="1"/>
    <col min="59" max="59" width="16.5" customWidth="1"/>
    <col min="60" max="61" width="11.1640625" customWidth="1"/>
    <col min="62" max="63" width="11.6640625" customWidth="1"/>
    <col min="64" max="65" width="12.5" customWidth="1"/>
    <col min="66" max="66" width="12.83203125" customWidth="1"/>
    <col min="67" max="67" width="13.6640625" customWidth="1"/>
    <col min="68" max="69" width="12.5" customWidth="1"/>
    <col min="70" max="70" width="13.6640625" customWidth="1"/>
    <col min="71" max="71" width="14.5" customWidth="1"/>
    <col min="72" max="72" width="24.83203125" customWidth="1"/>
    <col min="73" max="75" width="12.5" customWidth="1"/>
    <col min="76" max="76" width="16.6640625" customWidth="1"/>
    <col min="77" max="77" width="17.1640625" customWidth="1"/>
    <col min="78" max="78" width="21.83203125" customWidth="1"/>
    <col min="79" max="79" width="15" customWidth="1"/>
    <col min="80" max="80" width="16.1640625" customWidth="1"/>
    <col min="81" max="85" width="12.5" customWidth="1"/>
    <col min="86" max="86" width="12.83203125" customWidth="1"/>
    <col min="87" max="88" width="12.5" customWidth="1"/>
    <col min="89" max="92" width="11.83203125" customWidth="1"/>
    <col min="93" max="96" width="11.5" customWidth="1"/>
    <col min="97" max="98" width="11.83203125" customWidth="1"/>
    <col min="99" max="100" width="12.33203125" customWidth="1"/>
    <col min="101" max="101" width="35.6640625" customWidth="1"/>
    <col min="102" max="102" width="14.6640625" customWidth="1"/>
    <col min="103" max="103" width="30" customWidth="1"/>
    <col min="104" max="104" width="16.1640625" customWidth="1"/>
    <col min="105" max="105" width="20.5" customWidth="1"/>
    <col min="106" max="107" width="11.1640625" customWidth="1"/>
    <col min="108" max="109" width="13.5" customWidth="1"/>
    <col min="110" max="110" width="23.33203125" customWidth="1"/>
    <col min="111" max="111" width="27" customWidth="1"/>
    <col min="112" max="112" width="13.83203125" customWidth="1"/>
    <col min="113" max="113" width="35.1640625" customWidth="1"/>
    <col min="114" max="114" width="37.33203125" customWidth="1"/>
    <col min="115" max="115" width="14.33203125" customWidth="1"/>
    <col min="116" max="116" width="14.33203125" style="20" customWidth="1"/>
    <col min="117" max="117" width="12.5" style="34" customWidth="1"/>
    <col min="118" max="118" width="12.5" style="20" customWidth="1"/>
    <col min="119" max="119" width="13" style="34" customWidth="1"/>
    <col min="120" max="120" width="13" style="20" customWidth="1"/>
    <col min="121" max="121" width="11.6640625" style="34" customWidth="1"/>
    <col min="122" max="122" width="11.5" customWidth="1"/>
    <col min="123" max="123" width="11.1640625" customWidth="1"/>
    <col min="124" max="124" width="15.33203125" customWidth="1"/>
    <col min="125" max="125" width="19.6640625" customWidth="1"/>
    <col min="126" max="126" width="19.5" customWidth="1"/>
    <col min="127" max="127" width="17.5" customWidth="1"/>
    <col min="128" max="128" width="12.83203125" style="188" customWidth="1"/>
    <col min="129" max="129" width="64.1640625" style="20" customWidth="1"/>
    <col min="130" max="130" width="80.6640625" style="34" customWidth="1"/>
    <col min="131" max="131" width="169.6640625" customWidth="1"/>
  </cols>
  <sheetData>
    <row r="1" spans="1:137" ht="19.5" customHeight="1" x14ac:dyDescent="0.2">
      <c r="A1" s="307" t="s">
        <v>0</v>
      </c>
      <c r="B1" s="308"/>
      <c r="C1" s="308"/>
      <c r="D1" s="308"/>
      <c r="E1" s="308"/>
      <c r="F1" s="309"/>
      <c r="G1" s="310" t="s">
        <v>1</v>
      </c>
      <c r="H1" s="308"/>
      <c r="I1" s="308"/>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9"/>
      <c r="AQ1" s="311" t="s">
        <v>2</v>
      </c>
      <c r="AR1" s="308"/>
      <c r="AS1" s="308"/>
      <c r="AT1" s="308"/>
      <c r="AU1" s="308"/>
      <c r="AV1" s="308"/>
      <c r="AW1" s="308"/>
      <c r="AX1" s="308"/>
      <c r="AY1" s="308"/>
      <c r="AZ1" s="308"/>
      <c r="BA1" s="308"/>
      <c r="BB1" s="308"/>
      <c r="BC1" s="308"/>
      <c r="BD1" s="308"/>
      <c r="BE1" s="308"/>
      <c r="BF1" s="308"/>
      <c r="BG1" s="308"/>
      <c r="BH1" s="308"/>
      <c r="BI1" s="308"/>
      <c r="BJ1" s="308"/>
      <c r="BK1" s="308"/>
      <c r="BL1" s="308"/>
      <c r="BM1" s="308"/>
      <c r="BN1" s="312" t="s">
        <v>3</v>
      </c>
      <c r="BO1" s="308"/>
      <c r="BP1" s="308"/>
      <c r="BQ1" s="308"/>
      <c r="BR1" s="308"/>
      <c r="BS1" s="308"/>
      <c r="BT1" s="308"/>
      <c r="BU1" s="308"/>
      <c r="BV1" s="308"/>
      <c r="BW1" s="308"/>
      <c r="BX1" s="308"/>
      <c r="BY1" s="308"/>
      <c r="BZ1" s="308"/>
      <c r="CA1" s="308"/>
      <c r="CB1" s="308"/>
      <c r="CC1" s="308"/>
      <c r="CD1" s="308"/>
      <c r="CE1" s="308"/>
      <c r="CF1" s="308"/>
      <c r="CG1" s="308"/>
      <c r="CH1" s="308"/>
      <c r="CI1" s="308"/>
      <c r="CJ1" s="308"/>
      <c r="CK1" s="308"/>
      <c r="CL1" s="308"/>
      <c r="CM1" s="308"/>
      <c r="CN1" s="308"/>
      <c r="CO1" s="308"/>
      <c r="CP1" s="308"/>
      <c r="CQ1" s="308"/>
      <c r="CR1" s="308"/>
      <c r="CS1" s="308"/>
      <c r="CT1" s="309"/>
      <c r="CU1" s="276" t="s">
        <v>4</v>
      </c>
      <c r="CV1" s="277"/>
      <c r="CW1" s="277"/>
      <c r="CX1" s="277"/>
      <c r="CY1" s="277"/>
      <c r="CZ1" s="277"/>
      <c r="DA1" s="277"/>
      <c r="DB1" s="277"/>
      <c r="DC1" s="277"/>
      <c r="DD1" s="277"/>
      <c r="DE1" s="277"/>
      <c r="DF1" s="277"/>
      <c r="DG1" s="278"/>
      <c r="DH1" s="285" t="s">
        <v>5</v>
      </c>
      <c r="DI1" s="285"/>
      <c r="DJ1" s="285"/>
      <c r="DK1" s="285"/>
      <c r="DL1" s="285"/>
      <c r="DM1" s="285"/>
      <c r="DN1" s="285"/>
      <c r="DO1" s="285"/>
      <c r="DP1" s="285"/>
      <c r="DQ1" s="285"/>
      <c r="DR1" s="286"/>
      <c r="DS1" s="298" t="s">
        <v>6</v>
      </c>
      <c r="DT1" s="299"/>
      <c r="DU1" s="299"/>
      <c r="DV1" s="299"/>
      <c r="DW1" s="299"/>
      <c r="DX1" s="300"/>
      <c r="DY1" s="301" t="s">
        <v>7</v>
      </c>
      <c r="DZ1" s="302"/>
      <c r="EA1" s="287" t="s">
        <v>8</v>
      </c>
      <c r="EB1" s="288"/>
      <c r="EC1" s="288"/>
      <c r="ED1" s="288"/>
      <c r="EE1" s="288"/>
      <c r="EF1" s="288"/>
      <c r="EG1" s="288"/>
    </row>
    <row r="2" spans="1:137" ht="15" customHeight="1" x14ac:dyDescent="0.2">
      <c r="A2" s="274" t="s">
        <v>9</v>
      </c>
      <c r="B2" s="279" t="s">
        <v>10</v>
      </c>
      <c r="C2" s="279" t="s">
        <v>11</v>
      </c>
      <c r="D2" s="279" t="s">
        <v>12</v>
      </c>
      <c r="E2" s="279" t="s">
        <v>13</v>
      </c>
      <c r="F2" s="274" t="s">
        <v>14</v>
      </c>
      <c r="G2" s="279" t="s">
        <v>15</v>
      </c>
      <c r="H2" s="314" t="s">
        <v>16</v>
      </c>
      <c r="I2" s="274" t="s">
        <v>17</v>
      </c>
      <c r="J2" s="281"/>
      <c r="K2" s="274" t="s">
        <v>18</v>
      </c>
      <c r="L2" s="281"/>
      <c r="M2" s="274" t="s">
        <v>19</v>
      </c>
      <c r="N2" s="275"/>
      <c r="O2" s="281"/>
      <c r="P2" s="274" t="s">
        <v>20</v>
      </c>
      <c r="Q2" s="275"/>
      <c r="R2" s="281"/>
      <c r="S2" s="274" t="s">
        <v>21</v>
      </c>
      <c r="T2" s="275"/>
      <c r="U2" s="281"/>
      <c r="V2" s="274" t="s">
        <v>22</v>
      </c>
      <c r="W2" s="275"/>
      <c r="X2" s="275"/>
      <c r="Y2" s="274" t="s">
        <v>23</v>
      </c>
      <c r="Z2" s="275"/>
      <c r="AA2" s="274" t="s">
        <v>24</v>
      </c>
      <c r="AB2" s="275"/>
      <c r="AC2" s="274" t="s">
        <v>25</v>
      </c>
      <c r="AD2" s="275"/>
      <c r="AE2" s="274" t="s">
        <v>26</v>
      </c>
      <c r="AF2" s="281"/>
      <c r="AG2" s="274" t="s">
        <v>27</v>
      </c>
      <c r="AH2" s="275"/>
      <c r="AI2" s="274" t="s">
        <v>28</v>
      </c>
      <c r="AJ2" s="281"/>
      <c r="AK2" s="274" t="s">
        <v>29</v>
      </c>
      <c r="AL2" s="281"/>
      <c r="AM2" s="274" t="s">
        <v>30</v>
      </c>
      <c r="AN2" s="281"/>
      <c r="AO2" s="274" t="s">
        <v>31</v>
      </c>
      <c r="AP2" s="281"/>
      <c r="AQ2" s="282" t="s">
        <v>32</v>
      </c>
      <c r="AR2" s="281"/>
      <c r="AS2" s="279" t="s">
        <v>33</v>
      </c>
      <c r="AT2" s="284" t="s">
        <v>34</v>
      </c>
      <c r="AU2" s="275"/>
      <c r="AV2" s="275"/>
      <c r="AW2" s="281"/>
      <c r="AX2" s="274" t="s">
        <v>35</v>
      </c>
      <c r="AY2" s="275"/>
      <c r="AZ2" s="275"/>
      <c r="BA2" s="281"/>
      <c r="BB2" s="274" t="s">
        <v>36</v>
      </c>
      <c r="BC2" s="275"/>
      <c r="BD2" s="275"/>
      <c r="BE2" s="281"/>
      <c r="BF2" s="274" t="s">
        <v>37</v>
      </c>
      <c r="BG2" s="281"/>
      <c r="BH2" s="274" t="s">
        <v>38</v>
      </c>
      <c r="BI2" s="275"/>
      <c r="BJ2" s="275"/>
      <c r="BK2" s="281"/>
      <c r="BL2" s="274" t="s">
        <v>39</v>
      </c>
      <c r="BM2" s="281"/>
      <c r="BN2" s="274" t="s">
        <v>40</v>
      </c>
      <c r="BO2" s="281"/>
      <c r="BP2" s="316" t="s">
        <v>41</v>
      </c>
      <c r="BQ2" s="281"/>
      <c r="BR2" s="316" t="s">
        <v>42</v>
      </c>
      <c r="BS2" s="281"/>
      <c r="BT2" s="1" t="s">
        <v>43</v>
      </c>
      <c r="BU2" s="2" t="s">
        <v>44</v>
      </c>
      <c r="BV2" s="274" t="s">
        <v>45</v>
      </c>
      <c r="BW2" s="281"/>
      <c r="BX2" s="316" t="s">
        <v>46</v>
      </c>
      <c r="BY2" s="281"/>
      <c r="BZ2" s="1" t="s">
        <v>47</v>
      </c>
      <c r="CA2" s="274" t="s">
        <v>48</v>
      </c>
      <c r="CB2" s="275"/>
      <c r="CC2" s="274" t="s">
        <v>18</v>
      </c>
      <c r="CD2" s="281"/>
      <c r="CE2" s="274" t="s">
        <v>19</v>
      </c>
      <c r="CF2" s="275"/>
      <c r="CG2" s="274" t="s">
        <v>20</v>
      </c>
      <c r="CH2" s="281"/>
      <c r="CI2" s="274" t="s">
        <v>49</v>
      </c>
      <c r="CJ2" s="281"/>
      <c r="CK2" s="274" t="s">
        <v>50</v>
      </c>
      <c r="CL2" s="281"/>
      <c r="CM2" s="284" t="s">
        <v>51</v>
      </c>
      <c r="CN2" s="281"/>
      <c r="CO2" s="274" t="s">
        <v>21</v>
      </c>
      <c r="CP2" s="281"/>
      <c r="CQ2" s="274" t="s">
        <v>52</v>
      </c>
      <c r="CR2" s="281"/>
      <c r="CS2" s="274" t="s">
        <v>26</v>
      </c>
      <c r="CT2" s="281"/>
      <c r="CU2" s="274" t="s">
        <v>53</v>
      </c>
      <c r="CV2" s="281"/>
      <c r="CW2" s="279" t="s">
        <v>54</v>
      </c>
      <c r="CX2" s="305" t="s">
        <v>55</v>
      </c>
      <c r="CY2" s="279" t="s">
        <v>56</v>
      </c>
      <c r="CZ2" s="279" t="s">
        <v>57</v>
      </c>
      <c r="DA2" s="279" t="s">
        <v>1074</v>
      </c>
      <c r="DB2" s="274" t="s">
        <v>58</v>
      </c>
      <c r="DC2" s="275"/>
      <c r="DD2" s="306" t="s">
        <v>59</v>
      </c>
      <c r="DE2" s="281"/>
      <c r="DF2" s="279" t="s">
        <v>60</v>
      </c>
      <c r="DG2" s="279" t="s">
        <v>61</v>
      </c>
      <c r="DH2" s="279" t="s">
        <v>62</v>
      </c>
      <c r="DI2" s="284" t="s">
        <v>63</v>
      </c>
      <c r="DJ2" s="279" t="s">
        <v>64</v>
      </c>
      <c r="DK2" s="274" t="s">
        <v>65</v>
      </c>
      <c r="DL2" s="275"/>
      <c r="DM2" s="274" t="s">
        <v>66</v>
      </c>
      <c r="DN2" s="275"/>
      <c r="DO2" s="274" t="s">
        <v>67</v>
      </c>
      <c r="DP2" s="281"/>
      <c r="DQ2" s="284" t="s">
        <v>68</v>
      </c>
      <c r="DR2" s="281"/>
      <c r="DS2" s="303" t="s">
        <v>69</v>
      </c>
      <c r="DT2" s="304" t="s">
        <v>70</v>
      </c>
      <c r="DU2" s="289" t="s">
        <v>71</v>
      </c>
      <c r="DV2" s="290"/>
      <c r="DW2" s="291" t="s">
        <v>72</v>
      </c>
      <c r="DX2" s="293" t="s">
        <v>73</v>
      </c>
      <c r="DY2" s="295" t="s">
        <v>74</v>
      </c>
      <c r="DZ2" s="296" t="s">
        <v>75</v>
      </c>
      <c r="EA2" s="287"/>
      <c r="EB2" s="288"/>
      <c r="EC2" s="288"/>
      <c r="ED2" s="288"/>
      <c r="EE2" s="288"/>
      <c r="EF2" s="288"/>
      <c r="EG2" s="288"/>
    </row>
    <row r="3" spans="1:137" s="25" customFormat="1" ht="15" customHeight="1" x14ac:dyDescent="0.2">
      <c r="A3" s="313"/>
      <c r="B3" s="283"/>
      <c r="C3" s="283"/>
      <c r="D3" s="283"/>
      <c r="E3" s="283"/>
      <c r="F3" s="313"/>
      <c r="G3" s="283"/>
      <c r="H3" s="315"/>
      <c r="I3" s="26" t="s">
        <v>76</v>
      </c>
      <c r="J3" s="176" t="s">
        <v>77</v>
      </c>
      <c r="K3" s="28" t="s">
        <v>76</v>
      </c>
      <c r="L3" s="27" t="s">
        <v>77</v>
      </c>
      <c r="M3" s="26" t="s">
        <v>76</v>
      </c>
      <c r="N3" s="28" t="s">
        <v>77</v>
      </c>
      <c r="O3" s="27" t="s">
        <v>78</v>
      </c>
      <c r="P3" s="28" t="s">
        <v>76</v>
      </c>
      <c r="Q3" s="28" t="s">
        <v>77</v>
      </c>
      <c r="R3" s="27" t="s">
        <v>78</v>
      </c>
      <c r="S3" s="26" t="s">
        <v>76</v>
      </c>
      <c r="T3" s="28" t="s">
        <v>77</v>
      </c>
      <c r="U3" s="27" t="s">
        <v>78</v>
      </c>
      <c r="V3" s="28" t="s">
        <v>76</v>
      </c>
      <c r="W3" s="28" t="s">
        <v>77</v>
      </c>
      <c r="X3" s="27" t="s">
        <v>78</v>
      </c>
      <c r="Y3" s="26" t="s">
        <v>76</v>
      </c>
      <c r="Z3" s="27" t="s">
        <v>77</v>
      </c>
      <c r="AA3" s="26" t="s">
        <v>76</v>
      </c>
      <c r="AB3" s="27" t="s">
        <v>77</v>
      </c>
      <c r="AC3" s="26" t="s">
        <v>76</v>
      </c>
      <c r="AD3" s="27" t="s">
        <v>77</v>
      </c>
      <c r="AE3" s="26" t="s">
        <v>76</v>
      </c>
      <c r="AF3" s="27" t="s">
        <v>77</v>
      </c>
      <c r="AG3" s="28" t="s">
        <v>76</v>
      </c>
      <c r="AH3" s="27" t="s">
        <v>77</v>
      </c>
      <c r="AI3" s="26" t="s">
        <v>76</v>
      </c>
      <c r="AJ3" s="27" t="s">
        <v>77</v>
      </c>
      <c r="AK3" s="28" t="s">
        <v>76</v>
      </c>
      <c r="AL3" s="27" t="s">
        <v>77</v>
      </c>
      <c r="AM3" s="26" t="s">
        <v>76</v>
      </c>
      <c r="AN3" s="27" t="s">
        <v>77</v>
      </c>
      <c r="AO3" s="28" t="s">
        <v>76</v>
      </c>
      <c r="AP3" s="27" t="s">
        <v>77</v>
      </c>
      <c r="AQ3" s="23" t="s">
        <v>76</v>
      </c>
      <c r="AR3" s="22" t="s">
        <v>77</v>
      </c>
      <c r="AS3" s="283"/>
      <c r="AT3" s="28" t="s">
        <v>79</v>
      </c>
      <c r="AU3" s="28" t="s">
        <v>80</v>
      </c>
      <c r="AV3" s="28" t="s">
        <v>76</v>
      </c>
      <c r="AW3" s="27" t="s">
        <v>77</v>
      </c>
      <c r="AX3" s="26" t="s">
        <v>79</v>
      </c>
      <c r="AY3" s="28" t="s">
        <v>80</v>
      </c>
      <c r="AZ3" s="28" t="s">
        <v>76</v>
      </c>
      <c r="BA3" s="27" t="s">
        <v>77</v>
      </c>
      <c r="BB3" s="28" t="s">
        <v>79</v>
      </c>
      <c r="BC3" s="28" t="s">
        <v>80</v>
      </c>
      <c r="BD3" s="28" t="s">
        <v>76</v>
      </c>
      <c r="BE3" s="27" t="s">
        <v>77</v>
      </c>
      <c r="BF3" s="28" t="s">
        <v>76</v>
      </c>
      <c r="BG3" s="27" t="s">
        <v>77</v>
      </c>
      <c r="BH3" s="28" t="s">
        <v>79</v>
      </c>
      <c r="BI3" s="28" t="s">
        <v>80</v>
      </c>
      <c r="BJ3" s="28" t="s">
        <v>76</v>
      </c>
      <c r="BK3" s="27" t="s">
        <v>77</v>
      </c>
      <c r="BL3" s="26" t="s">
        <v>76</v>
      </c>
      <c r="BM3" s="27" t="s">
        <v>77</v>
      </c>
      <c r="BN3" s="26" t="s">
        <v>76</v>
      </c>
      <c r="BO3" s="27" t="s">
        <v>77</v>
      </c>
      <c r="BP3" s="23" t="s">
        <v>76</v>
      </c>
      <c r="BQ3" s="22" t="s">
        <v>77</v>
      </c>
      <c r="BR3" s="26" t="s">
        <v>76</v>
      </c>
      <c r="BS3" s="27" t="s">
        <v>77</v>
      </c>
      <c r="BT3" s="27"/>
      <c r="BU3" s="27"/>
      <c r="BV3" s="28" t="s">
        <v>76</v>
      </c>
      <c r="BW3" s="27" t="s">
        <v>77</v>
      </c>
      <c r="BX3" s="23" t="s">
        <v>76</v>
      </c>
      <c r="BY3" s="22" t="s">
        <v>77</v>
      </c>
      <c r="BZ3" s="27"/>
      <c r="CA3" s="28" t="s">
        <v>76</v>
      </c>
      <c r="CB3" s="27" t="s">
        <v>77</v>
      </c>
      <c r="CC3" s="26" t="s">
        <v>76</v>
      </c>
      <c r="CD3" s="27" t="s">
        <v>77</v>
      </c>
      <c r="CE3" s="28" t="s">
        <v>76</v>
      </c>
      <c r="CF3" s="27" t="s">
        <v>77</v>
      </c>
      <c r="CG3" s="26" t="s">
        <v>76</v>
      </c>
      <c r="CH3" s="27" t="s">
        <v>77</v>
      </c>
      <c r="CI3" s="28" t="s">
        <v>76</v>
      </c>
      <c r="CJ3" s="27" t="s">
        <v>77</v>
      </c>
      <c r="CK3" s="26" t="s">
        <v>76</v>
      </c>
      <c r="CL3" s="27" t="s">
        <v>77</v>
      </c>
      <c r="CM3" s="28" t="s">
        <v>76</v>
      </c>
      <c r="CN3" s="27" t="s">
        <v>77</v>
      </c>
      <c r="CO3" s="26" t="s">
        <v>76</v>
      </c>
      <c r="CP3" s="27" t="s">
        <v>77</v>
      </c>
      <c r="CQ3" s="26" t="s">
        <v>76</v>
      </c>
      <c r="CR3" s="27" t="s">
        <v>77</v>
      </c>
      <c r="CS3" s="26" t="s">
        <v>76</v>
      </c>
      <c r="CT3" s="27" t="s">
        <v>77</v>
      </c>
      <c r="CU3" s="26" t="s">
        <v>81</v>
      </c>
      <c r="CV3" s="27" t="s">
        <v>82</v>
      </c>
      <c r="CW3" s="280"/>
      <c r="CX3" s="280"/>
      <c r="CY3" s="280"/>
      <c r="CZ3" s="280"/>
      <c r="DA3" s="280"/>
      <c r="DB3" s="26" t="s">
        <v>76</v>
      </c>
      <c r="DC3" s="28" t="s">
        <v>77</v>
      </c>
      <c r="DD3" s="30" t="s">
        <v>76</v>
      </c>
      <c r="DE3" s="27" t="s">
        <v>77</v>
      </c>
      <c r="DF3" s="280"/>
      <c r="DG3" s="280"/>
      <c r="DH3" s="280"/>
      <c r="DI3" s="277"/>
      <c r="DJ3" s="280"/>
      <c r="DK3" s="28" t="s">
        <v>81</v>
      </c>
      <c r="DL3" s="28" t="s">
        <v>82</v>
      </c>
      <c r="DM3" s="30" t="s">
        <v>79</v>
      </c>
      <c r="DN3" s="28" t="s">
        <v>80</v>
      </c>
      <c r="DO3" s="30" t="s">
        <v>79</v>
      </c>
      <c r="DP3" s="28" t="s">
        <v>80</v>
      </c>
      <c r="DQ3" s="30" t="s">
        <v>79</v>
      </c>
      <c r="DR3" s="28" t="s">
        <v>80</v>
      </c>
      <c r="DS3" s="280"/>
      <c r="DT3" s="277"/>
      <c r="DU3" s="26" t="s">
        <v>83</v>
      </c>
      <c r="DV3" s="27" t="s">
        <v>84</v>
      </c>
      <c r="DW3" s="292"/>
      <c r="DX3" s="294"/>
      <c r="DY3" s="277"/>
      <c r="DZ3" s="297"/>
      <c r="EA3" s="287"/>
      <c r="EB3" s="288"/>
      <c r="EC3" s="288"/>
      <c r="ED3" s="288"/>
      <c r="EE3" s="288"/>
      <c r="EF3" s="288"/>
      <c r="EG3" s="288"/>
    </row>
    <row r="4" spans="1:137" s="25" customFormat="1" ht="15" customHeight="1" x14ac:dyDescent="0.2">
      <c r="A4" s="24" t="s">
        <v>85</v>
      </c>
      <c r="B4" s="24" t="s">
        <v>86</v>
      </c>
      <c r="C4" s="24" t="s">
        <v>87</v>
      </c>
      <c r="D4" s="24" t="s">
        <v>88</v>
      </c>
      <c r="E4" s="24" t="s">
        <v>89</v>
      </c>
      <c r="F4" s="24" t="s">
        <v>90</v>
      </c>
      <c r="G4" s="24" t="s">
        <v>91</v>
      </c>
      <c r="H4" s="24" t="s">
        <v>92</v>
      </c>
      <c r="I4" s="21" t="s">
        <v>93</v>
      </c>
      <c r="J4" s="22" t="s">
        <v>94</v>
      </c>
      <c r="K4" s="23" t="s">
        <v>95</v>
      </c>
      <c r="L4" s="22" t="s">
        <v>96</v>
      </c>
      <c r="M4" s="23" t="s">
        <v>97</v>
      </c>
      <c r="N4" s="23" t="s">
        <v>98</v>
      </c>
      <c r="O4" s="22" t="s">
        <v>99</v>
      </c>
      <c r="P4" s="23" t="s">
        <v>100</v>
      </c>
      <c r="Q4" s="23" t="s">
        <v>101</v>
      </c>
      <c r="R4" s="22" t="s">
        <v>102</v>
      </c>
      <c r="S4" s="23" t="s">
        <v>103</v>
      </c>
      <c r="T4" s="23" t="s">
        <v>104</v>
      </c>
      <c r="U4" s="22" t="s">
        <v>105</v>
      </c>
      <c r="V4" s="23" t="s">
        <v>106</v>
      </c>
      <c r="W4" s="23" t="s">
        <v>107</v>
      </c>
      <c r="X4" s="22" t="s">
        <v>108</v>
      </c>
      <c r="Y4" s="23" t="s">
        <v>109</v>
      </c>
      <c r="Z4" s="22" t="s">
        <v>110</v>
      </c>
      <c r="AA4" s="23" t="s">
        <v>111</v>
      </c>
      <c r="AB4" s="22" t="s">
        <v>111</v>
      </c>
      <c r="AC4" s="23" t="s">
        <v>112</v>
      </c>
      <c r="AD4" s="22" t="s">
        <v>113</v>
      </c>
      <c r="AE4" s="23" t="s">
        <v>114</v>
      </c>
      <c r="AF4" s="22" t="s">
        <v>115</v>
      </c>
      <c r="AG4" s="23" t="s">
        <v>116</v>
      </c>
      <c r="AH4" s="22" t="s">
        <v>117</v>
      </c>
      <c r="AI4" s="23" t="s">
        <v>118</v>
      </c>
      <c r="AJ4" s="22" t="s">
        <v>119</v>
      </c>
      <c r="AK4" s="23" t="s">
        <v>120</v>
      </c>
      <c r="AL4" s="22" t="s">
        <v>121</v>
      </c>
      <c r="AM4" s="23" t="s">
        <v>122</v>
      </c>
      <c r="AN4" s="22" t="s">
        <v>123</v>
      </c>
      <c r="AO4" s="23" t="s">
        <v>124</v>
      </c>
      <c r="AP4" s="22" t="s">
        <v>125</v>
      </c>
      <c r="AQ4" s="23" t="s">
        <v>126</v>
      </c>
      <c r="AR4" s="22" t="s">
        <v>127</v>
      </c>
      <c r="AS4" s="22" t="s">
        <v>1075</v>
      </c>
      <c r="AT4" s="23" t="s">
        <v>128</v>
      </c>
      <c r="AU4" s="23" t="s">
        <v>129</v>
      </c>
      <c r="AV4" s="23" t="s">
        <v>130</v>
      </c>
      <c r="AW4" s="22" t="s">
        <v>131</v>
      </c>
      <c r="AX4" s="23" t="s">
        <v>132</v>
      </c>
      <c r="AY4" s="23" t="s">
        <v>133</v>
      </c>
      <c r="AZ4" s="23" t="s">
        <v>134</v>
      </c>
      <c r="BA4" s="22" t="s">
        <v>135</v>
      </c>
      <c r="BB4" s="23" t="s">
        <v>136</v>
      </c>
      <c r="BC4" s="23" t="s">
        <v>137</v>
      </c>
      <c r="BD4" s="23" t="s">
        <v>138</v>
      </c>
      <c r="BE4" s="22" t="s">
        <v>139</v>
      </c>
      <c r="BF4" s="23" t="s">
        <v>140</v>
      </c>
      <c r="BG4" s="22" t="s">
        <v>141</v>
      </c>
      <c r="BH4" s="23" t="s">
        <v>142</v>
      </c>
      <c r="BI4" s="23" t="s">
        <v>143</v>
      </c>
      <c r="BJ4" s="23" t="s">
        <v>144</v>
      </c>
      <c r="BK4" s="22" t="s">
        <v>145</v>
      </c>
      <c r="BL4" s="23" t="s">
        <v>146</v>
      </c>
      <c r="BM4" s="22" t="s">
        <v>147</v>
      </c>
      <c r="BN4" s="23" t="s">
        <v>148</v>
      </c>
      <c r="BO4" s="22" t="s">
        <v>149</v>
      </c>
      <c r="BP4" s="23" t="s">
        <v>150</v>
      </c>
      <c r="BQ4" s="22" t="s">
        <v>151</v>
      </c>
      <c r="BR4" s="23" t="s">
        <v>152</v>
      </c>
      <c r="BS4" s="22" t="s">
        <v>153</v>
      </c>
      <c r="BT4" s="22" t="s">
        <v>154</v>
      </c>
      <c r="BU4" s="22" t="s">
        <v>155</v>
      </c>
      <c r="BV4" s="23" t="s">
        <v>156</v>
      </c>
      <c r="BW4" s="22" t="s">
        <v>157</v>
      </c>
      <c r="BX4" s="23" t="s">
        <v>158</v>
      </c>
      <c r="BY4" s="22" t="s">
        <v>159</v>
      </c>
      <c r="BZ4" s="22" t="s">
        <v>160</v>
      </c>
      <c r="CA4" s="23" t="s">
        <v>161</v>
      </c>
      <c r="CB4" s="22" t="s">
        <v>162</v>
      </c>
      <c r="CC4" s="23" t="s">
        <v>163</v>
      </c>
      <c r="CD4" s="22" t="s">
        <v>164</v>
      </c>
      <c r="CE4" s="23" t="s">
        <v>165</v>
      </c>
      <c r="CF4" s="22" t="s">
        <v>166</v>
      </c>
      <c r="CG4" s="23" t="s">
        <v>167</v>
      </c>
      <c r="CH4" s="22" t="s">
        <v>168</v>
      </c>
      <c r="CI4" s="23" t="s">
        <v>169</v>
      </c>
      <c r="CJ4" s="22" t="s">
        <v>170</v>
      </c>
      <c r="CK4" s="23" t="s">
        <v>171</v>
      </c>
      <c r="CL4" s="22" t="s">
        <v>172</v>
      </c>
      <c r="CM4" s="23" t="s">
        <v>173</v>
      </c>
      <c r="CN4" s="22" t="s">
        <v>174</v>
      </c>
      <c r="CO4" s="23" t="s">
        <v>175</v>
      </c>
      <c r="CP4" s="22" t="s">
        <v>176</v>
      </c>
      <c r="CQ4" s="23" t="s">
        <v>177</v>
      </c>
      <c r="CR4" s="22" t="s">
        <v>178</v>
      </c>
      <c r="CS4" s="23" t="s">
        <v>179</v>
      </c>
      <c r="CT4" s="22" t="s">
        <v>180</v>
      </c>
      <c r="CU4" s="23" t="s">
        <v>181</v>
      </c>
      <c r="CV4" s="23" t="s">
        <v>182</v>
      </c>
      <c r="CW4" s="24" t="s">
        <v>183</v>
      </c>
      <c r="CX4" s="29" t="s">
        <v>184</v>
      </c>
      <c r="CY4" s="24" t="s">
        <v>185</v>
      </c>
      <c r="CZ4" s="24" t="s">
        <v>186</v>
      </c>
      <c r="DA4" s="22" t="s">
        <v>187</v>
      </c>
      <c r="DB4" s="23" t="s">
        <v>188</v>
      </c>
      <c r="DC4" s="22" t="s">
        <v>189</v>
      </c>
      <c r="DD4" s="23" t="s">
        <v>190</v>
      </c>
      <c r="DE4" s="22" t="s">
        <v>191</v>
      </c>
      <c r="DF4" s="24" t="s">
        <v>192</v>
      </c>
      <c r="DG4" s="24" t="s">
        <v>193</v>
      </c>
      <c r="DH4" s="24" t="s">
        <v>194</v>
      </c>
      <c r="DI4" s="24" t="s">
        <v>195</v>
      </c>
      <c r="DJ4" s="24" t="s">
        <v>196</v>
      </c>
      <c r="DK4" s="23" t="s">
        <v>197</v>
      </c>
      <c r="DL4" s="23" t="s">
        <v>198</v>
      </c>
      <c r="DM4" s="31" t="s">
        <v>199</v>
      </c>
      <c r="DN4" s="23" t="s">
        <v>200</v>
      </c>
      <c r="DO4" s="31" t="s">
        <v>201</v>
      </c>
      <c r="DP4" s="23" t="s">
        <v>202</v>
      </c>
      <c r="DQ4" s="31" t="s">
        <v>203</v>
      </c>
      <c r="DR4" s="23" t="s">
        <v>204</v>
      </c>
      <c r="DS4" s="24" t="s">
        <v>205</v>
      </c>
      <c r="DT4" s="24" t="s">
        <v>206</v>
      </c>
      <c r="DU4" s="23" t="s">
        <v>207</v>
      </c>
      <c r="DV4" s="22" t="s">
        <v>208</v>
      </c>
      <c r="DW4" s="24" t="s">
        <v>209</v>
      </c>
      <c r="DX4" s="177" t="s">
        <v>210</v>
      </c>
      <c r="DY4" s="28" t="s">
        <v>74</v>
      </c>
      <c r="DZ4" s="35" t="s">
        <v>75</v>
      </c>
      <c r="EA4" s="26" t="s">
        <v>211</v>
      </c>
    </row>
    <row r="5" spans="1:137" s="20" customFormat="1" ht="15" customHeight="1" x14ac:dyDescent="0.2">
      <c r="A5" s="38" t="s">
        <v>213</v>
      </c>
      <c r="B5" s="8" t="s">
        <v>214</v>
      </c>
      <c r="C5" s="198">
        <v>29.088941999999999</v>
      </c>
      <c r="D5" s="198">
        <v>2.2138260000000001</v>
      </c>
      <c r="E5" s="9" t="s">
        <v>215</v>
      </c>
      <c r="F5" s="8" t="s">
        <v>212</v>
      </c>
      <c r="G5" s="9" t="s">
        <v>216</v>
      </c>
      <c r="H5" s="38" t="s">
        <v>217</v>
      </c>
      <c r="I5" s="175">
        <v>1</v>
      </c>
      <c r="J5" s="102">
        <v>5</v>
      </c>
      <c r="K5" s="19">
        <v>2250</v>
      </c>
      <c r="L5" s="40">
        <v>2470</v>
      </c>
      <c r="M5" s="41">
        <v>0.15</v>
      </c>
      <c r="N5" s="42">
        <v>0.2</v>
      </c>
      <c r="O5" s="43">
        <f>AVERAGE(M5,N5)</f>
        <v>0.17499999999999999</v>
      </c>
      <c r="P5" s="59">
        <f>8.1*0.000000000000001</f>
        <v>8.0999999999999999E-15</v>
      </c>
      <c r="Q5" s="59">
        <f>2.4*0.00000000000001</f>
        <v>2.3999999999999999E-14</v>
      </c>
      <c r="R5" s="55">
        <f t="shared" ref="R5:R20" si="0">AVERAGE(P5,Q5)</f>
        <v>1.6049999999999999E-14</v>
      </c>
      <c r="S5" s="41">
        <v>5</v>
      </c>
      <c r="T5" s="42">
        <v>20</v>
      </c>
      <c r="U5" s="43">
        <f>AVERAGE(S5,T5)</f>
        <v>12.5</v>
      </c>
      <c r="V5" s="42">
        <v>0.2</v>
      </c>
      <c r="W5" s="42">
        <v>0.2</v>
      </c>
      <c r="X5" s="43">
        <f>AVERAGE(V5,W5)</f>
        <v>0.2</v>
      </c>
      <c r="Y5" s="41">
        <f>S5/(3*(1-2*V5))</f>
        <v>2.7777777777777781</v>
      </c>
      <c r="Z5" s="43">
        <f>T5/(3*(1-2*W5))</f>
        <v>11.111111111111112</v>
      </c>
      <c r="AA5" s="41">
        <f>S5/(2*(1+V5))</f>
        <v>2.0833333333333335</v>
      </c>
      <c r="AB5" s="43">
        <f>T5/(2*(1+W5))</f>
        <v>8.3333333333333339</v>
      </c>
      <c r="AC5" s="42"/>
      <c r="AD5" s="43"/>
      <c r="AE5" s="41"/>
      <c r="AF5" s="43">
        <v>26.6</v>
      </c>
      <c r="AG5" s="42"/>
      <c r="AH5" s="43"/>
      <c r="AI5" s="41"/>
      <c r="AJ5" s="43"/>
      <c r="AK5" s="42"/>
      <c r="AL5" s="43"/>
      <c r="AM5" s="41"/>
      <c r="AN5" s="43">
        <v>2</v>
      </c>
      <c r="AO5" s="44"/>
      <c r="AP5" s="45">
        <f>0.00001</f>
        <v>1.0000000000000001E-5</v>
      </c>
      <c r="AQ5" s="224"/>
      <c r="AR5" s="217"/>
      <c r="AS5" s="40" t="s">
        <v>218</v>
      </c>
      <c r="AT5" s="207">
        <v>2.47E-2</v>
      </c>
      <c r="AU5" s="50">
        <v>0</v>
      </c>
      <c r="AV5" s="50">
        <f>AT5*CU5+AU5</f>
        <v>44.46</v>
      </c>
      <c r="AW5" s="102">
        <f>AT5*CV5+AU5</f>
        <v>44.954000000000001</v>
      </c>
      <c r="AX5" s="209">
        <f>1.12*AT5</f>
        <v>2.7664000000000001E-2</v>
      </c>
      <c r="AY5" s="50">
        <v>0</v>
      </c>
      <c r="AZ5" s="50">
        <f>AX5*CU5+AY5</f>
        <v>49.795200000000001</v>
      </c>
      <c r="BA5" s="102">
        <f>AX5*CV5</f>
        <v>50.348480000000002</v>
      </c>
      <c r="BB5" s="207">
        <f>0.69*AT5</f>
        <v>1.7042999999999999E-2</v>
      </c>
      <c r="BC5" s="50">
        <v>0</v>
      </c>
      <c r="BD5" s="50">
        <f>BB5*CU5+BC5</f>
        <v>30.677399999999999</v>
      </c>
      <c r="BE5" s="102">
        <f>BB5*CV5</f>
        <v>31.018259999999998</v>
      </c>
      <c r="BF5" s="19"/>
      <c r="BG5" s="40" t="s">
        <v>219</v>
      </c>
      <c r="BH5" s="207">
        <v>9.8899999999999995E-3</v>
      </c>
      <c r="BI5" s="50">
        <v>0</v>
      </c>
      <c r="BJ5" s="50">
        <f>BH5*CU5</f>
        <v>17.802</v>
      </c>
      <c r="BK5" s="102">
        <f>BH5*CV5</f>
        <v>17.9998</v>
      </c>
      <c r="BL5" s="216"/>
      <c r="BM5" s="217">
        <v>90</v>
      </c>
      <c r="BN5" s="5"/>
      <c r="BO5" s="40" t="s">
        <v>219</v>
      </c>
      <c r="BP5" s="19"/>
      <c r="BQ5" s="40">
        <v>90</v>
      </c>
      <c r="BR5" s="5"/>
      <c r="BS5" s="40"/>
      <c r="BT5" s="3" t="s">
        <v>220</v>
      </c>
      <c r="BU5" s="40" t="s">
        <v>221</v>
      </c>
      <c r="BV5" s="216"/>
      <c r="BW5" s="217">
        <v>80</v>
      </c>
      <c r="BX5" s="216"/>
      <c r="BY5" s="217">
        <v>0</v>
      </c>
      <c r="BZ5" s="239">
        <v>0</v>
      </c>
      <c r="CA5" s="224">
        <v>1800</v>
      </c>
      <c r="CB5" s="217">
        <v>1820</v>
      </c>
      <c r="CC5" s="5"/>
      <c r="CD5" s="40"/>
      <c r="CE5" s="50"/>
      <c r="CF5" s="102">
        <v>0.2</v>
      </c>
      <c r="CG5" s="5"/>
      <c r="CH5" s="45">
        <f>9.5*0.00000000000001</f>
        <v>9.4999999999999999E-14</v>
      </c>
      <c r="CI5" s="19"/>
      <c r="CJ5" s="40"/>
      <c r="CK5" s="5"/>
      <c r="CL5" s="40"/>
      <c r="CM5" s="19"/>
      <c r="CN5" s="40"/>
      <c r="CO5" s="5"/>
      <c r="CP5" s="40">
        <v>1</v>
      </c>
      <c r="CQ5" s="5"/>
      <c r="CR5" s="40">
        <v>0.3</v>
      </c>
      <c r="CS5" s="5"/>
      <c r="CT5" s="40">
        <v>28</v>
      </c>
      <c r="CU5" s="216">
        <v>1800</v>
      </c>
      <c r="CV5" s="224">
        <v>1820</v>
      </c>
      <c r="CW5" s="3" t="s">
        <v>222</v>
      </c>
      <c r="CX5" s="46">
        <v>37987</v>
      </c>
      <c r="CY5" s="5" t="s">
        <v>223</v>
      </c>
      <c r="CZ5" s="3">
        <v>50</v>
      </c>
      <c r="DA5" s="45">
        <v>1.3100000000000001E-2</v>
      </c>
      <c r="DB5" s="47"/>
      <c r="DC5" s="45">
        <f>3.85*1000000000/650</f>
        <v>5923076.923076923</v>
      </c>
      <c r="DD5" s="47"/>
      <c r="DE5" s="45">
        <f>DC5</f>
        <v>5923076.923076923</v>
      </c>
      <c r="DF5" s="51">
        <v>18</v>
      </c>
      <c r="DG5" s="51">
        <v>30</v>
      </c>
      <c r="DH5" s="48">
        <v>40026</v>
      </c>
      <c r="DI5" s="50"/>
      <c r="DJ5" s="3">
        <v>9506</v>
      </c>
      <c r="DK5" s="224">
        <v>2200</v>
      </c>
      <c r="DL5" s="224">
        <v>2700</v>
      </c>
      <c r="DM5" s="49"/>
      <c r="DN5" s="50"/>
      <c r="DO5" s="49"/>
      <c r="DP5" s="50">
        <v>2.17</v>
      </c>
      <c r="DQ5" s="49"/>
      <c r="DR5" s="50"/>
      <c r="DS5" s="51">
        <v>1.7</v>
      </c>
      <c r="DT5" s="19" t="s">
        <v>290</v>
      </c>
      <c r="DU5" s="216"/>
      <c r="DV5" s="217"/>
      <c r="DW5" s="217"/>
      <c r="DX5" s="178"/>
      <c r="DY5" s="38" t="s">
        <v>224</v>
      </c>
      <c r="DZ5" s="53" t="s">
        <v>225</v>
      </c>
      <c r="EA5" s="38" t="s">
        <v>226</v>
      </c>
    </row>
    <row r="6" spans="1:137" ht="12" customHeight="1" x14ac:dyDescent="0.2">
      <c r="A6" s="7" t="s">
        <v>251</v>
      </c>
      <c r="B6" s="8" t="s">
        <v>252</v>
      </c>
      <c r="C6" s="199">
        <v>31.587885</v>
      </c>
      <c r="D6" s="199">
        <v>34.604187000000003</v>
      </c>
      <c r="E6" s="9" t="s">
        <v>215</v>
      </c>
      <c r="F6" s="8" t="s">
        <v>212</v>
      </c>
      <c r="G6" s="9" t="s">
        <v>253</v>
      </c>
      <c r="H6" s="7" t="s">
        <v>254</v>
      </c>
      <c r="I6" s="175"/>
      <c r="J6" s="69"/>
      <c r="K6" s="4"/>
      <c r="L6" s="6"/>
      <c r="M6" s="41">
        <v>0.13300000000000001</v>
      </c>
      <c r="N6" s="60">
        <v>0.16300000000000001</v>
      </c>
      <c r="O6" s="61">
        <f>AVERAGE(M6,N6)</f>
        <v>0.14800000000000002</v>
      </c>
      <c r="P6" s="62">
        <f>4.5*0.000000000000001</f>
        <v>4.5000000000000005E-15</v>
      </c>
      <c r="Q6" s="62">
        <f>20.3*0.000000000000001</f>
        <v>2.0300000000000002E-14</v>
      </c>
      <c r="R6" s="63">
        <f t="shared" si="0"/>
        <v>1.2400000000000001E-14</v>
      </c>
      <c r="S6" s="41"/>
      <c r="T6" s="60">
        <v>5</v>
      </c>
      <c r="U6" s="61">
        <f>AVERAGE(S6,T6)</f>
        <v>5</v>
      </c>
      <c r="V6" s="60"/>
      <c r="W6" s="60"/>
      <c r="X6" s="61"/>
      <c r="Y6" s="41"/>
      <c r="Z6" s="61"/>
      <c r="AA6" s="41"/>
      <c r="AB6" s="61"/>
      <c r="AC6" s="41"/>
      <c r="AD6" s="61"/>
      <c r="AE6" s="41"/>
      <c r="AF6" s="61"/>
      <c r="AG6" s="60"/>
      <c r="AH6" s="61"/>
      <c r="AI6" s="41"/>
      <c r="AJ6" s="61"/>
      <c r="AK6" s="60"/>
      <c r="AL6" s="61"/>
      <c r="AM6" s="41"/>
      <c r="AN6" s="61"/>
      <c r="AO6" s="62"/>
      <c r="AP6" s="64"/>
      <c r="AQ6" s="223"/>
      <c r="AR6" s="218"/>
      <c r="AS6" s="6" t="s">
        <v>245</v>
      </c>
      <c r="AT6" s="70"/>
      <c r="AU6" s="65"/>
      <c r="AV6" s="65"/>
      <c r="AW6" s="69"/>
      <c r="AX6" s="209"/>
      <c r="AY6" s="65"/>
      <c r="AZ6" s="65"/>
      <c r="BA6" s="69"/>
      <c r="BB6" s="70"/>
      <c r="BC6" s="65"/>
      <c r="BD6" s="65"/>
      <c r="BE6" s="69"/>
      <c r="BF6" s="4"/>
      <c r="BG6" s="6"/>
      <c r="BH6" s="70"/>
      <c r="BI6" s="65"/>
      <c r="BJ6" s="65"/>
      <c r="BK6" s="69"/>
      <c r="BL6" s="216"/>
      <c r="BM6" s="218">
        <v>64.5</v>
      </c>
      <c r="BN6" s="5" t="s">
        <v>255</v>
      </c>
      <c r="BO6" s="6" t="s">
        <v>256</v>
      </c>
      <c r="BP6" s="4"/>
      <c r="BQ6" s="6">
        <v>90</v>
      </c>
      <c r="BR6" s="5"/>
      <c r="BS6" s="6"/>
      <c r="BT6" s="3"/>
      <c r="BU6" s="6" t="s">
        <v>221</v>
      </c>
      <c r="BV6" s="216"/>
      <c r="BW6" s="218"/>
      <c r="BX6" s="216"/>
      <c r="BY6" s="218"/>
      <c r="BZ6" s="239">
        <v>400</v>
      </c>
      <c r="CA6" s="223">
        <v>1650</v>
      </c>
      <c r="CB6" s="218">
        <v>1675</v>
      </c>
      <c r="CC6" s="5"/>
      <c r="CD6" s="6"/>
      <c r="CE6" s="65"/>
      <c r="CF6" s="69"/>
      <c r="CG6" s="5"/>
      <c r="CH6" s="6"/>
      <c r="CI6" s="4"/>
      <c r="CJ6" s="6"/>
      <c r="CK6" s="5"/>
      <c r="CL6" s="6"/>
      <c r="CM6" s="4"/>
      <c r="CN6" s="6"/>
      <c r="CO6" s="5"/>
      <c r="CP6" s="6"/>
      <c r="CQ6" s="5"/>
      <c r="CR6" s="6"/>
      <c r="CS6" s="5"/>
      <c r="CT6" s="6"/>
      <c r="CU6" s="216">
        <v>1620</v>
      </c>
      <c r="CV6" s="223">
        <v>1640</v>
      </c>
      <c r="CW6" s="3" t="s">
        <v>257</v>
      </c>
      <c r="CX6" s="46">
        <v>42614</v>
      </c>
      <c r="CY6" s="5" t="s">
        <v>248</v>
      </c>
      <c r="CZ6" s="3"/>
      <c r="DA6" s="64">
        <v>2E-3</v>
      </c>
      <c r="DB6" s="47"/>
      <c r="DC6" s="64">
        <f>100000/650+11</f>
        <v>164.84615384615384</v>
      </c>
      <c r="DD6" s="47"/>
      <c r="DE6" s="64">
        <v>-418</v>
      </c>
      <c r="DF6" s="51"/>
      <c r="DG6" s="51"/>
      <c r="DH6" s="48"/>
      <c r="DI6" s="65"/>
      <c r="DJ6" s="3" t="s">
        <v>258</v>
      </c>
      <c r="DK6" s="223"/>
      <c r="DL6" s="224"/>
      <c r="DM6" s="49"/>
      <c r="DN6" s="50"/>
      <c r="DO6" s="49"/>
      <c r="DP6" s="50"/>
      <c r="DQ6" s="49"/>
      <c r="DR6" s="65"/>
      <c r="DS6" s="51"/>
      <c r="DT6" s="4"/>
      <c r="DU6" s="216"/>
      <c r="DV6" s="218"/>
      <c r="DW6" s="218"/>
      <c r="DX6" s="178"/>
      <c r="DY6" s="38"/>
      <c r="DZ6" s="53"/>
      <c r="EA6" s="7" t="s">
        <v>259</v>
      </c>
    </row>
    <row r="7" spans="1:137" ht="12" customHeight="1" x14ac:dyDescent="0.2">
      <c r="A7" s="7" t="s">
        <v>276</v>
      </c>
      <c r="B7" s="8" t="s">
        <v>277</v>
      </c>
      <c r="C7" s="199">
        <v>52.650573000000001</v>
      </c>
      <c r="D7" s="200">
        <v>4.716736</v>
      </c>
      <c r="E7" s="9" t="s">
        <v>215</v>
      </c>
      <c r="F7" s="8" t="s">
        <v>262</v>
      </c>
      <c r="G7" s="9" t="s">
        <v>278</v>
      </c>
      <c r="H7" s="7" t="s">
        <v>217</v>
      </c>
      <c r="I7" s="175"/>
      <c r="J7" s="69"/>
      <c r="K7" s="4">
        <v>2500</v>
      </c>
      <c r="L7" s="6"/>
      <c r="M7" s="41">
        <v>0.15</v>
      </c>
      <c r="N7" s="60">
        <v>0.3</v>
      </c>
      <c r="O7" s="61">
        <v>0.23</v>
      </c>
      <c r="P7" s="62">
        <v>2.9999999999999998E-13</v>
      </c>
      <c r="Q7" s="62">
        <v>5.9999999999999997E-13</v>
      </c>
      <c r="R7" s="63">
        <f t="shared" si="0"/>
        <v>4.5E-13</v>
      </c>
      <c r="S7" s="41">
        <v>10</v>
      </c>
      <c r="T7" s="60">
        <v>26</v>
      </c>
      <c r="U7" s="61">
        <v>18</v>
      </c>
      <c r="V7" s="60">
        <v>0.1</v>
      </c>
      <c r="W7" s="60">
        <v>0.25</v>
      </c>
      <c r="X7" s="61">
        <v>0.17499999999999999</v>
      </c>
      <c r="Y7" s="41">
        <f>S7/(3*(1-2*V7))</f>
        <v>4.1666666666666661</v>
      </c>
      <c r="Z7" s="61">
        <f>T7/(3*(1-2*W7))</f>
        <v>17.333333333333332</v>
      </c>
      <c r="AA7" s="41">
        <f>S7/(2*(1+V7))</f>
        <v>4.545454545454545</v>
      </c>
      <c r="AB7" s="61">
        <f>T7/(2*(1+W7))</f>
        <v>10.4</v>
      </c>
      <c r="AC7" s="41"/>
      <c r="AD7" s="61">
        <v>1</v>
      </c>
      <c r="AE7" s="41"/>
      <c r="AF7" s="61"/>
      <c r="AG7" s="60"/>
      <c r="AH7" s="61"/>
      <c r="AI7" s="41"/>
      <c r="AJ7" s="61"/>
      <c r="AK7" s="60"/>
      <c r="AL7" s="61"/>
      <c r="AM7" s="41"/>
      <c r="AN7" s="61"/>
      <c r="AO7" s="62"/>
      <c r="AP7" s="64"/>
      <c r="AQ7" s="223"/>
      <c r="AR7" s="218"/>
      <c r="AS7" s="6" t="s">
        <v>267</v>
      </c>
      <c r="AT7" s="70">
        <v>2.3E-2</v>
      </c>
      <c r="AU7" s="65">
        <v>0</v>
      </c>
      <c r="AV7" s="65">
        <f>AT7*CU7+AU7</f>
        <v>48.3</v>
      </c>
      <c r="AW7" s="69"/>
      <c r="AX7" s="209">
        <v>2.0400000000000001E-2</v>
      </c>
      <c r="AY7" s="65">
        <v>0</v>
      </c>
      <c r="AZ7" s="65">
        <f>AX7*CU7+AY7</f>
        <v>42.84</v>
      </c>
      <c r="BA7" s="69"/>
      <c r="BB7" s="70">
        <v>1.55E-2</v>
      </c>
      <c r="BC7" s="65">
        <v>0</v>
      </c>
      <c r="BD7" s="65">
        <f>BB7*CU7+BC7</f>
        <v>32.549999999999997</v>
      </c>
      <c r="BE7" s="69"/>
      <c r="BF7" s="4"/>
      <c r="BG7" s="6"/>
      <c r="BH7" s="70">
        <v>0.01</v>
      </c>
      <c r="BI7" s="65"/>
      <c r="BJ7" s="65">
        <f>BI7+CU7*BH7</f>
        <v>21</v>
      </c>
      <c r="BK7" s="69"/>
      <c r="BL7" s="216"/>
      <c r="BM7" s="218">
        <v>89</v>
      </c>
      <c r="BN7" s="5"/>
      <c r="BO7" s="6"/>
      <c r="BP7" s="4"/>
      <c r="BQ7" s="6"/>
      <c r="BR7" s="5"/>
      <c r="BS7" s="6"/>
      <c r="BT7" s="3"/>
      <c r="BU7" s="6"/>
      <c r="BV7" s="216"/>
      <c r="BW7" s="218"/>
      <c r="BX7" s="216"/>
      <c r="BY7" s="218"/>
      <c r="BZ7" s="239"/>
      <c r="CA7" s="223"/>
      <c r="CB7" s="218"/>
      <c r="CC7" s="5"/>
      <c r="CD7" s="6"/>
      <c r="CE7" s="65"/>
      <c r="CF7" s="69"/>
      <c r="CG7" s="5"/>
      <c r="CH7" s="6"/>
      <c r="CI7" s="4"/>
      <c r="CJ7" s="6"/>
      <c r="CK7" s="5"/>
      <c r="CL7" s="6"/>
      <c r="CM7" s="4"/>
      <c r="CN7" s="6"/>
      <c r="CO7" s="5"/>
      <c r="CP7" s="6"/>
      <c r="CQ7" s="5"/>
      <c r="CR7" s="6"/>
      <c r="CS7" s="5"/>
      <c r="CT7" s="6"/>
      <c r="CU7" s="216">
        <v>2100</v>
      </c>
      <c r="CV7" s="223"/>
      <c r="CW7" s="3" t="s">
        <v>268</v>
      </c>
      <c r="CX7" s="46">
        <v>40179</v>
      </c>
      <c r="CY7" s="5" t="s">
        <v>269</v>
      </c>
      <c r="CZ7" s="3">
        <v>60</v>
      </c>
      <c r="DA7" s="64">
        <v>463</v>
      </c>
      <c r="DB7" s="47"/>
      <c r="DC7" s="64">
        <v>4300000000</v>
      </c>
      <c r="DD7" s="47"/>
      <c r="DE7" s="64"/>
      <c r="DF7" s="151"/>
      <c r="DG7" s="51">
        <v>7.7</v>
      </c>
      <c r="DH7" s="48"/>
      <c r="DI7" s="65"/>
      <c r="DJ7" s="3">
        <v>366</v>
      </c>
      <c r="DK7" s="223"/>
      <c r="DL7" s="224"/>
      <c r="DM7" s="49"/>
      <c r="DN7" s="50"/>
      <c r="DO7" s="49"/>
      <c r="DP7" s="50">
        <v>0.98</v>
      </c>
      <c r="DQ7" s="49"/>
      <c r="DR7" s="65"/>
      <c r="DS7" s="51">
        <v>0.9</v>
      </c>
      <c r="DT7" s="4" t="s">
        <v>290</v>
      </c>
      <c r="DU7" s="216"/>
      <c r="DV7" s="218">
        <v>2100</v>
      </c>
      <c r="DW7" s="218"/>
      <c r="DX7" s="178">
        <v>41548</v>
      </c>
      <c r="DY7" s="38" t="s">
        <v>279</v>
      </c>
      <c r="DZ7" s="67" t="s">
        <v>280</v>
      </c>
      <c r="EA7" s="7" t="s">
        <v>281</v>
      </c>
    </row>
    <row r="8" spans="1:137" ht="12" customHeight="1" x14ac:dyDescent="0.2">
      <c r="A8" s="7" t="s">
        <v>240</v>
      </c>
      <c r="B8" s="8" t="s">
        <v>261</v>
      </c>
      <c r="C8" s="199">
        <v>40.380270000000003</v>
      </c>
      <c r="D8" s="199">
        <v>0.70090200000000003</v>
      </c>
      <c r="E8" s="9" t="s">
        <v>215</v>
      </c>
      <c r="F8" s="8" t="s">
        <v>262</v>
      </c>
      <c r="G8" s="9" t="s">
        <v>263</v>
      </c>
      <c r="H8" s="7" t="s">
        <v>264</v>
      </c>
      <c r="I8" s="175"/>
      <c r="J8" s="69"/>
      <c r="K8" s="4"/>
      <c r="L8" s="6"/>
      <c r="M8" s="41">
        <v>0.02</v>
      </c>
      <c r="N8" s="60">
        <v>0.25</v>
      </c>
      <c r="O8" s="61">
        <f t="shared" ref="O8:O16" si="1">AVERAGE(M8,N8)</f>
        <v>0.13500000000000001</v>
      </c>
      <c r="P8" s="68">
        <f>9*0.0000000000001</f>
        <v>9E-13</v>
      </c>
      <c r="Q8" s="68">
        <f>1*0.00000000001</f>
        <v>9.9999999999999994E-12</v>
      </c>
      <c r="R8" s="63">
        <f t="shared" si="0"/>
        <v>5.4499999999999996E-12</v>
      </c>
      <c r="S8" s="41">
        <v>20</v>
      </c>
      <c r="T8" s="60">
        <v>48</v>
      </c>
      <c r="U8" s="61">
        <f t="shared" ref="U8:U18" si="2">AVERAGE(S8,T8)</f>
        <v>34</v>
      </c>
      <c r="V8" s="60">
        <v>0.26</v>
      </c>
      <c r="W8" s="60">
        <v>0.26</v>
      </c>
      <c r="X8" s="61">
        <f>AVERAGE(V8,W8)</f>
        <v>0.26</v>
      </c>
      <c r="Y8" s="41">
        <f>S8/(3*(1-2*V8))</f>
        <v>13.888888888888889</v>
      </c>
      <c r="Z8" s="61">
        <f>T8/(3*(1-2*W8))</f>
        <v>33.333333333333336</v>
      </c>
      <c r="AA8" s="41">
        <f>S8/(2*(1+V8))</f>
        <v>7.9365079365079367</v>
      </c>
      <c r="AB8" s="61">
        <f>T8/(2*(1+W8))</f>
        <v>19.047619047619047</v>
      </c>
      <c r="AC8" s="41"/>
      <c r="AD8" s="61"/>
      <c r="AE8" s="41"/>
      <c r="AF8" s="61"/>
      <c r="AG8" s="60"/>
      <c r="AH8" s="61"/>
      <c r="AI8" s="41"/>
      <c r="AJ8" s="61"/>
      <c r="AK8" s="60"/>
      <c r="AL8" s="61"/>
      <c r="AM8" s="41"/>
      <c r="AN8" s="61"/>
      <c r="AO8" s="62"/>
      <c r="AP8" s="64"/>
      <c r="AQ8" s="223"/>
      <c r="AR8" s="218">
        <v>5000</v>
      </c>
      <c r="AS8" s="6" t="s">
        <v>245</v>
      </c>
      <c r="AT8" s="70">
        <v>2.2499999999999999E-2</v>
      </c>
      <c r="AU8" s="65">
        <v>0.6</v>
      </c>
      <c r="AV8" s="65">
        <f>AT8*CU8+AU8</f>
        <v>38.85</v>
      </c>
      <c r="AW8" s="69">
        <f>AT8*CV8+AU8</f>
        <v>40.65</v>
      </c>
      <c r="AX8" s="209">
        <v>2.2499999999999999E-2</v>
      </c>
      <c r="AY8" s="65">
        <v>0.6</v>
      </c>
      <c r="AZ8" s="65">
        <f>AX8*CU8+AY8</f>
        <v>38.85</v>
      </c>
      <c r="BA8" s="69">
        <f>AX8*CV8+AY8</f>
        <v>40.65</v>
      </c>
      <c r="BB8" s="70">
        <f>AX8*0.62</f>
        <v>1.3949999999999999E-2</v>
      </c>
      <c r="BC8" s="65">
        <v>0.6</v>
      </c>
      <c r="BD8" s="65">
        <f>BB8*CU8+BC8</f>
        <v>24.314999999999998</v>
      </c>
      <c r="BE8" s="69">
        <f>BB8*CV8+BC8</f>
        <v>25.431000000000001</v>
      </c>
      <c r="BF8" s="4"/>
      <c r="BG8" s="6" t="s">
        <v>265</v>
      </c>
      <c r="BH8" s="70">
        <v>1.025E-2</v>
      </c>
      <c r="BI8" s="65">
        <v>0.6</v>
      </c>
      <c r="BJ8" s="65">
        <f>BI8+CU8*BH8</f>
        <v>18.025000000000002</v>
      </c>
      <c r="BK8" s="69">
        <f>BI8+CV8*BH8</f>
        <v>18.845000000000002</v>
      </c>
      <c r="BL8" s="216"/>
      <c r="BM8" s="218">
        <v>80</v>
      </c>
      <c r="BN8" s="5"/>
      <c r="BO8" s="6">
        <v>190</v>
      </c>
      <c r="BP8" s="4"/>
      <c r="BQ8" s="6">
        <v>60</v>
      </c>
      <c r="BR8" s="5"/>
      <c r="BS8" s="6">
        <f>BO8+90</f>
        <v>280</v>
      </c>
      <c r="BT8" s="3" t="s">
        <v>266</v>
      </c>
      <c r="BU8" s="6" t="s">
        <v>267</v>
      </c>
      <c r="BV8" s="216"/>
      <c r="BW8" s="218"/>
      <c r="BX8" s="216"/>
      <c r="BY8" s="218"/>
      <c r="BZ8" s="239">
        <v>100</v>
      </c>
      <c r="CA8" s="223"/>
      <c r="CB8" s="218"/>
      <c r="CC8" s="5"/>
      <c r="CD8" s="6"/>
      <c r="CE8" s="65"/>
      <c r="CF8" s="69"/>
      <c r="CG8" s="5"/>
      <c r="CH8" s="63">
        <f>0.00000000000000001</f>
        <v>1.0000000000000001E-17</v>
      </c>
      <c r="CI8" s="4"/>
      <c r="CJ8" s="6"/>
      <c r="CK8" s="5"/>
      <c r="CL8" s="6"/>
      <c r="CM8" s="4"/>
      <c r="CN8" s="6"/>
      <c r="CO8" s="5"/>
      <c r="CP8" s="6"/>
      <c r="CQ8" s="5"/>
      <c r="CR8" s="6"/>
      <c r="CS8" s="5"/>
      <c r="CT8" s="6">
        <v>30</v>
      </c>
      <c r="CU8" s="216">
        <v>1700</v>
      </c>
      <c r="CV8" s="223">
        <v>1780</v>
      </c>
      <c r="CW8" s="3" t="s">
        <v>268</v>
      </c>
      <c r="CX8" s="46">
        <v>41519</v>
      </c>
      <c r="CY8" s="5" t="s">
        <v>269</v>
      </c>
      <c r="CZ8" s="3"/>
      <c r="DA8" s="64">
        <v>1.5</v>
      </c>
      <c r="DB8" s="47"/>
      <c r="DC8" s="64">
        <f>6.4*100000</f>
        <v>640000</v>
      </c>
      <c r="DD8" s="47"/>
      <c r="DE8" s="64">
        <f>DC8</f>
        <v>640000</v>
      </c>
      <c r="DF8" s="51">
        <v>0.6</v>
      </c>
      <c r="DG8" s="51"/>
      <c r="DH8" s="48">
        <v>41522</v>
      </c>
      <c r="DI8" s="65">
        <v>3</v>
      </c>
      <c r="DJ8" s="3" t="s">
        <v>270</v>
      </c>
      <c r="DK8" s="223">
        <v>1700</v>
      </c>
      <c r="DL8" s="224">
        <v>9000</v>
      </c>
      <c r="DM8" s="49"/>
      <c r="DN8" s="50"/>
      <c r="DO8" s="49">
        <v>6.2</v>
      </c>
      <c r="DP8" s="50">
        <v>1.9</v>
      </c>
      <c r="DQ8" s="49">
        <v>4.8</v>
      </c>
      <c r="DR8" s="65">
        <v>1.1000000000000001</v>
      </c>
      <c r="DS8" s="51">
        <v>4.2</v>
      </c>
      <c r="DT8" s="4" t="s">
        <v>290</v>
      </c>
      <c r="DU8" s="216"/>
      <c r="DV8" s="218">
        <v>7000</v>
      </c>
      <c r="DW8" s="218">
        <v>5000</v>
      </c>
      <c r="DX8" s="178">
        <v>41548</v>
      </c>
      <c r="DY8" s="38" t="s">
        <v>271</v>
      </c>
      <c r="DZ8" s="53" t="s">
        <v>272</v>
      </c>
      <c r="EA8" s="7" t="s">
        <v>273</v>
      </c>
    </row>
    <row r="9" spans="1:137" ht="12" customHeight="1" x14ac:dyDescent="0.2">
      <c r="A9" s="7" t="s">
        <v>240</v>
      </c>
      <c r="B9" s="8" t="s">
        <v>241</v>
      </c>
      <c r="C9" s="199">
        <v>42.580514999999998</v>
      </c>
      <c r="D9" s="199">
        <v>-3.6521819999999998</v>
      </c>
      <c r="E9" s="9" t="s">
        <v>215</v>
      </c>
      <c r="F9" s="8" t="s">
        <v>242</v>
      </c>
      <c r="G9" s="9" t="s">
        <v>243</v>
      </c>
      <c r="H9" s="7" t="s">
        <v>244</v>
      </c>
      <c r="I9" s="175"/>
      <c r="J9" s="69"/>
      <c r="K9" s="4"/>
      <c r="L9" s="6"/>
      <c r="M9" s="41">
        <v>2E-3</v>
      </c>
      <c r="N9" s="60">
        <v>0.16</v>
      </c>
      <c r="O9" s="61">
        <f t="shared" si="1"/>
        <v>8.1000000000000003E-2</v>
      </c>
      <c r="P9" s="62">
        <f>0.5*0.000000000000001</f>
        <v>5.0000000000000004E-16</v>
      </c>
      <c r="Q9" s="62">
        <f>15*0.000000000000001</f>
        <v>1.5000000000000002E-14</v>
      </c>
      <c r="R9" s="63">
        <f t="shared" si="0"/>
        <v>7.7500000000000017E-15</v>
      </c>
      <c r="S9" s="41">
        <v>30</v>
      </c>
      <c r="T9" s="60">
        <v>60</v>
      </c>
      <c r="U9" s="61">
        <f t="shared" si="2"/>
        <v>45</v>
      </c>
      <c r="V9" s="60"/>
      <c r="W9" s="60"/>
      <c r="X9" s="61"/>
      <c r="Y9" s="41"/>
      <c r="Z9" s="61"/>
      <c r="AA9" s="41"/>
      <c r="AB9" s="61"/>
      <c r="AC9" s="41"/>
      <c r="AD9" s="61"/>
      <c r="AE9" s="41"/>
      <c r="AF9" s="61"/>
      <c r="AG9" s="60"/>
      <c r="AH9" s="61"/>
      <c r="AI9" s="41"/>
      <c r="AJ9" s="61"/>
      <c r="AK9" s="60"/>
      <c r="AL9" s="61"/>
      <c r="AM9" s="41"/>
      <c r="AN9" s="61"/>
      <c r="AO9" s="62"/>
      <c r="AP9" s="64"/>
      <c r="AQ9" s="223"/>
      <c r="AR9" s="218"/>
      <c r="AS9" s="6" t="s">
        <v>245</v>
      </c>
      <c r="AT9" s="70">
        <v>2.4E-2</v>
      </c>
      <c r="AU9" s="65">
        <v>0</v>
      </c>
      <c r="AV9" s="65">
        <f>AT9*CU9+AU9</f>
        <v>33.936</v>
      </c>
      <c r="AW9" s="69">
        <f>AT9*CV9+AU9</f>
        <v>37.92</v>
      </c>
      <c r="AX9" s="209">
        <v>2.4E-2</v>
      </c>
      <c r="AY9" s="65">
        <v>0</v>
      </c>
      <c r="AZ9" s="65">
        <f>AX9*CU9+AY9</f>
        <v>33.936</v>
      </c>
      <c r="BA9" s="69">
        <f>AX9*CV9</f>
        <v>37.92</v>
      </c>
      <c r="BB9" s="70">
        <f>0.021/1.45</f>
        <v>1.4482758620689656E-2</v>
      </c>
      <c r="BC9" s="65">
        <v>0</v>
      </c>
      <c r="BD9" s="65">
        <f>BB9*CU9+BC9</f>
        <v>20.478620689655173</v>
      </c>
      <c r="BE9" s="69">
        <f>BB9*CV9</f>
        <v>22.882758620689657</v>
      </c>
      <c r="BF9" s="4"/>
      <c r="BG9" s="6" t="s">
        <v>246</v>
      </c>
      <c r="BH9" s="70">
        <v>0.01</v>
      </c>
      <c r="BI9" s="65">
        <v>0</v>
      </c>
      <c r="BJ9" s="65">
        <f>BH9*CU9</f>
        <v>14.14</v>
      </c>
      <c r="BK9" s="69">
        <f>BH9*CV9</f>
        <v>15.8</v>
      </c>
      <c r="BL9" s="216">
        <v>43.3</v>
      </c>
      <c r="BM9" s="218">
        <v>46.5</v>
      </c>
      <c r="BN9" s="5"/>
      <c r="BO9" s="6"/>
      <c r="BP9" s="4"/>
      <c r="BQ9" s="6"/>
      <c r="BR9" s="5"/>
      <c r="BS9" s="6"/>
      <c r="BT9" s="3"/>
      <c r="BU9" s="6"/>
      <c r="BV9" s="216"/>
      <c r="BW9" s="218"/>
      <c r="BX9" s="216"/>
      <c r="BY9" s="218"/>
      <c r="BZ9" s="239"/>
      <c r="CA9" s="223"/>
      <c r="CB9" s="218"/>
      <c r="CC9" s="5"/>
      <c r="CD9" s="6"/>
      <c r="CE9" s="65"/>
      <c r="CF9" s="69"/>
      <c r="CG9" s="5"/>
      <c r="CH9" s="6"/>
      <c r="CI9" s="4"/>
      <c r="CJ9" s="6"/>
      <c r="CK9" s="5"/>
      <c r="CL9" s="6"/>
      <c r="CM9" s="4"/>
      <c r="CN9" s="6"/>
      <c r="CO9" s="5"/>
      <c r="CP9" s="6"/>
      <c r="CQ9" s="5"/>
      <c r="CR9" s="6"/>
      <c r="CS9" s="5"/>
      <c r="CT9" s="6"/>
      <c r="CU9" s="216">
        <v>1414</v>
      </c>
      <c r="CV9" s="223">
        <v>1580</v>
      </c>
      <c r="CW9" s="3" t="s">
        <v>247</v>
      </c>
      <c r="CX9" s="46">
        <v>42095</v>
      </c>
      <c r="CY9" s="5" t="s">
        <v>248</v>
      </c>
      <c r="CZ9" s="3">
        <v>33</v>
      </c>
      <c r="DA9" s="64">
        <v>2E-3</v>
      </c>
      <c r="DB9" s="47"/>
      <c r="DC9" s="64">
        <v>14000</v>
      </c>
      <c r="DD9" s="47"/>
      <c r="DE9" s="64">
        <v>14000</v>
      </c>
      <c r="DF9" s="51">
        <v>8</v>
      </c>
      <c r="DG9" s="51">
        <v>22</v>
      </c>
      <c r="DH9" s="48"/>
      <c r="DI9" s="65"/>
      <c r="DJ9" s="3" t="s">
        <v>249</v>
      </c>
      <c r="DK9" s="223"/>
      <c r="DL9" s="224"/>
      <c r="DM9" s="49"/>
      <c r="DN9" s="50"/>
      <c r="DO9" s="49"/>
      <c r="DP9" s="50"/>
      <c r="DQ9" s="49"/>
      <c r="DR9" s="65"/>
      <c r="DS9" s="51">
        <v>0</v>
      </c>
      <c r="DT9" s="4"/>
      <c r="DU9" s="216"/>
      <c r="DV9" s="218"/>
      <c r="DW9" s="218"/>
      <c r="DX9" s="178"/>
      <c r="DY9" s="38"/>
      <c r="DZ9" s="53"/>
      <c r="EA9" s="7" t="s">
        <v>250</v>
      </c>
    </row>
    <row r="10" spans="1:137" ht="12" customHeight="1" x14ac:dyDescent="0.2">
      <c r="A10" s="7" t="s">
        <v>227</v>
      </c>
      <c r="B10" s="8" t="s">
        <v>228</v>
      </c>
      <c r="C10" s="198">
        <v>39.876933000000001</v>
      </c>
      <c r="D10" s="198">
        <v>-88.893360000000001</v>
      </c>
      <c r="E10" s="9" t="s">
        <v>215</v>
      </c>
      <c r="F10" s="8" t="s">
        <v>212</v>
      </c>
      <c r="G10" s="9" t="s">
        <v>229</v>
      </c>
      <c r="H10" s="7" t="s">
        <v>217</v>
      </c>
      <c r="I10" s="175"/>
      <c r="J10" s="69"/>
      <c r="K10" s="4"/>
      <c r="L10" s="6"/>
      <c r="M10" s="41">
        <v>0.18</v>
      </c>
      <c r="N10" s="60">
        <v>0.2</v>
      </c>
      <c r="O10" s="61">
        <f t="shared" si="1"/>
        <v>0.19</v>
      </c>
      <c r="P10" s="62">
        <f>2*0.0000000000001</f>
        <v>2.0000000000000001E-13</v>
      </c>
      <c r="Q10" s="62">
        <f>0.000000000001</f>
        <v>9.9999999999999998E-13</v>
      </c>
      <c r="R10" s="63">
        <f t="shared" si="0"/>
        <v>5.9999999999999997E-13</v>
      </c>
      <c r="S10" s="41">
        <v>11</v>
      </c>
      <c r="T10" s="60">
        <v>21</v>
      </c>
      <c r="U10" s="61">
        <f t="shared" si="2"/>
        <v>16</v>
      </c>
      <c r="V10" s="60">
        <v>0.16</v>
      </c>
      <c r="W10" s="60">
        <v>0.17</v>
      </c>
      <c r="X10" s="61">
        <f t="shared" ref="X10:X18" si="3">AVERAGE(V10,W10)</f>
        <v>0.16500000000000001</v>
      </c>
      <c r="Y10" s="41">
        <f>S10/(3*(1-2*V10))</f>
        <v>5.3921568627450975</v>
      </c>
      <c r="Z10" s="61">
        <f>T10/(3*(1-2*W10))</f>
        <v>10.606060606060607</v>
      </c>
      <c r="AA10" s="41">
        <f>S10/(2*(1+V10))</f>
        <v>4.7413793103448283</v>
      </c>
      <c r="AB10" s="61">
        <f>T10/(2*(1+W10))</f>
        <v>8.9743589743589745</v>
      </c>
      <c r="AC10" s="60"/>
      <c r="AD10" s="61">
        <v>0.77</v>
      </c>
      <c r="AE10" s="41">
        <v>37</v>
      </c>
      <c r="AF10" s="61">
        <v>38</v>
      </c>
      <c r="AG10" s="60">
        <v>5.5</v>
      </c>
      <c r="AH10" s="61">
        <v>7</v>
      </c>
      <c r="AI10" s="41"/>
      <c r="AJ10" s="61"/>
      <c r="AK10" s="60"/>
      <c r="AL10" s="61"/>
      <c r="AM10" s="41"/>
      <c r="AN10" s="61"/>
      <c r="AO10" s="62"/>
      <c r="AP10" s="64"/>
      <c r="AQ10" s="223"/>
      <c r="AR10" s="218">
        <v>2184</v>
      </c>
      <c r="AS10" s="6" t="s">
        <v>218</v>
      </c>
      <c r="AT10" s="70">
        <v>2.2599999999999999E-2</v>
      </c>
      <c r="AU10" s="65">
        <v>0</v>
      </c>
      <c r="AV10" s="65">
        <f>AT10*CU10+AU10</f>
        <v>47.911999999999999</v>
      </c>
      <c r="AW10" s="69">
        <f>AT10*CV10+AU10</f>
        <v>48.363999999999997</v>
      </c>
      <c r="AX10" s="70">
        <v>2.9000000000000001E-2</v>
      </c>
      <c r="AY10" s="65">
        <v>0</v>
      </c>
      <c r="AZ10" s="65">
        <f>AX10*CU10+AY10</f>
        <v>61.480000000000004</v>
      </c>
      <c r="BA10" s="69">
        <f>AX10*CV10</f>
        <v>62.06</v>
      </c>
      <c r="BB10" s="70">
        <v>1.6199999999999999E-2</v>
      </c>
      <c r="BC10" s="65">
        <v>0</v>
      </c>
      <c r="BD10" s="65">
        <f>BB10*CU10+BC10</f>
        <v>34.344000000000001</v>
      </c>
      <c r="BE10" s="69">
        <f>BB10*CV10</f>
        <v>34.667999999999999</v>
      </c>
      <c r="BF10" s="4"/>
      <c r="BG10" s="6" t="s">
        <v>230</v>
      </c>
      <c r="BH10" s="70">
        <v>1.0200000000000001E-2</v>
      </c>
      <c r="BI10" s="65">
        <v>0</v>
      </c>
      <c r="BJ10" s="65">
        <f>BH10*CU10</f>
        <v>21.624000000000002</v>
      </c>
      <c r="BK10" s="69">
        <f>BH10*CV10</f>
        <v>21.828000000000003</v>
      </c>
      <c r="BL10" s="216"/>
      <c r="BM10" s="218">
        <v>50</v>
      </c>
      <c r="BN10" s="5" t="s">
        <v>231</v>
      </c>
      <c r="BO10" s="6" t="s">
        <v>219</v>
      </c>
      <c r="BP10" s="4">
        <v>50</v>
      </c>
      <c r="BQ10" s="6">
        <v>90</v>
      </c>
      <c r="BR10" s="5"/>
      <c r="BS10" s="6"/>
      <c r="BT10" s="3"/>
      <c r="BU10" s="6" t="s">
        <v>221</v>
      </c>
      <c r="BV10" s="216"/>
      <c r="BW10" s="218"/>
      <c r="BX10" s="216"/>
      <c r="BY10" s="218"/>
      <c r="BZ10" s="239">
        <v>150</v>
      </c>
      <c r="CA10" s="223"/>
      <c r="CB10" s="218">
        <v>2170</v>
      </c>
      <c r="CC10" s="5"/>
      <c r="CD10" s="6"/>
      <c r="CE10" s="65"/>
      <c r="CF10" s="69"/>
      <c r="CG10" s="5"/>
      <c r="CH10" s="6"/>
      <c r="CI10" s="4"/>
      <c r="CJ10" s="6"/>
      <c r="CK10" s="5"/>
      <c r="CL10" s="6"/>
      <c r="CM10" s="4"/>
      <c r="CN10" s="6"/>
      <c r="CO10" s="5"/>
      <c r="CP10" s="6"/>
      <c r="CQ10" s="5"/>
      <c r="CR10" s="6"/>
      <c r="CS10" s="5"/>
      <c r="CT10" s="6"/>
      <c r="CU10" s="216">
        <v>2120</v>
      </c>
      <c r="CV10" s="223">
        <v>2140</v>
      </c>
      <c r="CW10" s="3" t="s">
        <v>232</v>
      </c>
      <c r="CX10" s="46">
        <v>40848</v>
      </c>
      <c r="CY10" s="5" t="s">
        <v>223</v>
      </c>
      <c r="CZ10" s="3">
        <v>50</v>
      </c>
      <c r="DA10" s="64">
        <v>1.55E-2</v>
      </c>
      <c r="DB10" s="47"/>
      <c r="DC10" s="64">
        <f>1000000000/750</f>
        <v>1333333.3333333333</v>
      </c>
      <c r="DD10" s="47"/>
      <c r="DE10" s="64">
        <f>DC10</f>
        <v>1333333.3333333333</v>
      </c>
      <c r="DF10" s="51">
        <v>9.3000000000000007</v>
      </c>
      <c r="DG10" s="51">
        <v>22.9</v>
      </c>
      <c r="DH10" s="48">
        <v>37803</v>
      </c>
      <c r="DI10" s="65"/>
      <c r="DJ10" s="3">
        <v>1400</v>
      </c>
      <c r="DK10" s="223">
        <v>1900</v>
      </c>
      <c r="DL10" s="224">
        <v>2700</v>
      </c>
      <c r="DM10" s="49"/>
      <c r="DN10" s="50"/>
      <c r="DO10" s="49"/>
      <c r="DP10" s="50">
        <v>1</v>
      </c>
      <c r="DQ10" s="49"/>
      <c r="DR10" s="65"/>
      <c r="DS10" s="51">
        <v>1.17</v>
      </c>
      <c r="DT10" s="4" t="s">
        <v>290</v>
      </c>
      <c r="DU10" s="216"/>
      <c r="DV10" s="218">
        <v>2400</v>
      </c>
      <c r="DW10" s="218">
        <v>2500</v>
      </c>
      <c r="DX10" s="178"/>
      <c r="DY10" s="38" t="s">
        <v>233</v>
      </c>
      <c r="DZ10" s="53" t="s">
        <v>234</v>
      </c>
      <c r="EA10" s="7" t="s">
        <v>235</v>
      </c>
    </row>
    <row r="11" spans="1:137" s="25" customFormat="1" ht="12" customHeight="1" x14ac:dyDescent="0.2">
      <c r="A11" s="71" t="s">
        <v>227</v>
      </c>
      <c r="B11" s="72" t="s">
        <v>236</v>
      </c>
      <c r="C11" s="201">
        <v>39.886287000000003</v>
      </c>
      <c r="D11" s="201">
        <v>-88.888080000000002</v>
      </c>
      <c r="E11" s="73" t="s">
        <v>215</v>
      </c>
      <c r="F11" s="72" t="s">
        <v>212</v>
      </c>
      <c r="G11" s="73" t="s">
        <v>229</v>
      </c>
      <c r="H11" s="71" t="s">
        <v>217</v>
      </c>
      <c r="I11" s="204"/>
      <c r="J11" s="82"/>
      <c r="K11" s="28"/>
      <c r="L11" s="27"/>
      <c r="M11" s="74">
        <v>0.15</v>
      </c>
      <c r="N11" s="75">
        <v>0.22</v>
      </c>
      <c r="O11" s="76">
        <f t="shared" si="1"/>
        <v>0.185</v>
      </c>
      <c r="P11" s="77">
        <v>2.0000000000000001E-13</v>
      </c>
      <c r="Q11" s="77"/>
      <c r="R11" s="78">
        <f t="shared" si="0"/>
        <v>2.0000000000000001E-13</v>
      </c>
      <c r="S11" s="74"/>
      <c r="T11" s="75">
        <v>17.25</v>
      </c>
      <c r="U11" s="76">
        <f t="shared" si="2"/>
        <v>17.25</v>
      </c>
      <c r="V11" s="75"/>
      <c r="W11" s="75">
        <v>0.13500000000000001</v>
      </c>
      <c r="X11" s="76">
        <f t="shared" si="3"/>
        <v>0.13500000000000001</v>
      </c>
      <c r="Y11" s="74"/>
      <c r="Z11" s="76">
        <f>T11/(3*(1-2*W11))</f>
        <v>7.8767123287671232</v>
      </c>
      <c r="AA11" s="74"/>
      <c r="AB11" s="76">
        <f>T11/(2*(1+W11))</f>
        <v>7.5991189427312777</v>
      </c>
      <c r="AC11" s="74"/>
      <c r="AD11" s="76">
        <v>0.66</v>
      </c>
      <c r="AE11" s="74"/>
      <c r="AF11" s="76"/>
      <c r="AG11" s="75"/>
      <c r="AH11" s="76"/>
      <c r="AI11" s="74"/>
      <c r="AJ11" s="76"/>
      <c r="AK11" s="75"/>
      <c r="AL11" s="76"/>
      <c r="AM11" s="74"/>
      <c r="AN11" s="76"/>
      <c r="AO11" s="77"/>
      <c r="AP11" s="79"/>
      <c r="AQ11" s="241"/>
      <c r="AR11" s="220">
        <v>2184</v>
      </c>
      <c r="AS11" s="27" t="s">
        <v>218</v>
      </c>
      <c r="AT11" s="80">
        <v>2.2599999999999999E-2</v>
      </c>
      <c r="AU11" s="81">
        <v>0</v>
      </c>
      <c r="AV11" s="81">
        <f>AT11*CU11+AU11</f>
        <v>45.674599999999998</v>
      </c>
      <c r="AW11" s="82">
        <f>AT11*CV11+AU11</f>
        <v>47.007999999999996</v>
      </c>
      <c r="AX11" s="213">
        <v>2.9000000000000001E-2</v>
      </c>
      <c r="AY11" s="81">
        <v>0</v>
      </c>
      <c r="AZ11" s="81">
        <f>AX11*CU11+AY11</f>
        <v>58.609000000000002</v>
      </c>
      <c r="BA11" s="82">
        <f>AX11*CV11</f>
        <v>60.32</v>
      </c>
      <c r="BB11" s="80">
        <v>1.6199999999999999E-2</v>
      </c>
      <c r="BC11" s="81">
        <v>0</v>
      </c>
      <c r="BD11" s="81">
        <f>BB11*CU11+BC11</f>
        <v>32.740200000000002</v>
      </c>
      <c r="BE11" s="82">
        <f>BB11*CV11</f>
        <v>33.695999999999998</v>
      </c>
      <c r="BF11" s="28"/>
      <c r="BG11" s="27" t="s">
        <v>230</v>
      </c>
      <c r="BH11" s="80">
        <v>1.0200000000000001E-2</v>
      </c>
      <c r="BI11" s="81">
        <v>0</v>
      </c>
      <c r="BJ11" s="81">
        <f>BH11*CU11</f>
        <v>20.6142</v>
      </c>
      <c r="BK11" s="82">
        <f>BH11*CV11</f>
        <v>21.216000000000001</v>
      </c>
      <c r="BL11" s="219"/>
      <c r="BM11" s="220">
        <v>50</v>
      </c>
      <c r="BN11" s="26"/>
      <c r="BO11" s="27"/>
      <c r="BP11" s="28"/>
      <c r="BQ11" s="27"/>
      <c r="BR11" s="26"/>
      <c r="BS11" s="27"/>
      <c r="BT11" s="24"/>
      <c r="BU11" s="27"/>
      <c r="BV11" s="219"/>
      <c r="BW11" s="220"/>
      <c r="BX11" s="219"/>
      <c r="BY11" s="220"/>
      <c r="BZ11" s="250"/>
      <c r="CA11" s="241"/>
      <c r="CB11" s="220"/>
      <c r="CC11" s="26"/>
      <c r="CD11" s="27"/>
      <c r="CE11" s="81"/>
      <c r="CF11" s="82"/>
      <c r="CG11" s="26"/>
      <c r="CH11" s="27"/>
      <c r="CI11" s="28"/>
      <c r="CJ11" s="27"/>
      <c r="CK11" s="26"/>
      <c r="CL11" s="27"/>
      <c r="CM11" s="28"/>
      <c r="CN11" s="27"/>
      <c r="CO11" s="26"/>
      <c r="CP11" s="27"/>
      <c r="CQ11" s="26"/>
      <c r="CR11" s="27"/>
      <c r="CS11" s="26"/>
      <c r="CT11" s="27"/>
      <c r="CU11" s="219">
        <v>2021</v>
      </c>
      <c r="CV11" s="241">
        <v>2080</v>
      </c>
      <c r="CW11" s="24" t="s">
        <v>232</v>
      </c>
      <c r="CX11" s="83">
        <v>42826</v>
      </c>
      <c r="CY11" s="26" t="s">
        <v>223</v>
      </c>
      <c r="CZ11" s="24">
        <v>50</v>
      </c>
      <c r="DA11" s="79">
        <v>2.41E-2</v>
      </c>
      <c r="DB11" s="84"/>
      <c r="DC11" s="79">
        <v>2400000</v>
      </c>
      <c r="DD11" s="84"/>
      <c r="DE11" s="79">
        <v>2400000</v>
      </c>
      <c r="DF11" s="82">
        <v>12</v>
      </c>
      <c r="DG11" s="87"/>
      <c r="DH11" s="85">
        <v>42826</v>
      </c>
      <c r="DI11" s="81"/>
      <c r="DJ11" s="24" t="s">
        <v>237</v>
      </c>
      <c r="DK11" s="241"/>
      <c r="DL11" s="241"/>
      <c r="DM11" s="86"/>
      <c r="DN11" s="81"/>
      <c r="DO11" s="86"/>
      <c r="DP11" s="81"/>
      <c r="DQ11" s="86"/>
      <c r="DR11" s="81"/>
      <c r="DS11" s="87">
        <v>0.8</v>
      </c>
      <c r="DT11" s="28" t="s">
        <v>290</v>
      </c>
      <c r="DU11" s="219"/>
      <c r="DV11" s="220"/>
      <c r="DW11" s="220"/>
      <c r="DX11" s="179"/>
      <c r="DY11" s="71"/>
      <c r="DZ11" s="88" t="s">
        <v>238</v>
      </c>
      <c r="EA11" s="71" t="s">
        <v>239</v>
      </c>
    </row>
    <row r="12" spans="1:137" ht="12" customHeight="1" x14ac:dyDescent="0.2">
      <c r="A12" s="7" t="s">
        <v>672</v>
      </c>
      <c r="B12" s="8" t="s">
        <v>678</v>
      </c>
      <c r="C12" s="199">
        <v>-27.815318999999999</v>
      </c>
      <c r="D12" s="200">
        <v>140.754976</v>
      </c>
      <c r="E12" s="9" t="s">
        <v>618</v>
      </c>
      <c r="F12" s="8" t="s">
        <v>628</v>
      </c>
      <c r="G12" s="89" t="s">
        <v>674</v>
      </c>
      <c r="H12" s="7" t="s">
        <v>274</v>
      </c>
      <c r="I12" s="175"/>
      <c r="J12" s="69"/>
      <c r="K12" s="90">
        <v>2600</v>
      </c>
      <c r="L12" s="91">
        <v>2700</v>
      </c>
      <c r="M12" s="92">
        <v>3.0000000000000001E-3</v>
      </c>
      <c r="N12" s="60"/>
      <c r="O12" s="61">
        <f t="shared" si="1"/>
        <v>3.0000000000000001E-3</v>
      </c>
      <c r="P12" s="68">
        <v>9.9999999999999998E-20</v>
      </c>
      <c r="Q12" s="4"/>
      <c r="R12" s="64">
        <f t="shared" si="0"/>
        <v>9.9999999999999998E-20</v>
      </c>
      <c r="S12" s="92">
        <v>65</v>
      </c>
      <c r="T12" s="60"/>
      <c r="U12" s="93">
        <f t="shared" si="2"/>
        <v>65</v>
      </c>
      <c r="V12" s="94">
        <v>0.25</v>
      </c>
      <c r="W12" s="60"/>
      <c r="X12" s="61">
        <f t="shared" si="3"/>
        <v>0.25</v>
      </c>
      <c r="Y12" s="41">
        <f t="shared" ref="Y12:Y18" si="4">S12/(3*(1-2*V12))</f>
        <v>43.333333333333336</v>
      </c>
      <c r="Z12" s="61"/>
      <c r="AA12" s="41">
        <f t="shared" ref="AA12:AA18" si="5">S12/(2*(1+V12))</f>
        <v>26</v>
      </c>
      <c r="AB12" s="61"/>
      <c r="AC12" s="41"/>
      <c r="AD12" s="61"/>
      <c r="AE12" s="41"/>
      <c r="AF12" s="61"/>
      <c r="AG12" s="60"/>
      <c r="AH12" s="61"/>
      <c r="AI12" s="41"/>
      <c r="AJ12" s="61"/>
      <c r="AK12" s="60"/>
      <c r="AL12" s="61"/>
      <c r="AM12" s="92">
        <v>2.5</v>
      </c>
      <c r="AN12" s="93">
        <v>3.7774999999999999</v>
      </c>
      <c r="AO12" s="68">
        <v>7.9999999999999996E-6</v>
      </c>
      <c r="AP12" s="64"/>
      <c r="AQ12" s="243"/>
      <c r="AR12" s="222"/>
      <c r="AS12" s="91" t="s">
        <v>337</v>
      </c>
      <c r="AT12" s="208">
        <v>2.324E-2</v>
      </c>
      <c r="AU12" s="160">
        <v>0</v>
      </c>
      <c r="AV12" s="65">
        <f>PRODUCT(AT12,CU12)</f>
        <v>98.77</v>
      </c>
      <c r="AW12" s="69"/>
      <c r="AX12" s="212">
        <v>3.2539999999999999E-2</v>
      </c>
      <c r="AY12" s="160">
        <v>0</v>
      </c>
      <c r="AZ12" s="65">
        <f>PRODUCT(AX12,CU12)</f>
        <v>138.29499999999999</v>
      </c>
      <c r="BA12" s="69"/>
      <c r="BB12" s="208">
        <v>2.7189999999999999E-2</v>
      </c>
      <c r="BC12" s="160">
        <v>0</v>
      </c>
      <c r="BD12" s="65">
        <f>PRODUCT(BB12,CU12)</f>
        <v>115.55749999999999</v>
      </c>
      <c r="BE12" s="69"/>
      <c r="BF12" s="90" t="s">
        <v>1076</v>
      </c>
      <c r="BG12" s="91"/>
      <c r="BH12" s="208">
        <v>1.8589999999999999E-2</v>
      </c>
      <c r="BI12" s="160">
        <v>0</v>
      </c>
      <c r="BJ12" s="65">
        <f>PRODUCT(BH12,CU12)</f>
        <v>79.007499999999993</v>
      </c>
      <c r="BK12" s="69"/>
      <c r="BL12" s="216">
        <v>250</v>
      </c>
      <c r="BM12" s="218"/>
      <c r="BN12" s="5"/>
      <c r="BO12" s="6"/>
      <c r="BP12" s="90"/>
      <c r="BQ12" s="91">
        <v>10</v>
      </c>
      <c r="BR12" s="57"/>
      <c r="BS12" s="6"/>
      <c r="BT12" s="3" t="s">
        <v>675</v>
      </c>
      <c r="BU12" s="91" t="s">
        <v>337</v>
      </c>
      <c r="BV12" s="221">
        <v>6</v>
      </c>
      <c r="BW12" s="222">
        <v>150</v>
      </c>
      <c r="BX12" s="221">
        <v>1</v>
      </c>
      <c r="BY12" s="218"/>
      <c r="BZ12" s="251">
        <v>0</v>
      </c>
      <c r="CA12" s="243">
        <v>4200</v>
      </c>
      <c r="CB12" s="222">
        <v>4254</v>
      </c>
      <c r="CC12" s="5"/>
      <c r="CD12" s="91">
        <v>2700</v>
      </c>
      <c r="CE12" s="160">
        <v>3.0000000000000001E-3</v>
      </c>
      <c r="CF12" s="69"/>
      <c r="CG12" s="96">
        <v>1E-14</v>
      </c>
      <c r="CH12" s="63">
        <v>5.0000000000000002E-14</v>
      </c>
      <c r="CI12" s="4"/>
      <c r="CJ12" s="6"/>
      <c r="CK12" s="5"/>
      <c r="CL12" s="6"/>
      <c r="CM12" s="4"/>
      <c r="CN12" s="6"/>
      <c r="CO12" s="5"/>
      <c r="CP12" s="6"/>
      <c r="CQ12" s="5"/>
      <c r="CR12" s="6"/>
      <c r="CS12" s="5"/>
      <c r="CT12" s="6"/>
      <c r="CU12" s="216">
        <v>4250</v>
      </c>
      <c r="CV12" s="223"/>
      <c r="CW12" s="3"/>
      <c r="CX12" s="46">
        <v>38607</v>
      </c>
      <c r="CY12" s="5"/>
      <c r="CZ12" s="3"/>
      <c r="DA12" s="64">
        <v>3.1E-2</v>
      </c>
      <c r="DB12" s="47">
        <v>22500</v>
      </c>
      <c r="DC12" s="64"/>
      <c r="DD12" s="47"/>
      <c r="DE12" s="64"/>
      <c r="DF12" s="51">
        <v>62</v>
      </c>
      <c r="DG12" s="51"/>
      <c r="DH12" s="48">
        <v>38607</v>
      </c>
      <c r="DI12" s="65"/>
      <c r="DJ12" s="3" t="s">
        <v>679</v>
      </c>
      <c r="DK12" s="223">
        <v>4250</v>
      </c>
      <c r="DL12" s="224"/>
      <c r="DM12" s="49"/>
      <c r="DN12" s="50"/>
      <c r="DO12" s="49"/>
      <c r="DP12" s="50"/>
      <c r="DQ12" s="49"/>
      <c r="DR12" s="65"/>
      <c r="DS12" s="51">
        <v>2.9</v>
      </c>
      <c r="DT12" s="4" t="s">
        <v>275</v>
      </c>
      <c r="DU12" s="216"/>
      <c r="DV12" s="218">
        <v>2000</v>
      </c>
      <c r="DW12" s="218"/>
      <c r="DX12" s="180">
        <v>38608</v>
      </c>
      <c r="DY12" s="52"/>
      <c r="DZ12" s="53" t="s">
        <v>680</v>
      </c>
      <c r="EA12" s="7" t="s">
        <v>681</v>
      </c>
    </row>
    <row r="13" spans="1:137" ht="12" customHeight="1" x14ac:dyDescent="0.2">
      <c r="A13" s="7" t="s">
        <v>672</v>
      </c>
      <c r="B13" s="8" t="s">
        <v>673</v>
      </c>
      <c r="C13" s="199">
        <v>-27.815318999999999</v>
      </c>
      <c r="D13" s="199">
        <v>140.754976</v>
      </c>
      <c r="E13" s="9" t="s">
        <v>618</v>
      </c>
      <c r="F13" s="8" t="s">
        <v>628</v>
      </c>
      <c r="G13" s="9" t="s">
        <v>674</v>
      </c>
      <c r="H13" s="7" t="s">
        <v>274</v>
      </c>
      <c r="I13" s="175"/>
      <c r="J13" s="69"/>
      <c r="K13" s="90">
        <v>2600</v>
      </c>
      <c r="L13" s="91">
        <v>2700</v>
      </c>
      <c r="M13" s="92">
        <v>3.0000000000000001E-3</v>
      </c>
      <c r="N13" s="60"/>
      <c r="O13" s="61">
        <f t="shared" si="1"/>
        <v>3.0000000000000001E-3</v>
      </c>
      <c r="P13" s="68">
        <v>9.9999999999999998E-20</v>
      </c>
      <c r="Q13" s="4"/>
      <c r="R13" s="64">
        <f t="shared" si="0"/>
        <v>9.9999999999999998E-20</v>
      </c>
      <c r="S13" s="92">
        <v>65</v>
      </c>
      <c r="T13" s="60"/>
      <c r="U13" s="93">
        <f t="shared" si="2"/>
        <v>65</v>
      </c>
      <c r="V13" s="94">
        <v>0.25</v>
      </c>
      <c r="W13" s="60"/>
      <c r="X13" s="61">
        <f t="shared" si="3"/>
        <v>0.25</v>
      </c>
      <c r="Y13" s="41">
        <f t="shared" si="4"/>
        <v>43.333333333333336</v>
      </c>
      <c r="Z13" s="61"/>
      <c r="AA13" s="41">
        <f t="shared" si="5"/>
        <v>26</v>
      </c>
      <c r="AB13" s="61"/>
      <c r="AC13" s="41"/>
      <c r="AD13" s="61"/>
      <c r="AE13" s="41"/>
      <c r="AF13" s="61"/>
      <c r="AG13" s="60"/>
      <c r="AH13" s="61"/>
      <c r="AI13" s="41"/>
      <c r="AJ13" s="61"/>
      <c r="AK13" s="60"/>
      <c r="AL13" s="61"/>
      <c r="AM13" s="92">
        <v>2.5</v>
      </c>
      <c r="AN13" s="93">
        <v>3.7774999999999999</v>
      </c>
      <c r="AO13" s="68">
        <v>7.9999999999999996E-6</v>
      </c>
      <c r="AP13" s="64"/>
      <c r="AQ13" s="243"/>
      <c r="AR13" s="222"/>
      <c r="AS13" s="91" t="s">
        <v>337</v>
      </c>
      <c r="AT13" s="208">
        <v>2.324E-2</v>
      </c>
      <c r="AU13" s="160">
        <v>0</v>
      </c>
      <c r="AV13" s="65">
        <f>PRODUCT(AT13,CU13)</f>
        <v>92.82056</v>
      </c>
      <c r="AW13" s="69">
        <f>PRODUCT(AT13,CV13)</f>
        <v>98.862960000000001</v>
      </c>
      <c r="AX13" s="212">
        <v>3.2539999999999999E-2</v>
      </c>
      <c r="AY13" s="160">
        <v>0</v>
      </c>
      <c r="AZ13" s="65">
        <f>PRODUCT(AX13,CU13)</f>
        <v>129.96475999999998</v>
      </c>
      <c r="BA13" s="69">
        <f>PRODUCT(AX13,CV13)</f>
        <v>138.42516000000001</v>
      </c>
      <c r="BB13" s="208">
        <v>2.7189999999999999E-2</v>
      </c>
      <c r="BC13" s="160">
        <v>0</v>
      </c>
      <c r="BD13" s="65">
        <f>PRODUCT(BB13,CU13)</f>
        <v>108.59685999999999</v>
      </c>
      <c r="BE13" s="69">
        <f>PRODUCT(BB13,CV13)</f>
        <v>115.66625999999999</v>
      </c>
      <c r="BF13" s="90" t="s">
        <v>1076</v>
      </c>
      <c r="BG13" s="91"/>
      <c r="BH13" s="208">
        <v>1.8589999999999999E-2</v>
      </c>
      <c r="BI13" s="160">
        <v>0</v>
      </c>
      <c r="BJ13" s="65">
        <f>PRODUCT(BH13,CU13)</f>
        <v>74.248459999999994</v>
      </c>
      <c r="BK13" s="69">
        <f>PRODUCT(BH13,CV13)</f>
        <v>79.081859999999992</v>
      </c>
      <c r="BL13" s="216">
        <v>250</v>
      </c>
      <c r="BM13" s="218"/>
      <c r="BN13" s="5"/>
      <c r="BO13" s="6"/>
      <c r="BP13" s="90"/>
      <c r="BQ13" s="91">
        <v>10</v>
      </c>
      <c r="BR13" s="57"/>
      <c r="BS13" s="6"/>
      <c r="BT13" s="3" t="s">
        <v>675</v>
      </c>
      <c r="BU13" s="91" t="s">
        <v>337</v>
      </c>
      <c r="BV13" s="221">
        <v>6</v>
      </c>
      <c r="BW13" s="222">
        <v>150</v>
      </c>
      <c r="BX13" s="221">
        <v>1</v>
      </c>
      <c r="BY13" s="218"/>
      <c r="BZ13" s="251">
        <v>0</v>
      </c>
      <c r="CA13" s="243">
        <v>4200</v>
      </c>
      <c r="CB13" s="222">
        <v>4254</v>
      </c>
      <c r="CC13" s="5"/>
      <c r="CD13" s="91">
        <v>2700</v>
      </c>
      <c r="CE13" s="160">
        <v>3.0000000000000001E-3</v>
      </c>
      <c r="CF13" s="69"/>
      <c r="CG13" s="96">
        <v>1E-14</v>
      </c>
      <c r="CH13" s="63">
        <v>5.0000000000000002E-14</v>
      </c>
      <c r="CI13" s="4"/>
      <c r="CJ13" s="6"/>
      <c r="CK13" s="5"/>
      <c r="CL13" s="6"/>
      <c r="CM13" s="4"/>
      <c r="CN13" s="6"/>
      <c r="CO13" s="5"/>
      <c r="CP13" s="6"/>
      <c r="CQ13" s="5"/>
      <c r="CR13" s="6"/>
      <c r="CS13" s="5"/>
      <c r="CT13" s="6"/>
      <c r="CU13" s="216">
        <v>3994</v>
      </c>
      <c r="CV13" s="223">
        <v>4254</v>
      </c>
      <c r="CW13" s="3"/>
      <c r="CX13" s="46">
        <v>37926</v>
      </c>
      <c r="CY13" s="5"/>
      <c r="CZ13" s="3"/>
      <c r="DA13" s="64">
        <v>4.8000000000000001E-2</v>
      </c>
      <c r="DB13" s="47">
        <v>20000</v>
      </c>
      <c r="DC13" s="64"/>
      <c r="DD13" s="47"/>
      <c r="DE13" s="64"/>
      <c r="DF13" s="51">
        <v>70</v>
      </c>
      <c r="DG13" s="51"/>
      <c r="DH13" s="48">
        <v>37931</v>
      </c>
      <c r="DI13" s="65"/>
      <c r="DJ13" s="3">
        <v>27000</v>
      </c>
      <c r="DK13" s="223">
        <v>4000</v>
      </c>
      <c r="DL13" s="224">
        <v>4500</v>
      </c>
      <c r="DM13" s="49"/>
      <c r="DN13" s="50"/>
      <c r="DO13" s="49"/>
      <c r="DP13" s="50">
        <v>0.83</v>
      </c>
      <c r="DQ13" s="49"/>
      <c r="DR13" s="65"/>
      <c r="DS13" s="51">
        <v>3.7</v>
      </c>
      <c r="DT13" s="4" t="s">
        <v>290</v>
      </c>
      <c r="DU13" s="216"/>
      <c r="DV13" s="218">
        <v>7000</v>
      </c>
      <c r="DW13" s="218"/>
      <c r="DX13" s="178">
        <v>37939</v>
      </c>
      <c r="DY13" s="52"/>
      <c r="DZ13" s="53" t="s">
        <v>676</v>
      </c>
      <c r="EA13" s="7" t="s">
        <v>677</v>
      </c>
    </row>
    <row r="14" spans="1:137" ht="12" customHeight="1" x14ac:dyDescent="0.2">
      <c r="A14" s="7" t="s">
        <v>672</v>
      </c>
      <c r="B14" s="8" t="s">
        <v>682</v>
      </c>
      <c r="C14" s="199">
        <v>-27.819541000000001</v>
      </c>
      <c r="D14" s="199">
        <v>140.75128599999999</v>
      </c>
      <c r="E14" s="9" t="s">
        <v>618</v>
      </c>
      <c r="F14" s="8" t="s">
        <v>628</v>
      </c>
      <c r="G14" s="9" t="s">
        <v>674</v>
      </c>
      <c r="H14" s="7" t="s">
        <v>274</v>
      </c>
      <c r="I14" s="175"/>
      <c r="J14" s="69"/>
      <c r="K14" s="90">
        <v>2600</v>
      </c>
      <c r="L14" s="91">
        <v>2700</v>
      </c>
      <c r="M14" s="92">
        <v>3.0000000000000001E-3</v>
      </c>
      <c r="N14" s="60"/>
      <c r="O14" s="61">
        <f t="shared" si="1"/>
        <v>3.0000000000000001E-3</v>
      </c>
      <c r="P14" s="68">
        <v>9.9999999999999998E-20</v>
      </c>
      <c r="Q14" s="4"/>
      <c r="R14" s="64">
        <f t="shared" si="0"/>
        <v>9.9999999999999998E-20</v>
      </c>
      <c r="S14" s="92">
        <v>65</v>
      </c>
      <c r="T14" s="60"/>
      <c r="U14" s="93">
        <f t="shared" si="2"/>
        <v>65</v>
      </c>
      <c r="V14" s="94">
        <v>0.25</v>
      </c>
      <c r="W14" s="60"/>
      <c r="X14" s="61">
        <f t="shared" si="3"/>
        <v>0.25</v>
      </c>
      <c r="Y14" s="41">
        <f t="shared" si="4"/>
        <v>43.333333333333336</v>
      </c>
      <c r="Z14" s="61"/>
      <c r="AA14" s="41">
        <f t="shared" si="5"/>
        <v>26</v>
      </c>
      <c r="AB14" s="61"/>
      <c r="AC14" s="41"/>
      <c r="AD14" s="61"/>
      <c r="AE14" s="41"/>
      <c r="AF14" s="61"/>
      <c r="AG14" s="60"/>
      <c r="AH14" s="61"/>
      <c r="AI14" s="41"/>
      <c r="AJ14" s="61"/>
      <c r="AK14" s="60"/>
      <c r="AL14" s="61"/>
      <c r="AM14" s="92">
        <v>2.5</v>
      </c>
      <c r="AN14" s="93">
        <v>3.7774999999999999</v>
      </c>
      <c r="AO14" s="68">
        <v>7.9999999999999996E-6</v>
      </c>
      <c r="AP14" s="64"/>
      <c r="AQ14" s="243"/>
      <c r="AR14" s="222"/>
      <c r="AS14" s="91" t="s">
        <v>337</v>
      </c>
      <c r="AT14" s="208">
        <v>2.324E-2</v>
      </c>
      <c r="AU14" s="160">
        <v>0</v>
      </c>
      <c r="AV14" s="65"/>
      <c r="AW14" s="69"/>
      <c r="AX14" s="212">
        <v>3.2539999999999999E-2</v>
      </c>
      <c r="AY14" s="160">
        <v>0</v>
      </c>
      <c r="AZ14" s="65"/>
      <c r="BA14" s="69"/>
      <c r="BB14" s="208">
        <v>2.7189999999999999E-2</v>
      </c>
      <c r="BC14" s="160">
        <v>0</v>
      </c>
      <c r="BD14" s="65"/>
      <c r="BE14" s="69"/>
      <c r="BF14" s="90" t="s">
        <v>1076</v>
      </c>
      <c r="BG14" s="91"/>
      <c r="BH14" s="208">
        <v>1.8589999999999999E-2</v>
      </c>
      <c r="BI14" s="160">
        <v>0</v>
      </c>
      <c r="BJ14" s="65"/>
      <c r="BK14" s="69"/>
      <c r="BL14" s="216">
        <v>250</v>
      </c>
      <c r="BM14" s="218"/>
      <c r="BN14" s="5"/>
      <c r="BO14" s="6"/>
      <c r="BP14" s="90"/>
      <c r="BQ14" s="91">
        <v>10</v>
      </c>
      <c r="BR14" s="57"/>
      <c r="BS14" s="6"/>
      <c r="BT14" s="3" t="s">
        <v>675</v>
      </c>
      <c r="BU14" s="91" t="s">
        <v>337</v>
      </c>
      <c r="BV14" s="221">
        <v>6</v>
      </c>
      <c r="BW14" s="222">
        <v>150</v>
      </c>
      <c r="BX14" s="221">
        <v>1</v>
      </c>
      <c r="BY14" s="218"/>
      <c r="BZ14" s="251">
        <v>0</v>
      </c>
      <c r="CA14" s="243">
        <v>4180</v>
      </c>
      <c r="CB14" s="218"/>
      <c r="CC14" s="5"/>
      <c r="CD14" s="91">
        <v>2700</v>
      </c>
      <c r="CE14" s="160">
        <v>3.0000000000000001E-3</v>
      </c>
      <c r="CF14" s="69"/>
      <c r="CG14" s="96">
        <v>1E-14</v>
      </c>
      <c r="CH14" s="63">
        <v>5.0000000000000002E-14</v>
      </c>
      <c r="CI14" s="4"/>
      <c r="CJ14" s="6"/>
      <c r="CK14" s="5"/>
      <c r="CL14" s="6"/>
      <c r="CM14" s="4"/>
      <c r="CN14" s="6"/>
      <c r="CO14" s="5"/>
      <c r="CP14" s="6"/>
      <c r="CQ14" s="5"/>
      <c r="CR14" s="6"/>
      <c r="CS14" s="5"/>
      <c r="CT14" s="6"/>
      <c r="CU14" s="216"/>
      <c r="CV14" s="223"/>
      <c r="CW14" s="3"/>
      <c r="CX14" s="46"/>
      <c r="CY14" s="5"/>
      <c r="CZ14" s="3"/>
      <c r="DA14" s="64"/>
      <c r="DB14" s="47"/>
      <c r="DC14" s="64"/>
      <c r="DD14" s="47"/>
      <c r="DE14" s="64"/>
      <c r="DF14" s="51"/>
      <c r="DG14" s="51"/>
      <c r="DH14" s="48">
        <v>39555</v>
      </c>
      <c r="DI14" s="65"/>
      <c r="DJ14" s="3">
        <v>310</v>
      </c>
      <c r="DK14" s="223"/>
      <c r="DL14" s="224"/>
      <c r="DM14" s="49"/>
      <c r="DN14" s="50"/>
      <c r="DO14" s="49"/>
      <c r="DP14" s="50"/>
      <c r="DQ14" s="49"/>
      <c r="DR14" s="65"/>
      <c r="DS14" s="51">
        <v>1.7</v>
      </c>
      <c r="DT14" s="4" t="s">
        <v>275</v>
      </c>
      <c r="DU14" s="216"/>
      <c r="DV14" s="218"/>
      <c r="DW14" s="218"/>
      <c r="DX14" s="178"/>
      <c r="DY14" s="52"/>
      <c r="DZ14" s="53" t="s">
        <v>683</v>
      </c>
      <c r="EA14" s="7" t="s">
        <v>684</v>
      </c>
    </row>
    <row r="15" spans="1:137" ht="12" customHeight="1" x14ac:dyDescent="0.2">
      <c r="A15" s="7" t="s">
        <v>672</v>
      </c>
      <c r="B15" s="8" t="s">
        <v>689</v>
      </c>
      <c r="C15" s="199">
        <v>-27.815318999999999</v>
      </c>
      <c r="D15" s="199">
        <v>140.754976</v>
      </c>
      <c r="E15" s="9" t="s">
        <v>618</v>
      </c>
      <c r="F15" s="8" t="s">
        <v>628</v>
      </c>
      <c r="G15" s="9" t="s">
        <v>674</v>
      </c>
      <c r="H15" s="7" t="s">
        <v>274</v>
      </c>
      <c r="I15" s="175"/>
      <c r="J15" s="69"/>
      <c r="K15" s="90">
        <v>2600</v>
      </c>
      <c r="L15" s="91">
        <v>2700</v>
      </c>
      <c r="M15" s="92">
        <v>3.0000000000000001E-3</v>
      </c>
      <c r="N15" s="60"/>
      <c r="O15" s="61">
        <f t="shared" si="1"/>
        <v>3.0000000000000001E-3</v>
      </c>
      <c r="P15" s="68">
        <v>9.9999999999999998E-20</v>
      </c>
      <c r="Q15" s="4"/>
      <c r="R15" s="64">
        <f t="shared" si="0"/>
        <v>9.9999999999999998E-20</v>
      </c>
      <c r="S15" s="92">
        <v>65</v>
      </c>
      <c r="T15" s="60"/>
      <c r="U15" s="93">
        <f t="shared" si="2"/>
        <v>65</v>
      </c>
      <c r="V15" s="94">
        <v>0.25</v>
      </c>
      <c r="W15" s="60"/>
      <c r="X15" s="61">
        <f t="shared" si="3"/>
        <v>0.25</v>
      </c>
      <c r="Y15" s="41">
        <f t="shared" si="4"/>
        <v>43.333333333333336</v>
      </c>
      <c r="Z15" s="61"/>
      <c r="AA15" s="41">
        <f t="shared" si="5"/>
        <v>26</v>
      </c>
      <c r="AB15" s="61"/>
      <c r="AC15" s="41"/>
      <c r="AD15" s="61"/>
      <c r="AE15" s="41"/>
      <c r="AF15" s="61"/>
      <c r="AG15" s="60"/>
      <c r="AH15" s="61"/>
      <c r="AI15" s="41"/>
      <c r="AJ15" s="61"/>
      <c r="AK15" s="60"/>
      <c r="AL15" s="61"/>
      <c r="AM15" s="92">
        <v>2.5</v>
      </c>
      <c r="AN15" s="93">
        <v>3.7774999999999999</v>
      </c>
      <c r="AO15" s="68">
        <v>7.9999999999999996E-6</v>
      </c>
      <c r="AP15" s="64"/>
      <c r="AQ15" s="243"/>
      <c r="AR15" s="222"/>
      <c r="AS15" s="91" t="s">
        <v>337</v>
      </c>
      <c r="AT15" s="208">
        <v>2.324E-2</v>
      </c>
      <c r="AU15" s="160">
        <v>0</v>
      </c>
      <c r="AV15" s="65">
        <f>PRODUCT(AT15,CU15)</f>
        <v>96.678399999999996</v>
      </c>
      <c r="AW15" s="69"/>
      <c r="AX15" s="212">
        <v>3.2539999999999999E-2</v>
      </c>
      <c r="AY15" s="160">
        <v>0</v>
      </c>
      <c r="AZ15" s="65">
        <f>PRODUCT(AX15,CU15)</f>
        <v>135.3664</v>
      </c>
      <c r="BA15" s="69"/>
      <c r="BB15" s="208">
        <v>2.7189999999999999E-2</v>
      </c>
      <c r="BC15" s="160">
        <v>0</v>
      </c>
      <c r="BD15" s="65">
        <f>PRODUCT(BB15,CU15)</f>
        <v>113.1104</v>
      </c>
      <c r="BE15" s="69"/>
      <c r="BF15" s="90" t="s">
        <v>1076</v>
      </c>
      <c r="BG15" s="91"/>
      <c r="BH15" s="208">
        <v>1.8589999999999999E-2</v>
      </c>
      <c r="BI15" s="160">
        <v>0</v>
      </c>
      <c r="BJ15" s="65">
        <f>PRODUCT(BH15,CU15)</f>
        <v>77.334400000000002</v>
      </c>
      <c r="BK15" s="69"/>
      <c r="BL15" s="216">
        <v>250</v>
      </c>
      <c r="BM15" s="218"/>
      <c r="BN15" s="5"/>
      <c r="BO15" s="6"/>
      <c r="BP15" s="90"/>
      <c r="BQ15" s="91">
        <v>10</v>
      </c>
      <c r="BR15" s="57"/>
      <c r="BS15" s="6"/>
      <c r="BT15" s="3" t="s">
        <v>675</v>
      </c>
      <c r="BU15" s="91" t="s">
        <v>337</v>
      </c>
      <c r="BV15" s="221">
        <v>6</v>
      </c>
      <c r="BW15" s="222">
        <v>150</v>
      </c>
      <c r="BX15" s="221">
        <v>1</v>
      </c>
      <c r="BY15" s="218"/>
      <c r="BZ15" s="251">
        <v>0</v>
      </c>
      <c r="CA15" s="243">
        <v>4157</v>
      </c>
      <c r="CB15" s="218"/>
      <c r="CC15" s="5"/>
      <c r="CD15" s="91">
        <v>2700</v>
      </c>
      <c r="CE15" s="160">
        <v>3.0000000000000001E-3</v>
      </c>
      <c r="CF15" s="69"/>
      <c r="CG15" s="96">
        <v>1E-14</v>
      </c>
      <c r="CH15" s="63">
        <v>5.0000000000000002E-14</v>
      </c>
      <c r="CI15" s="4"/>
      <c r="CJ15" s="6"/>
      <c r="CK15" s="5"/>
      <c r="CL15" s="6"/>
      <c r="CM15" s="4"/>
      <c r="CN15" s="6"/>
      <c r="CO15" s="5"/>
      <c r="CP15" s="6"/>
      <c r="CQ15" s="5"/>
      <c r="CR15" s="6"/>
      <c r="CS15" s="5"/>
      <c r="CT15" s="6"/>
      <c r="CU15" s="216">
        <v>4160</v>
      </c>
      <c r="CV15" s="223"/>
      <c r="CW15" s="3"/>
      <c r="CX15" s="181">
        <v>41227</v>
      </c>
      <c r="CY15" s="4"/>
      <c r="CZ15" s="3"/>
      <c r="DA15" s="64">
        <v>0.06</v>
      </c>
      <c r="DB15" s="47">
        <v>34000</v>
      </c>
      <c r="DC15" s="64"/>
      <c r="DD15" s="47"/>
      <c r="DE15" s="64"/>
      <c r="DF15" s="51">
        <v>50</v>
      </c>
      <c r="DG15" s="51"/>
      <c r="DH15" s="48">
        <v>41227</v>
      </c>
      <c r="DI15" s="65"/>
      <c r="DJ15" s="3" t="s">
        <v>690</v>
      </c>
      <c r="DK15" s="223"/>
      <c r="DL15" s="224"/>
      <c r="DM15" s="49"/>
      <c r="DN15" s="50"/>
      <c r="DO15" s="49"/>
      <c r="DP15" s="50">
        <v>1.62</v>
      </c>
      <c r="DQ15" s="49"/>
      <c r="DR15" s="65"/>
      <c r="DS15" s="51">
        <v>3.9</v>
      </c>
      <c r="DT15" s="4" t="s">
        <v>275</v>
      </c>
      <c r="DU15" s="216"/>
      <c r="DV15" s="218">
        <v>5000</v>
      </c>
      <c r="DW15" s="218"/>
      <c r="DX15" s="178">
        <v>41222</v>
      </c>
      <c r="DY15" s="52"/>
      <c r="DZ15" s="53" t="s">
        <v>691</v>
      </c>
      <c r="EA15" s="7" t="s">
        <v>692</v>
      </c>
    </row>
    <row r="16" spans="1:137" ht="12" customHeight="1" x14ac:dyDescent="0.2">
      <c r="A16" s="7" t="s">
        <v>672</v>
      </c>
      <c r="B16" s="8" t="s">
        <v>685</v>
      </c>
      <c r="C16" s="199">
        <v>-27.801045999999999</v>
      </c>
      <c r="D16" s="199">
        <v>140.66142199999999</v>
      </c>
      <c r="E16" s="9" t="s">
        <v>618</v>
      </c>
      <c r="F16" s="8" t="s">
        <v>628</v>
      </c>
      <c r="G16" s="9" t="s">
        <v>674</v>
      </c>
      <c r="H16" s="7" t="s">
        <v>274</v>
      </c>
      <c r="I16" s="175"/>
      <c r="J16" s="69"/>
      <c r="K16" s="90">
        <v>2600</v>
      </c>
      <c r="L16" s="91">
        <v>2700</v>
      </c>
      <c r="M16" s="92">
        <v>3.0000000000000001E-3</v>
      </c>
      <c r="N16" s="60"/>
      <c r="O16" s="61">
        <f t="shared" si="1"/>
        <v>3.0000000000000001E-3</v>
      </c>
      <c r="P16" s="68">
        <v>9.9999999999999998E-20</v>
      </c>
      <c r="Q16" s="4"/>
      <c r="R16" s="64">
        <f t="shared" si="0"/>
        <v>9.9999999999999998E-20</v>
      </c>
      <c r="S16" s="92">
        <v>65</v>
      </c>
      <c r="T16" s="60"/>
      <c r="U16" s="93">
        <f t="shared" si="2"/>
        <v>65</v>
      </c>
      <c r="V16" s="94">
        <v>0.25</v>
      </c>
      <c r="W16" s="60"/>
      <c r="X16" s="61">
        <f t="shared" si="3"/>
        <v>0.25</v>
      </c>
      <c r="Y16" s="41">
        <f t="shared" si="4"/>
        <v>43.333333333333336</v>
      </c>
      <c r="Z16" s="61"/>
      <c r="AA16" s="41">
        <f t="shared" si="5"/>
        <v>26</v>
      </c>
      <c r="AB16" s="61"/>
      <c r="AC16" s="41"/>
      <c r="AD16" s="61"/>
      <c r="AE16" s="41"/>
      <c r="AF16" s="61"/>
      <c r="AG16" s="60"/>
      <c r="AH16" s="61"/>
      <c r="AI16" s="41"/>
      <c r="AJ16" s="61"/>
      <c r="AK16" s="60"/>
      <c r="AL16" s="61"/>
      <c r="AM16" s="92">
        <v>2.5</v>
      </c>
      <c r="AN16" s="93">
        <v>3.7774999999999999</v>
      </c>
      <c r="AO16" s="68">
        <v>7.9999999999999996E-6</v>
      </c>
      <c r="AP16" s="64"/>
      <c r="AQ16" s="243"/>
      <c r="AR16" s="222"/>
      <c r="AS16" s="91" t="s">
        <v>337</v>
      </c>
      <c r="AT16" s="208">
        <v>2.324E-2</v>
      </c>
      <c r="AU16" s="160">
        <v>0</v>
      </c>
      <c r="AV16" s="65">
        <f>PRODUCT(AT16,CU16)</f>
        <v>99.048879999999997</v>
      </c>
      <c r="AW16" s="69">
        <f>PRODUCT(AT16,CV16)</f>
        <v>112.76048</v>
      </c>
      <c r="AX16" s="212">
        <v>3.2539999999999999E-2</v>
      </c>
      <c r="AY16" s="160">
        <v>0</v>
      </c>
      <c r="AZ16" s="65">
        <f>PRODUCT(AX16,CU16)</f>
        <v>138.68547999999998</v>
      </c>
      <c r="BA16" s="69">
        <f>PRODUCT(AX16,CV16)</f>
        <v>157.88408000000001</v>
      </c>
      <c r="BB16" s="208">
        <v>2.7189999999999999E-2</v>
      </c>
      <c r="BC16" s="160">
        <v>0</v>
      </c>
      <c r="BD16" s="65">
        <f>PRODUCT(BB16,CU16)</f>
        <v>115.88378</v>
      </c>
      <c r="BE16" s="69">
        <f>PRODUCT(BB16,CV16)</f>
        <v>131.92588000000001</v>
      </c>
      <c r="BF16" s="90" t="s">
        <v>1076</v>
      </c>
      <c r="BG16" s="91"/>
      <c r="BH16" s="208">
        <v>1.8589999999999999E-2</v>
      </c>
      <c r="BI16" s="160">
        <v>0</v>
      </c>
      <c r="BJ16" s="65">
        <f>PRODUCT(BH16,CU16)</f>
        <v>79.230579999999989</v>
      </c>
      <c r="BK16" s="69">
        <f>PRODUCT(BH16,CV16)</f>
        <v>90.198679999999996</v>
      </c>
      <c r="BL16" s="216">
        <v>250</v>
      </c>
      <c r="BM16" s="218"/>
      <c r="BN16" s="57" t="s">
        <v>686</v>
      </c>
      <c r="BO16" s="6"/>
      <c r="BP16" s="90"/>
      <c r="BQ16" s="91">
        <v>10</v>
      </c>
      <c r="BR16" s="57"/>
      <c r="BS16" s="6"/>
      <c r="BT16" s="3" t="s">
        <v>675</v>
      </c>
      <c r="BU16" s="91" t="s">
        <v>337</v>
      </c>
      <c r="BV16" s="221">
        <v>6</v>
      </c>
      <c r="BW16" s="222">
        <v>150</v>
      </c>
      <c r="BX16" s="221">
        <v>1</v>
      </c>
      <c r="BY16" s="218"/>
      <c r="BZ16" s="239"/>
      <c r="CA16" s="243"/>
      <c r="CB16" s="218"/>
      <c r="CC16" s="5"/>
      <c r="CD16" s="91">
        <v>2700</v>
      </c>
      <c r="CE16" s="160">
        <v>3.0000000000000001E-3</v>
      </c>
      <c r="CF16" s="69"/>
      <c r="CG16" s="96">
        <v>1E-14</v>
      </c>
      <c r="CH16" s="63">
        <v>5.0000000000000002E-14</v>
      </c>
      <c r="CI16" s="4"/>
      <c r="CJ16" s="6"/>
      <c r="CK16" s="5"/>
      <c r="CL16" s="6"/>
      <c r="CM16" s="4"/>
      <c r="CN16" s="6"/>
      <c r="CO16" s="5"/>
      <c r="CP16" s="6"/>
      <c r="CQ16" s="5"/>
      <c r="CR16" s="6"/>
      <c r="CS16" s="5"/>
      <c r="CT16" s="6"/>
      <c r="CU16" s="216">
        <v>4262</v>
      </c>
      <c r="CV16" s="223">
        <v>4852</v>
      </c>
      <c r="CW16" s="3"/>
      <c r="CX16" s="181">
        <v>40474</v>
      </c>
      <c r="CY16" s="4"/>
      <c r="CZ16" s="3"/>
      <c r="DA16" s="64">
        <v>0.01</v>
      </c>
      <c r="DB16" s="47">
        <v>380</v>
      </c>
      <c r="DC16" s="64"/>
      <c r="DD16" s="47"/>
      <c r="DE16" s="64"/>
      <c r="DF16" s="51">
        <v>70</v>
      </c>
      <c r="DG16" s="111">
        <v>120</v>
      </c>
      <c r="DH16" s="48">
        <v>40474</v>
      </c>
      <c r="DI16" s="65"/>
      <c r="DJ16" s="3">
        <v>73</v>
      </c>
      <c r="DK16" s="223">
        <v>4300</v>
      </c>
      <c r="DL16" s="224">
        <v>4700</v>
      </c>
      <c r="DM16" s="49"/>
      <c r="DN16" s="50"/>
      <c r="DO16" s="49"/>
      <c r="DP16" s="50"/>
      <c r="DQ16" s="49"/>
      <c r="DR16" s="65"/>
      <c r="DS16" s="51">
        <v>1.6</v>
      </c>
      <c r="DT16" s="4" t="s">
        <v>275</v>
      </c>
      <c r="DU16" s="216"/>
      <c r="DV16" s="218"/>
      <c r="DW16" s="218"/>
      <c r="DX16" s="178">
        <v>40544</v>
      </c>
      <c r="DY16" s="38"/>
      <c r="DZ16" s="53" t="s">
        <v>687</v>
      </c>
      <c r="EA16" s="7" t="s">
        <v>688</v>
      </c>
    </row>
    <row r="17" spans="1:131" ht="12" customHeight="1" x14ac:dyDescent="0.2">
      <c r="A17" s="7" t="s">
        <v>672</v>
      </c>
      <c r="B17" s="8" t="s">
        <v>893</v>
      </c>
      <c r="C17" s="199">
        <v>-30.193843000000001</v>
      </c>
      <c r="D17" s="199">
        <v>139.69747000000001</v>
      </c>
      <c r="E17" s="9" t="s">
        <v>618</v>
      </c>
      <c r="F17" s="8" t="s">
        <v>628</v>
      </c>
      <c r="G17" s="9"/>
      <c r="H17" s="7" t="s">
        <v>888</v>
      </c>
      <c r="I17" s="175"/>
      <c r="J17" s="69"/>
      <c r="K17" s="4">
        <v>2681</v>
      </c>
      <c r="L17" s="6"/>
      <c r="M17" s="41"/>
      <c r="N17" s="60">
        <v>0.1</v>
      </c>
      <c r="O17" s="61">
        <v>0.1</v>
      </c>
      <c r="P17" s="62">
        <v>3.2000000000000002E-17</v>
      </c>
      <c r="Q17" s="4"/>
      <c r="R17" s="64">
        <f t="shared" si="0"/>
        <v>3.2000000000000002E-17</v>
      </c>
      <c r="S17" s="41">
        <v>25</v>
      </c>
      <c r="T17" s="60"/>
      <c r="U17" s="61">
        <f t="shared" si="2"/>
        <v>25</v>
      </c>
      <c r="V17" s="60">
        <v>0.2</v>
      </c>
      <c r="W17" s="60"/>
      <c r="X17" s="61">
        <f t="shared" si="3"/>
        <v>0.2</v>
      </c>
      <c r="Y17" s="41">
        <f t="shared" si="4"/>
        <v>13.888888888888891</v>
      </c>
      <c r="Z17" s="61"/>
      <c r="AA17" s="41">
        <f t="shared" si="5"/>
        <v>10.416666666666668</v>
      </c>
      <c r="AB17" s="61"/>
      <c r="AC17" s="41">
        <v>0.7</v>
      </c>
      <c r="AD17" s="61"/>
      <c r="AE17" s="41"/>
      <c r="AF17" s="61"/>
      <c r="AG17" s="60"/>
      <c r="AH17" s="61"/>
      <c r="AI17" s="41"/>
      <c r="AJ17" s="61"/>
      <c r="AK17" s="60"/>
      <c r="AL17" s="61"/>
      <c r="AM17" s="41"/>
      <c r="AN17" s="61"/>
      <c r="AO17" s="62"/>
      <c r="AP17" s="64"/>
      <c r="AQ17" s="223">
        <v>3880</v>
      </c>
      <c r="AR17" s="218"/>
      <c r="AS17" s="6" t="s">
        <v>218</v>
      </c>
      <c r="AT17" s="70">
        <v>2.63E-2</v>
      </c>
      <c r="AU17" s="65">
        <v>0</v>
      </c>
      <c r="AV17" s="65">
        <f>PRODUCT(AT17,CU17)</f>
        <v>95.705700000000007</v>
      </c>
      <c r="AW17" s="69">
        <f>PRODUCT(AT17,CV17)</f>
        <v>95.863500000000002</v>
      </c>
      <c r="AX17" s="209">
        <v>3.5200000000000002E-2</v>
      </c>
      <c r="AY17" s="65">
        <v>0</v>
      </c>
      <c r="AZ17" s="65">
        <f>PRODUCT(AX17,CU17)</f>
        <v>128.09280000000001</v>
      </c>
      <c r="BA17" s="69">
        <f>PRODUCT(AX17,CV17)</f>
        <v>128.304</v>
      </c>
      <c r="BB17" s="70">
        <v>0.02</v>
      </c>
      <c r="BC17" s="65">
        <v>0</v>
      </c>
      <c r="BD17" s="65">
        <f>PRODUCT(BB17,CU17)</f>
        <v>72.78</v>
      </c>
      <c r="BE17" s="69">
        <f>PRODUCT(BB17,CV17)</f>
        <v>72.900000000000006</v>
      </c>
      <c r="BF17" s="4" t="s">
        <v>889</v>
      </c>
      <c r="BG17" s="6"/>
      <c r="BH17" s="70">
        <f>59/3640</f>
        <v>1.620879120879121E-2</v>
      </c>
      <c r="BI17" s="65">
        <v>0</v>
      </c>
      <c r="BJ17" s="65">
        <f>PRODUCT(BH17,CU17)</f>
        <v>58.983791208791217</v>
      </c>
      <c r="BK17" s="69">
        <f>PRODUCT(BH17,CV17)</f>
        <v>59.081043956043963</v>
      </c>
      <c r="BL17" s="216">
        <v>176</v>
      </c>
      <c r="BM17" s="218"/>
      <c r="BN17" s="5" t="s">
        <v>890</v>
      </c>
      <c r="BO17" s="6"/>
      <c r="BP17" s="4"/>
      <c r="BQ17" s="6"/>
      <c r="BR17" s="5"/>
      <c r="BS17" s="6"/>
      <c r="BT17" s="3"/>
      <c r="BU17" s="6"/>
      <c r="BV17" s="216"/>
      <c r="BW17" s="218"/>
      <c r="BX17" s="216"/>
      <c r="BY17" s="218"/>
      <c r="BZ17" s="239"/>
      <c r="CA17" s="223"/>
      <c r="CB17" s="218"/>
      <c r="CC17" s="5"/>
      <c r="CD17" s="6"/>
      <c r="CE17" s="65"/>
      <c r="CF17" s="69"/>
      <c r="CG17" s="5"/>
      <c r="CH17" s="6"/>
      <c r="CI17" s="4"/>
      <c r="CJ17" s="6"/>
      <c r="CK17" s="5"/>
      <c r="CL17" s="6"/>
      <c r="CM17" s="4"/>
      <c r="CN17" s="6"/>
      <c r="CO17" s="5"/>
      <c r="CP17" s="6"/>
      <c r="CQ17" s="5"/>
      <c r="CR17" s="6"/>
      <c r="CS17" s="5"/>
      <c r="CT17" s="6"/>
      <c r="CU17" s="216">
        <v>3639</v>
      </c>
      <c r="CV17" s="223">
        <v>3645</v>
      </c>
      <c r="CW17" s="3" t="s">
        <v>894</v>
      </c>
      <c r="CX17" s="181">
        <v>40544</v>
      </c>
      <c r="CY17" s="4" t="s">
        <v>340</v>
      </c>
      <c r="CZ17" s="3"/>
      <c r="DA17" s="64">
        <v>5.3E-3</v>
      </c>
      <c r="DB17" s="47">
        <v>1400</v>
      </c>
      <c r="DC17" s="64"/>
      <c r="DD17" s="47"/>
      <c r="DE17" s="64"/>
      <c r="DF17" s="51">
        <v>59</v>
      </c>
      <c r="DG17" s="51"/>
      <c r="DH17" s="48"/>
      <c r="DI17" s="65"/>
      <c r="DJ17" s="3" t="s">
        <v>895</v>
      </c>
      <c r="DK17" s="223"/>
      <c r="DL17" s="224"/>
      <c r="DM17" s="49"/>
      <c r="DN17" s="50"/>
      <c r="DO17" s="49"/>
      <c r="DP17" s="50"/>
      <c r="DQ17" s="49"/>
      <c r="DR17" s="65"/>
      <c r="DS17" s="51">
        <v>1.4</v>
      </c>
      <c r="DT17" s="4" t="s">
        <v>275</v>
      </c>
      <c r="DU17" s="216"/>
      <c r="DV17" s="218"/>
      <c r="DW17" s="218"/>
      <c r="DX17" s="178"/>
      <c r="DY17" s="52"/>
      <c r="DZ17" s="53"/>
      <c r="EA17" s="7" t="s">
        <v>892</v>
      </c>
    </row>
    <row r="18" spans="1:131" s="20" customFormat="1" ht="12" customHeight="1" x14ac:dyDescent="0.2">
      <c r="A18" s="38" t="s">
        <v>672</v>
      </c>
      <c r="B18" s="8" t="s">
        <v>887</v>
      </c>
      <c r="C18" s="199">
        <v>-30.193843000000001</v>
      </c>
      <c r="D18" s="199">
        <v>139.69747000000001</v>
      </c>
      <c r="E18" s="9" t="s">
        <v>618</v>
      </c>
      <c r="F18" s="8" t="s">
        <v>628</v>
      </c>
      <c r="G18" s="9"/>
      <c r="H18" s="38" t="s">
        <v>888</v>
      </c>
      <c r="I18" s="175"/>
      <c r="J18" s="102"/>
      <c r="K18" s="19">
        <v>2681</v>
      </c>
      <c r="L18" s="40"/>
      <c r="M18" s="41"/>
      <c r="N18" s="42">
        <v>0.1</v>
      </c>
      <c r="O18" s="43">
        <v>0.1</v>
      </c>
      <c r="P18" s="44">
        <v>3.2000000000000002E-17</v>
      </c>
      <c r="Q18" s="19"/>
      <c r="R18" s="45">
        <f t="shared" si="0"/>
        <v>3.2000000000000002E-17</v>
      </c>
      <c r="S18" s="41">
        <v>25</v>
      </c>
      <c r="T18" s="42"/>
      <c r="U18" s="43">
        <f t="shared" si="2"/>
        <v>25</v>
      </c>
      <c r="V18" s="42">
        <v>0.2</v>
      </c>
      <c r="W18" s="42"/>
      <c r="X18" s="43">
        <f t="shared" si="3"/>
        <v>0.2</v>
      </c>
      <c r="Y18" s="41">
        <f t="shared" si="4"/>
        <v>13.888888888888891</v>
      </c>
      <c r="Z18" s="43"/>
      <c r="AA18" s="41">
        <f t="shared" si="5"/>
        <v>10.416666666666668</v>
      </c>
      <c r="AB18" s="43"/>
      <c r="AC18" s="41">
        <v>0.7</v>
      </c>
      <c r="AD18" s="43"/>
      <c r="AE18" s="41"/>
      <c r="AF18" s="43"/>
      <c r="AG18" s="42"/>
      <c r="AH18" s="43"/>
      <c r="AI18" s="41"/>
      <c r="AJ18" s="43"/>
      <c r="AK18" s="42"/>
      <c r="AL18" s="43"/>
      <c r="AM18" s="41"/>
      <c r="AN18" s="43"/>
      <c r="AO18" s="44"/>
      <c r="AP18" s="45"/>
      <c r="AQ18" s="224">
        <v>3880</v>
      </c>
      <c r="AR18" s="217"/>
      <c r="AS18" s="40" t="s">
        <v>218</v>
      </c>
      <c r="AT18" s="207">
        <v>2.63E-2</v>
      </c>
      <c r="AU18" s="50">
        <v>0</v>
      </c>
      <c r="AV18" s="50">
        <f>PRODUCT(AT18,CU18)</f>
        <v>95.705700000000007</v>
      </c>
      <c r="AW18" s="102">
        <f>PRODUCT(AT18,CV18)</f>
        <v>95.863500000000002</v>
      </c>
      <c r="AX18" s="209">
        <v>3.5200000000000002E-2</v>
      </c>
      <c r="AY18" s="50">
        <v>0</v>
      </c>
      <c r="AZ18" s="50">
        <f>PRODUCT(AX18,CU18)</f>
        <v>128.09280000000001</v>
      </c>
      <c r="BA18" s="102">
        <f>PRODUCT(AX18,CV18)</f>
        <v>128.304</v>
      </c>
      <c r="BB18" s="209">
        <v>0.02</v>
      </c>
      <c r="BC18" s="50">
        <v>0</v>
      </c>
      <c r="BD18" s="50">
        <f>PRODUCT(BB18,CU18)</f>
        <v>72.78</v>
      </c>
      <c r="BE18" s="102">
        <f>PRODUCT(BB18,CV18)</f>
        <v>72.900000000000006</v>
      </c>
      <c r="BF18" s="19" t="s">
        <v>889</v>
      </c>
      <c r="BG18" s="40"/>
      <c r="BH18" s="207">
        <f>59/3640</f>
        <v>1.620879120879121E-2</v>
      </c>
      <c r="BI18" s="50">
        <v>0</v>
      </c>
      <c r="BJ18" s="50">
        <f>PRODUCT(BH18,CU18)</f>
        <v>58.983791208791217</v>
      </c>
      <c r="BK18" s="102">
        <f>PRODUCT(BH18,CV18)</f>
        <v>59.081043956043963</v>
      </c>
      <c r="BL18" s="216">
        <v>176</v>
      </c>
      <c r="BM18" s="217"/>
      <c r="BN18" s="5" t="s">
        <v>890</v>
      </c>
      <c r="BO18" s="40"/>
      <c r="BP18" s="19"/>
      <c r="BQ18" s="40"/>
      <c r="BR18" s="5"/>
      <c r="BS18" s="40"/>
      <c r="BT18" s="3"/>
      <c r="BU18" s="40"/>
      <c r="BV18" s="216"/>
      <c r="BW18" s="217"/>
      <c r="BX18" s="216"/>
      <c r="BY18" s="217"/>
      <c r="BZ18" s="239"/>
      <c r="CA18" s="224"/>
      <c r="CB18" s="217"/>
      <c r="CC18" s="5"/>
      <c r="CD18" s="40"/>
      <c r="CE18" s="50"/>
      <c r="CF18" s="102"/>
      <c r="CG18" s="5"/>
      <c r="CH18" s="40"/>
      <c r="CI18" s="19"/>
      <c r="CJ18" s="40"/>
      <c r="CK18" s="5"/>
      <c r="CL18" s="40"/>
      <c r="CM18" s="19"/>
      <c r="CN18" s="40"/>
      <c r="CO18" s="5"/>
      <c r="CP18" s="40"/>
      <c r="CQ18" s="5"/>
      <c r="CR18" s="40"/>
      <c r="CS18" s="5"/>
      <c r="CT18" s="40"/>
      <c r="CU18" s="216">
        <v>3639</v>
      </c>
      <c r="CV18" s="224">
        <v>3645</v>
      </c>
      <c r="CW18" s="3" t="s">
        <v>287</v>
      </c>
      <c r="CX18" s="46">
        <v>40734</v>
      </c>
      <c r="CY18" s="5" t="s">
        <v>340</v>
      </c>
      <c r="CZ18" s="3"/>
      <c r="DA18" s="45">
        <v>2.7E-2</v>
      </c>
      <c r="DB18" s="47">
        <v>3100</v>
      </c>
      <c r="DC18" s="45"/>
      <c r="DD18" s="47"/>
      <c r="DE18" s="45"/>
      <c r="DF18" s="51">
        <v>62</v>
      </c>
      <c r="DG18" s="51"/>
      <c r="DH18" s="48">
        <v>40734</v>
      </c>
      <c r="DI18" s="50"/>
      <c r="DJ18" s="3">
        <v>7085</v>
      </c>
      <c r="DK18" s="224">
        <v>3745</v>
      </c>
      <c r="DL18" s="224">
        <v>3845</v>
      </c>
      <c r="DM18" s="49"/>
      <c r="DN18" s="50"/>
      <c r="DO18" s="49"/>
      <c r="DP18" s="50">
        <v>1.32</v>
      </c>
      <c r="DQ18" s="49"/>
      <c r="DR18" s="50"/>
      <c r="DS18" s="51">
        <v>2.5</v>
      </c>
      <c r="DT18" s="19" t="s">
        <v>290</v>
      </c>
      <c r="DU18" s="216"/>
      <c r="DV18" s="217">
        <v>3990</v>
      </c>
      <c r="DW18" s="217"/>
      <c r="DX18" s="178">
        <v>40737</v>
      </c>
      <c r="DY18" s="52"/>
      <c r="DZ18" s="53" t="s">
        <v>891</v>
      </c>
      <c r="EA18" s="38" t="s">
        <v>892</v>
      </c>
    </row>
    <row r="19" spans="1:131" s="20" customFormat="1" ht="12" customHeight="1" x14ac:dyDescent="0.2">
      <c r="A19" s="38" t="s">
        <v>863</v>
      </c>
      <c r="B19" s="8" t="s">
        <v>864</v>
      </c>
      <c r="C19" s="199">
        <v>51.224235</v>
      </c>
      <c r="D19" s="199">
        <v>5.1098689999999998</v>
      </c>
      <c r="E19" s="9" t="s">
        <v>618</v>
      </c>
      <c r="F19" s="8" t="s">
        <v>865</v>
      </c>
      <c r="G19" s="9" t="s">
        <v>866</v>
      </c>
      <c r="H19" s="38" t="s">
        <v>867</v>
      </c>
      <c r="I19" s="175"/>
      <c r="J19" s="102"/>
      <c r="K19" s="19"/>
      <c r="L19" s="40"/>
      <c r="M19" s="41"/>
      <c r="N19" s="42"/>
      <c r="O19" s="43"/>
      <c r="P19" s="44">
        <v>2.9999999999999999E-16</v>
      </c>
      <c r="Q19" s="19"/>
      <c r="R19" s="45">
        <f t="shared" si="0"/>
        <v>2.9999999999999999E-16</v>
      </c>
      <c r="S19" s="41"/>
      <c r="T19" s="42"/>
      <c r="U19" s="43"/>
      <c r="V19" s="42"/>
      <c r="W19" s="42"/>
      <c r="X19" s="43"/>
      <c r="Y19" s="41"/>
      <c r="Z19" s="43"/>
      <c r="AA19" s="41"/>
      <c r="AB19" s="43"/>
      <c r="AC19" s="41"/>
      <c r="AD19" s="43"/>
      <c r="AE19" s="41"/>
      <c r="AF19" s="43"/>
      <c r="AG19" s="42"/>
      <c r="AH19" s="43"/>
      <c r="AI19" s="41"/>
      <c r="AJ19" s="43"/>
      <c r="AK19" s="42"/>
      <c r="AL19" s="43"/>
      <c r="AM19" s="41"/>
      <c r="AN19" s="43"/>
      <c r="AO19" s="44"/>
      <c r="AP19" s="45"/>
      <c r="AQ19" s="224"/>
      <c r="AR19" s="217"/>
      <c r="AS19" s="40"/>
      <c r="AT19" s="207"/>
      <c r="AU19" s="50"/>
      <c r="AV19" s="50"/>
      <c r="AW19" s="102"/>
      <c r="AX19" s="209"/>
      <c r="AY19" s="50"/>
      <c r="AZ19" s="50"/>
      <c r="BA19" s="102"/>
      <c r="BB19" s="209"/>
      <c r="BC19" s="50"/>
      <c r="BD19" s="50"/>
      <c r="BE19" s="102"/>
      <c r="BF19" s="19"/>
      <c r="BG19" s="40"/>
      <c r="BH19" s="207"/>
      <c r="BI19" s="50"/>
      <c r="BJ19" s="50"/>
      <c r="BK19" s="102"/>
      <c r="BL19" s="216">
        <v>138</v>
      </c>
      <c r="BM19" s="217">
        <v>142</v>
      </c>
      <c r="BN19" s="5" t="s">
        <v>868</v>
      </c>
      <c r="BO19" s="40"/>
      <c r="BP19" s="19"/>
      <c r="BQ19" s="40"/>
      <c r="BR19" s="5"/>
      <c r="BS19" s="40"/>
      <c r="BT19" s="3"/>
      <c r="BU19" s="40" t="s">
        <v>267</v>
      </c>
      <c r="BV19" s="216"/>
      <c r="BW19" s="217"/>
      <c r="BX19" s="216"/>
      <c r="BY19" s="217"/>
      <c r="BZ19" s="239"/>
      <c r="CA19" s="224">
        <v>3460</v>
      </c>
      <c r="CB19" s="217"/>
      <c r="CC19" s="5"/>
      <c r="CD19" s="40"/>
      <c r="CE19" s="50">
        <v>0.1</v>
      </c>
      <c r="CF19" s="102"/>
      <c r="CG19" s="47">
        <v>9.8600000000000004E-14</v>
      </c>
      <c r="CH19" s="40"/>
      <c r="CI19" s="19"/>
      <c r="CJ19" s="40"/>
      <c r="CK19" s="5"/>
      <c r="CL19" s="40"/>
      <c r="CM19" s="19"/>
      <c r="CN19" s="40"/>
      <c r="CO19" s="5"/>
      <c r="CP19" s="40"/>
      <c r="CQ19" s="5"/>
      <c r="CR19" s="40"/>
      <c r="CS19" s="5"/>
      <c r="CT19" s="40"/>
      <c r="CU19" s="216">
        <v>3300</v>
      </c>
      <c r="CV19" s="224"/>
      <c r="CW19" s="3" t="s">
        <v>869</v>
      </c>
      <c r="CX19" s="46">
        <v>43435</v>
      </c>
      <c r="CY19" s="5" t="s">
        <v>400</v>
      </c>
      <c r="CZ19" s="3"/>
      <c r="DA19" s="45"/>
      <c r="DB19" s="47"/>
      <c r="DC19" s="45"/>
      <c r="DD19" s="47"/>
      <c r="DE19" s="45">
        <v>17000</v>
      </c>
      <c r="DF19" s="51">
        <v>11.4</v>
      </c>
      <c r="DG19" s="51"/>
      <c r="DH19" s="48">
        <v>43439</v>
      </c>
      <c r="DI19" s="230"/>
      <c r="DJ19" s="3" t="s">
        <v>870</v>
      </c>
      <c r="DK19" s="224">
        <v>3000</v>
      </c>
      <c r="DL19" s="242">
        <v>10000</v>
      </c>
      <c r="DM19" s="49"/>
      <c r="DN19" s="50"/>
      <c r="DO19" s="49"/>
      <c r="DP19" s="50"/>
      <c r="DQ19" s="49"/>
      <c r="DR19" s="50"/>
      <c r="DS19" s="51">
        <v>2.1</v>
      </c>
      <c r="DT19" s="19" t="s">
        <v>275</v>
      </c>
      <c r="DU19" s="216">
        <v>4000</v>
      </c>
      <c r="DV19" s="217"/>
      <c r="DW19" s="238"/>
      <c r="DX19" s="178">
        <v>43639</v>
      </c>
      <c r="DY19" s="38" t="s">
        <v>871</v>
      </c>
      <c r="DZ19" s="54" t="s">
        <v>872</v>
      </c>
      <c r="EA19" s="38" t="s">
        <v>873</v>
      </c>
    </row>
    <row r="20" spans="1:131" s="20" customFormat="1" ht="12" customHeight="1" x14ac:dyDescent="0.2">
      <c r="A20" s="38" t="s">
        <v>775</v>
      </c>
      <c r="B20" s="8" t="s">
        <v>776</v>
      </c>
      <c r="C20" s="199">
        <v>13.524806</v>
      </c>
      <c r="D20" s="199">
        <v>-88.508645999999999</v>
      </c>
      <c r="E20" s="9" t="s">
        <v>618</v>
      </c>
      <c r="F20" s="8" t="s">
        <v>628</v>
      </c>
      <c r="G20" s="9" t="s">
        <v>777</v>
      </c>
      <c r="H20" s="38" t="s">
        <v>778</v>
      </c>
      <c r="I20" s="175"/>
      <c r="J20" s="102"/>
      <c r="K20" s="19">
        <v>2600</v>
      </c>
      <c r="L20" s="40"/>
      <c r="M20" s="41">
        <v>0.08</v>
      </c>
      <c r="N20" s="42">
        <v>0.15</v>
      </c>
      <c r="O20" s="43">
        <f>AVERAGE(M20,N20)</f>
        <v>0.11499999999999999</v>
      </c>
      <c r="P20" s="44">
        <v>1E-13</v>
      </c>
      <c r="Q20" s="44">
        <v>9.9999999999999998E-13</v>
      </c>
      <c r="R20" s="55">
        <f t="shared" si="0"/>
        <v>5.4999999999999998E-13</v>
      </c>
      <c r="S20" s="41"/>
      <c r="T20" s="42"/>
      <c r="U20" s="43"/>
      <c r="V20" s="42"/>
      <c r="W20" s="42"/>
      <c r="X20" s="43"/>
      <c r="Y20" s="41"/>
      <c r="Z20" s="43"/>
      <c r="AA20" s="41"/>
      <c r="AB20" s="43"/>
      <c r="AC20" s="41"/>
      <c r="AD20" s="43"/>
      <c r="AE20" s="41"/>
      <c r="AF20" s="43"/>
      <c r="AG20" s="42"/>
      <c r="AH20" s="43"/>
      <c r="AI20" s="41"/>
      <c r="AJ20" s="43"/>
      <c r="AK20" s="42"/>
      <c r="AL20" s="43"/>
      <c r="AM20" s="41">
        <v>3</v>
      </c>
      <c r="AN20" s="43"/>
      <c r="AO20" s="44"/>
      <c r="AP20" s="45"/>
      <c r="AQ20" s="224"/>
      <c r="AR20" s="217"/>
      <c r="AS20" s="40"/>
      <c r="AT20" s="207"/>
      <c r="AU20" s="50"/>
      <c r="AV20" s="50"/>
      <c r="AW20" s="102"/>
      <c r="AX20" s="209"/>
      <c r="AY20" s="50"/>
      <c r="AZ20" s="50"/>
      <c r="BA20" s="102"/>
      <c r="BB20" s="207"/>
      <c r="BC20" s="50"/>
      <c r="BD20" s="50"/>
      <c r="BE20" s="102"/>
      <c r="BF20" s="19"/>
      <c r="BG20" s="40"/>
      <c r="BH20" s="207"/>
      <c r="BI20" s="50"/>
      <c r="BJ20" s="50"/>
      <c r="BK20" s="102"/>
      <c r="BL20" s="216">
        <v>260</v>
      </c>
      <c r="BM20" s="217">
        <v>300</v>
      </c>
      <c r="BN20" s="5" t="s">
        <v>286</v>
      </c>
      <c r="BO20" s="40"/>
      <c r="BP20" s="19"/>
      <c r="BQ20" s="40"/>
      <c r="BR20" s="5"/>
      <c r="BS20" s="40"/>
      <c r="BT20" s="3"/>
      <c r="BU20" s="40"/>
      <c r="BV20" s="216"/>
      <c r="BW20" s="217"/>
      <c r="BX20" s="216"/>
      <c r="BY20" s="217"/>
      <c r="BZ20" s="239"/>
      <c r="CA20" s="224"/>
      <c r="CB20" s="217"/>
      <c r="CC20" s="5"/>
      <c r="CD20" s="40"/>
      <c r="CE20" s="50"/>
      <c r="CF20" s="102"/>
      <c r="CG20" s="5"/>
      <c r="CH20" s="40"/>
      <c r="CI20" s="19"/>
      <c r="CJ20" s="40"/>
      <c r="CK20" s="5"/>
      <c r="CL20" s="40"/>
      <c r="CM20" s="19"/>
      <c r="CN20" s="40"/>
      <c r="CO20" s="5"/>
      <c r="CP20" s="40"/>
      <c r="CQ20" s="5"/>
      <c r="CR20" s="40"/>
      <c r="CS20" s="5"/>
      <c r="CT20" s="40"/>
      <c r="CU20" s="216">
        <v>1800</v>
      </c>
      <c r="CV20" s="224">
        <v>2200</v>
      </c>
      <c r="CW20" s="3"/>
      <c r="CX20" s="46">
        <v>37803</v>
      </c>
      <c r="CY20" s="5" t="s">
        <v>779</v>
      </c>
      <c r="CZ20" s="3">
        <v>175</v>
      </c>
      <c r="DA20" s="45">
        <v>0.14000000000000001</v>
      </c>
      <c r="DB20" s="47">
        <v>300000</v>
      </c>
      <c r="DC20" s="45"/>
      <c r="DD20" s="47"/>
      <c r="DE20" s="45"/>
      <c r="DF20" s="51"/>
      <c r="DG20" s="51"/>
      <c r="DH20" s="48"/>
      <c r="DI20" s="50"/>
      <c r="DJ20" s="3"/>
      <c r="DK20" s="224"/>
      <c r="DL20" s="224"/>
      <c r="DM20" s="49"/>
      <c r="DN20" s="50"/>
      <c r="DO20" s="49"/>
      <c r="DP20" s="50"/>
      <c r="DQ20" s="49"/>
      <c r="DR20" s="50"/>
      <c r="DS20" s="51">
        <v>4.4000000000000004</v>
      </c>
      <c r="DT20" s="19" t="s">
        <v>275</v>
      </c>
      <c r="DU20" s="216"/>
      <c r="DV20" s="217">
        <v>1834.9</v>
      </c>
      <c r="DW20" s="217">
        <v>3000</v>
      </c>
      <c r="DX20" s="178">
        <v>37880</v>
      </c>
      <c r="DY20" s="52"/>
      <c r="DZ20" s="53" t="s">
        <v>780</v>
      </c>
      <c r="EA20" s="38" t="s">
        <v>781</v>
      </c>
    </row>
    <row r="21" spans="1:131" s="20" customFormat="1" ht="12" customHeight="1" x14ac:dyDescent="0.2">
      <c r="A21" s="38" t="s">
        <v>830</v>
      </c>
      <c r="B21" s="8" t="s">
        <v>831</v>
      </c>
      <c r="C21" s="198">
        <v>60.188395999999997</v>
      </c>
      <c r="D21" s="198">
        <v>24.827842</v>
      </c>
      <c r="E21" s="9" t="s">
        <v>618</v>
      </c>
      <c r="F21" s="8" t="s">
        <v>630</v>
      </c>
      <c r="G21" s="9" t="s">
        <v>832</v>
      </c>
      <c r="H21" s="38" t="s">
        <v>833</v>
      </c>
      <c r="I21" s="175"/>
      <c r="J21" s="102"/>
      <c r="K21" s="19"/>
      <c r="L21" s="40"/>
      <c r="M21" s="41"/>
      <c r="N21" s="42"/>
      <c r="O21" s="43"/>
      <c r="P21" s="44"/>
      <c r="Q21" s="44"/>
      <c r="R21" s="45"/>
      <c r="S21" s="41"/>
      <c r="T21" s="42"/>
      <c r="U21" s="43"/>
      <c r="V21" s="42"/>
      <c r="W21" s="42"/>
      <c r="X21" s="43"/>
      <c r="Y21" s="41"/>
      <c r="Z21" s="43">
        <v>58.1</v>
      </c>
      <c r="AA21" s="41"/>
      <c r="AB21" s="43">
        <v>39.200000000000003</v>
      </c>
      <c r="AC21" s="41"/>
      <c r="AD21" s="43"/>
      <c r="AE21" s="41"/>
      <c r="AF21" s="43"/>
      <c r="AG21" s="42"/>
      <c r="AH21" s="43"/>
      <c r="AI21" s="41"/>
      <c r="AJ21" s="43"/>
      <c r="AK21" s="42"/>
      <c r="AL21" s="43"/>
      <c r="AM21" s="41"/>
      <c r="AN21" s="43"/>
      <c r="AO21" s="44"/>
      <c r="AP21" s="45"/>
      <c r="AQ21" s="224"/>
      <c r="AR21" s="217"/>
      <c r="AS21" s="40" t="s">
        <v>218</v>
      </c>
      <c r="AT21" s="207">
        <v>2.9499999999999998E-2</v>
      </c>
      <c r="AU21" s="50">
        <v>0</v>
      </c>
      <c r="AV21" s="50">
        <v>180</v>
      </c>
      <c r="AW21" s="102"/>
      <c r="AX21" s="209">
        <v>3.9300000000000002E-2</v>
      </c>
      <c r="AY21" s="50">
        <v>0</v>
      </c>
      <c r="AZ21" s="50">
        <v>240</v>
      </c>
      <c r="BA21" s="102"/>
      <c r="BB21" s="207">
        <v>1.7999999999999999E-2</v>
      </c>
      <c r="BC21" s="50">
        <v>0</v>
      </c>
      <c r="BD21" s="50">
        <v>110</v>
      </c>
      <c r="BE21" s="102"/>
      <c r="BF21" s="19" t="s">
        <v>331</v>
      </c>
      <c r="BG21" s="40" t="s">
        <v>834</v>
      </c>
      <c r="BH21" s="207">
        <v>9.7999999999999997E-3</v>
      </c>
      <c r="BI21" s="50">
        <v>0</v>
      </c>
      <c r="BJ21" s="50">
        <v>60</v>
      </c>
      <c r="BK21" s="102"/>
      <c r="BL21" s="216">
        <v>120</v>
      </c>
      <c r="BM21" s="217">
        <v>130</v>
      </c>
      <c r="BN21" s="57" t="s">
        <v>366</v>
      </c>
      <c r="BO21" s="40" t="s">
        <v>835</v>
      </c>
      <c r="BP21" s="19"/>
      <c r="BQ21" s="40"/>
      <c r="BR21" s="5"/>
      <c r="BS21" s="40"/>
      <c r="BT21" s="3"/>
      <c r="BU21" s="40" t="s">
        <v>218</v>
      </c>
      <c r="BV21" s="216"/>
      <c r="BW21" s="217"/>
      <c r="BX21" s="216"/>
      <c r="BY21" s="217"/>
      <c r="BZ21" s="239"/>
      <c r="CA21" s="224"/>
      <c r="CB21" s="217"/>
      <c r="CC21" s="5"/>
      <c r="CD21" s="40"/>
      <c r="CE21" s="50"/>
      <c r="CF21" s="102"/>
      <c r="CG21" s="47"/>
      <c r="CH21" s="40"/>
      <c r="CI21" s="19"/>
      <c r="CJ21" s="40"/>
      <c r="CK21" s="5"/>
      <c r="CL21" s="40"/>
      <c r="CM21" s="19"/>
      <c r="CN21" s="40"/>
      <c r="CO21" s="5"/>
      <c r="CP21" s="40"/>
      <c r="CQ21" s="5"/>
      <c r="CR21" s="40"/>
      <c r="CS21" s="5"/>
      <c r="CT21" s="40"/>
      <c r="CU21" s="216">
        <v>5700</v>
      </c>
      <c r="CV21" s="224">
        <v>6100</v>
      </c>
      <c r="CW21" s="3" t="s">
        <v>287</v>
      </c>
      <c r="CX21" s="46">
        <v>43255</v>
      </c>
      <c r="CY21" s="5" t="s">
        <v>667</v>
      </c>
      <c r="CZ21" s="3"/>
      <c r="DA21" s="45">
        <v>1.3299999999999999E-2</v>
      </c>
      <c r="DB21" s="47">
        <v>18540</v>
      </c>
      <c r="DC21" s="45"/>
      <c r="DD21" s="47"/>
      <c r="DE21" s="45">
        <v>18160</v>
      </c>
      <c r="DF21" s="51">
        <v>90</v>
      </c>
      <c r="DG21" s="51"/>
      <c r="DH21" s="48"/>
      <c r="DI21" s="50"/>
      <c r="DJ21" s="3" t="s">
        <v>836</v>
      </c>
      <c r="DK21" s="224">
        <v>4800</v>
      </c>
      <c r="DL21" s="224">
        <v>6400</v>
      </c>
      <c r="DM21" s="49"/>
      <c r="DN21" s="50"/>
      <c r="DO21" s="49"/>
      <c r="DP21" s="50">
        <v>1.35</v>
      </c>
      <c r="DQ21" s="49"/>
      <c r="DR21" s="50"/>
      <c r="DS21" s="51">
        <v>1.8</v>
      </c>
      <c r="DT21" s="19" t="s">
        <v>275</v>
      </c>
      <c r="DU21" s="216"/>
      <c r="DV21" s="217">
        <v>6100</v>
      </c>
      <c r="DW21" s="217">
        <v>200</v>
      </c>
      <c r="DX21" s="178">
        <v>43289</v>
      </c>
      <c r="DY21" s="58" t="s">
        <v>837</v>
      </c>
      <c r="DZ21" s="53" t="s">
        <v>838</v>
      </c>
      <c r="EA21" s="38" t="s">
        <v>839</v>
      </c>
    </row>
    <row r="22" spans="1:131" ht="12" customHeight="1" x14ac:dyDescent="0.2">
      <c r="A22" s="7" t="s">
        <v>293</v>
      </c>
      <c r="B22" s="8" t="s">
        <v>858</v>
      </c>
      <c r="C22" s="198">
        <v>48.661650999999999</v>
      </c>
      <c r="D22" s="198">
        <v>7.8164199999999999</v>
      </c>
      <c r="E22" s="9" t="s">
        <v>618</v>
      </c>
      <c r="F22" s="8" t="s">
        <v>851</v>
      </c>
      <c r="G22" s="140"/>
      <c r="H22" s="7" t="s">
        <v>274</v>
      </c>
      <c r="I22" s="175"/>
      <c r="J22" s="69"/>
      <c r="K22" s="98"/>
      <c r="L22" s="6"/>
      <c r="M22" s="142"/>
      <c r="N22" s="143"/>
      <c r="O22" s="144"/>
      <c r="P22" s="98"/>
      <c r="Q22" s="98"/>
      <c r="R22" s="6"/>
      <c r="S22" s="142"/>
      <c r="T22" s="143"/>
      <c r="U22" s="61"/>
      <c r="V22" s="143"/>
      <c r="W22" s="143"/>
      <c r="X22" s="144"/>
      <c r="Y22" s="142"/>
      <c r="Z22" s="144"/>
      <c r="AA22" s="142"/>
      <c r="AB22" s="144"/>
      <c r="AC22" s="142"/>
      <c r="AD22" s="144"/>
      <c r="AE22" s="142"/>
      <c r="AF22" s="144"/>
      <c r="AG22" s="143"/>
      <c r="AH22" s="61"/>
      <c r="AI22" s="41"/>
      <c r="AJ22" s="61"/>
      <c r="AK22" s="60"/>
      <c r="AL22" s="61"/>
      <c r="AM22" s="41"/>
      <c r="AN22" s="61"/>
      <c r="AO22" s="62"/>
      <c r="AP22" s="64"/>
      <c r="AQ22" s="223"/>
      <c r="AR22" s="218"/>
      <c r="AS22" s="6" t="s">
        <v>632</v>
      </c>
      <c r="AT22" s="70">
        <v>2.5499999999999998E-2</v>
      </c>
      <c r="AU22" s="65">
        <v>-1.3</v>
      </c>
      <c r="AV22" s="65">
        <f>AT22*CU22+AU22</f>
        <v>62.449999999999996</v>
      </c>
      <c r="AW22" s="69">
        <f>AT22*CV22+AU22</f>
        <v>113.44999999999999</v>
      </c>
      <c r="AX22" s="209">
        <v>2.2950000000000002E-2</v>
      </c>
      <c r="AY22" s="65">
        <v>-1.17</v>
      </c>
      <c r="AZ22" s="65">
        <f>AX22*CU22+AY22</f>
        <v>56.205000000000005</v>
      </c>
      <c r="BA22" s="69">
        <f>AX22*CV22+AY22</f>
        <v>102.105</v>
      </c>
      <c r="BB22" s="70">
        <v>1.409E-2</v>
      </c>
      <c r="BC22" s="65">
        <v>-1.78</v>
      </c>
      <c r="BD22" s="65">
        <f>BB22*CU22+BC22</f>
        <v>33.445</v>
      </c>
      <c r="BE22" s="69">
        <f>BB22*CV22+BC22</f>
        <v>61.625</v>
      </c>
      <c r="BF22" s="66" t="s">
        <v>852</v>
      </c>
      <c r="BG22" s="6"/>
      <c r="BH22" s="70"/>
      <c r="BI22" s="65"/>
      <c r="BJ22" s="65"/>
      <c r="BK22" s="69"/>
      <c r="BL22" s="216">
        <v>200</v>
      </c>
      <c r="BM22" s="218"/>
      <c r="BN22" s="5" t="s">
        <v>859</v>
      </c>
      <c r="BO22" s="6"/>
      <c r="BP22" s="4"/>
      <c r="BQ22" s="6"/>
      <c r="BR22" s="5"/>
      <c r="BS22" s="6"/>
      <c r="BT22" s="3" t="s">
        <v>854</v>
      </c>
      <c r="BU22" s="6"/>
      <c r="BV22" s="216"/>
      <c r="BW22" s="218"/>
      <c r="BX22" s="216"/>
      <c r="BY22" s="218"/>
      <c r="BZ22" s="239"/>
      <c r="CA22" s="223"/>
      <c r="CB22" s="218"/>
      <c r="CC22" s="99"/>
      <c r="CD22" s="141"/>
      <c r="CE22" s="150"/>
      <c r="CF22" s="197"/>
      <c r="CG22" s="99"/>
      <c r="CH22" s="6"/>
      <c r="CI22" s="4"/>
      <c r="CJ22" s="6"/>
      <c r="CK22" s="5"/>
      <c r="CL22" s="6"/>
      <c r="CM22" s="4">
        <v>9</v>
      </c>
      <c r="CN22" s="6"/>
      <c r="CO22" s="99"/>
      <c r="CP22" s="141"/>
      <c r="CQ22" s="99"/>
      <c r="CR22" s="141"/>
      <c r="CS22" s="99"/>
      <c r="CT22" s="6"/>
      <c r="CU22" s="216">
        <v>2500</v>
      </c>
      <c r="CV22" s="223">
        <v>4500</v>
      </c>
      <c r="CW22" s="3" t="s">
        <v>855</v>
      </c>
      <c r="CX22" s="46">
        <v>44075</v>
      </c>
      <c r="CY22" s="5"/>
      <c r="CZ22" s="3"/>
      <c r="DA22" s="64"/>
      <c r="DB22" s="47"/>
      <c r="DC22" s="64"/>
      <c r="DD22" s="47"/>
      <c r="DE22" s="64"/>
      <c r="DF22" s="51"/>
      <c r="DG22" s="51"/>
      <c r="DH22" s="48">
        <v>44075</v>
      </c>
      <c r="DI22" s="231"/>
      <c r="DJ22" s="3" t="s">
        <v>860</v>
      </c>
      <c r="DK22" s="223">
        <v>3000</v>
      </c>
      <c r="DL22" s="224">
        <v>7000</v>
      </c>
      <c r="DM22" s="49"/>
      <c r="DN22" s="50"/>
      <c r="DO22" s="49"/>
      <c r="DP22" s="50">
        <v>0.86</v>
      </c>
      <c r="DQ22" s="49"/>
      <c r="DR22" s="65"/>
      <c r="DS22" s="51">
        <v>3.6</v>
      </c>
      <c r="DT22" s="4" t="s">
        <v>856</v>
      </c>
      <c r="DU22" s="216"/>
      <c r="DV22" s="218"/>
      <c r="DW22" s="218">
        <v>1000</v>
      </c>
      <c r="DX22" s="178">
        <v>44169</v>
      </c>
      <c r="DY22" s="38"/>
      <c r="DZ22" s="53" t="s">
        <v>861</v>
      </c>
      <c r="EA22" s="7" t="s">
        <v>862</v>
      </c>
    </row>
    <row r="23" spans="1:131" ht="12" customHeight="1" x14ac:dyDescent="0.2">
      <c r="A23" s="7" t="s">
        <v>293</v>
      </c>
      <c r="B23" s="8" t="s">
        <v>816</v>
      </c>
      <c r="C23" s="199">
        <v>48.896791</v>
      </c>
      <c r="D23" s="199">
        <v>7.9385180000000002</v>
      </c>
      <c r="E23" s="9" t="s">
        <v>618</v>
      </c>
      <c r="F23" s="8" t="s">
        <v>628</v>
      </c>
      <c r="G23" s="9"/>
      <c r="H23" s="7" t="s">
        <v>662</v>
      </c>
      <c r="I23" s="175"/>
      <c r="J23" s="69"/>
      <c r="K23" s="4">
        <v>2500</v>
      </c>
      <c r="L23" s="6">
        <v>2800</v>
      </c>
      <c r="M23" s="41">
        <v>1.2999999999999999E-3</v>
      </c>
      <c r="N23" s="60">
        <v>0.2555</v>
      </c>
      <c r="O23" s="61">
        <f>AVERAGE(M23,N23)</f>
        <v>0.12840000000000001</v>
      </c>
      <c r="P23" s="62">
        <v>9.9999999999999995E-21</v>
      </c>
      <c r="Q23" s="62">
        <v>2.9999999999999998E-14</v>
      </c>
      <c r="R23" s="64">
        <f>AVERAGE(P23,Q23)</f>
        <v>1.5000004999999998E-14</v>
      </c>
      <c r="S23" s="41">
        <v>25</v>
      </c>
      <c r="T23" s="60">
        <v>80</v>
      </c>
      <c r="U23" s="61">
        <f>AVERAGE(S23,T23)</f>
        <v>52.5</v>
      </c>
      <c r="V23" s="60">
        <v>0.1</v>
      </c>
      <c r="W23" s="60">
        <v>0.38</v>
      </c>
      <c r="X23" s="61">
        <f>AVERAGE(V23,W23)</f>
        <v>0.24</v>
      </c>
      <c r="Y23" s="41">
        <v>10.42</v>
      </c>
      <c r="Z23" s="61">
        <v>111</v>
      </c>
      <c r="AA23" s="41">
        <v>11.36</v>
      </c>
      <c r="AB23" s="61">
        <v>29</v>
      </c>
      <c r="AC23" s="41">
        <v>0.27</v>
      </c>
      <c r="AD23" s="61">
        <v>0.45</v>
      </c>
      <c r="AE23" s="41"/>
      <c r="AF23" s="61"/>
      <c r="AG23" s="60"/>
      <c r="AH23" s="61"/>
      <c r="AI23" s="41"/>
      <c r="AJ23" s="61"/>
      <c r="AK23" s="60"/>
      <c r="AL23" s="61"/>
      <c r="AM23" s="41">
        <v>2.2999999999999998</v>
      </c>
      <c r="AN23" s="61">
        <v>4.3</v>
      </c>
      <c r="AO23" s="62"/>
      <c r="AP23" s="64"/>
      <c r="AQ23" s="223">
        <v>2200</v>
      </c>
      <c r="AR23" s="218"/>
      <c r="AS23" s="6" t="s">
        <v>632</v>
      </c>
      <c r="AT23" s="70">
        <v>2.5499999999999998E-2</v>
      </c>
      <c r="AU23" s="65">
        <v>-1.3</v>
      </c>
      <c r="AV23" s="65"/>
      <c r="AW23" s="69"/>
      <c r="AX23" s="209">
        <v>2.2950000000000002E-2</v>
      </c>
      <c r="AY23" s="65">
        <v>-1.17</v>
      </c>
      <c r="AZ23" s="65"/>
      <c r="BA23" s="69"/>
      <c r="BB23" s="70">
        <v>1.409E-2</v>
      </c>
      <c r="BC23" s="65">
        <v>-1.78</v>
      </c>
      <c r="BD23" s="65"/>
      <c r="BE23" s="69"/>
      <c r="BF23" s="4" t="s">
        <v>817</v>
      </c>
      <c r="BG23" s="6"/>
      <c r="BH23" s="70"/>
      <c r="BI23" s="65"/>
      <c r="BJ23" s="65"/>
      <c r="BK23" s="69"/>
      <c r="BL23" s="216">
        <v>170</v>
      </c>
      <c r="BM23" s="218"/>
      <c r="BN23" s="5" t="s">
        <v>398</v>
      </c>
      <c r="BO23" s="6" t="s">
        <v>818</v>
      </c>
      <c r="BP23" s="4"/>
      <c r="BQ23" s="6"/>
      <c r="BR23" s="5"/>
      <c r="BS23" s="6"/>
      <c r="BT23" s="3"/>
      <c r="BU23" s="6"/>
      <c r="BV23" s="216"/>
      <c r="BW23" s="218"/>
      <c r="BX23" s="216"/>
      <c r="BY23" s="218"/>
      <c r="BZ23" s="239"/>
      <c r="CA23" s="223"/>
      <c r="CB23" s="218"/>
      <c r="CC23" s="5"/>
      <c r="CD23" s="6"/>
      <c r="CE23" s="65"/>
      <c r="CF23" s="69"/>
      <c r="CG23" s="5"/>
      <c r="CH23" s="6"/>
      <c r="CI23" s="4"/>
      <c r="CJ23" s="6"/>
      <c r="CK23" s="5"/>
      <c r="CL23" s="6"/>
      <c r="CM23" s="4"/>
      <c r="CN23" s="6"/>
      <c r="CO23" s="5"/>
      <c r="CP23" s="6"/>
      <c r="CQ23" s="5"/>
      <c r="CR23" s="6"/>
      <c r="CS23" s="5"/>
      <c r="CT23" s="6"/>
      <c r="CU23" s="216">
        <v>2580</v>
      </c>
      <c r="CV23" s="223"/>
      <c r="CW23" s="3"/>
      <c r="CX23" s="46">
        <v>41426</v>
      </c>
      <c r="CY23" s="5"/>
      <c r="CZ23" s="3"/>
      <c r="DA23" s="64"/>
      <c r="DB23" s="47"/>
      <c r="DC23" s="64"/>
      <c r="DD23" s="47"/>
      <c r="DE23" s="64"/>
      <c r="DF23" s="51"/>
      <c r="DG23" s="51"/>
      <c r="DH23" s="48">
        <v>41452</v>
      </c>
      <c r="DI23" s="65"/>
      <c r="DJ23" s="3">
        <v>174</v>
      </c>
      <c r="DK23" s="223">
        <v>2000</v>
      </c>
      <c r="DL23" s="224">
        <v>4000</v>
      </c>
      <c r="DM23" s="49"/>
      <c r="DN23" s="50"/>
      <c r="DO23" s="49"/>
      <c r="DP23" s="50"/>
      <c r="DQ23" s="49"/>
      <c r="DR23" s="65"/>
      <c r="DS23" s="51">
        <v>1.6</v>
      </c>
      <c r="DT23" s="4" t="s">
        <v>819</v>
      </c>
      <c r="DU23" s="216"/>
      <c r="DV23" s="218"/>
      <c r="DW23" s="218"/>
      <c r="DX23" s="178">
        <v>41457</v>
      </c>
      <c r="DY23" s="52"/>
      <c r="DZ23" s="53" t="s">
        <v>820</v>
      </c>
      <c r="EA23" s="7" t="s">
        <v>821</v>
      </c>
    </row>
    <row r="24" spans="1:131" ht="12" customHeight="1" x14ac:dyDescent="0.2">
      <c r="A24" s="7" t="s">
        <v>293</v>
      </c>
      <c r="B24" s="8" t="s">
        <v>850</v>
      </c>
      <c r="C24" s="198">
        <v>48.62</v>
      </c>
      <c r="D24" s="198">
        <v>7.8</v>
      </c>
      <c r="E24" s="9" t="s">
        <v>618</v>
      </c>
      <c r="F24" s="8" t="s">
        <v>851</v>
      </c>
      <c r="G24" s="140"/>
      <c r="H24" s="7" t="s">
        <v>274</v>
      </c>
      <c r="I24" s="175"/>
      <c r="J24" s="69"/>
      <c r="K24" s="98"/>
      <c r="L24" s="6"/>
      <c r="M24" s="142"/>
      <c r="N24" s="143"/>
      <c r="O24" s="144"/>
      <c r="P24" s="98"/>
      <c r="Q24" s="98"/>
      <c r="R24" s="6"/>
      <c r="S24" s="142"/>
      <c r="T24" s="143"/>
      <c r="U24" s="61"/>
      <c r="V24" s="143"/>
      <c r="W24" s="143"/>
      <c r="X24" s="144"/>
      <c r="Y24" s="142"/>
      <c r="Z24" s="144"/>
      <c r="AA24" s="142"/>
      <c r="AB24" s="144"/>
      <c r="AC24" s="142"/>
      <c r="AD24" s="144"/>
      <c r="AE24" s="142"/>
      <c r="AF24" s="144"/>
      <c r="AG24" s="143"/>
      <c r="AH24" s="61"/>
      <c r="AI24" s="41"/>
      <c r="AJ24" s="61"/>
      <c r="AK24" s="60"/>
      <c r="AL24" s="61"/>
      <c r="AM24" s="41"/>
      <c r="AN24" s="61"/>
      <c r="AO24" s="62"/>
      <c r="AP24" s="64"/>
      <c r="AQ24" s="223"/>
      <c r="AR24" s="218"/>
      <c r="AS24" s="6" t="s">
        <v>632</v>
      </c>
      <c r="AT24" s="70">
        <v>2.5499999999999998E-2</v>
      </c>
      <c r="AU24" s="65">
        <v>-1.3</v>
      </c>
      <c r="AV24" s="65">
        <f>AT24*CU24+AU24</f>
        <v>62.449999999999996</v>
      </c>
      <c r="AW24" s="69">
        <f>AT24*CV24+AU24</f>
        <v>113.44999999999999</v>
      </c>
      <c r="AX24" s="209">
        <v>2.2950000000000002E-2</v>
      </c>
      <c r="AY24" s="65">
        <v>-1.17</v>
      </c>
      <c r="AZ24" s="65">
        <f>AX24*CU24+AY24</f>
        <v>56.205000000000005</v>
      </c>
      <c r="BA24" s="69">
        <f>AX24*CV24+AY24</f>
        <v>102.105</v>
      </c>
      <c r="BB24" s="70">
        <v>1.409E-2</v>
      </c>
      <c r="BC24" s="65">
        <v>-1.78</v>
      </c>
      <c r="BD24" s="65">
        <f>BB24*CU24+BC24</f>
        <v>33.445</v>
      </c>
      <c r="BE24" s="69">
        <f>BB24*CV24+BC24</f>
        <v>61.625</v>
      </c>
      <c r="BF24" s="66" t="s">
        <v>852</v>
      </c>
      <c r="BG24" s="6"/>
      <c r="BH24" s="70"/>
      <c r="BI24" s="65"/>
      <c r="BJ24" s="65"/>
      <c r="BK24" s="69"/>
      <c r="BL24" s="216">
        <v>200</v>
      </c>
      <c r="BM24" s="218"/>
      <c r="BN24" s="5" t="s">
        <v>853</v>
      </c>
      <c r="BO24" s="6"/>
      <c r="BP24" s="4"/>
      <c r="BQ24" s="6">
        <v>85</v>
      </c>
      <c r="BR24" s="5"/>
      <c r="BS24" s="6" t="s">
        <v>540</v>
      </c>
      <c r="BT24" s="3" t="s">
        <v>854</v>
      </c>
      <c r="BU24" s="6"/>
      <c r="BV24" s="216"/>
      <c r="BW24" s="218"/>
      <c r="BX24" s="216"/>
      <c r="BY24" s="218"/>
      <c r="BZ24" s="239"/>
      <c r="CA24" s="223"/>
      <c r="CB24" s="218"/>
      <c r="CC24" s="99"/>
      <c r="CD24" s="141"/>
      <c r="CE24" s="150"/>
      <c r="CF24" s="197"/>
      <c r="CG24" s="99"/>
      <c r="CH24" s="6"/>
      <c r="CI24" s="4"/>
      <c r="CJ24" s="6"/>
      <c r="CK24" s="5"/>
      <c r="CL24" s="6"/>
      <c r="CM24" s="98"/>
      <c r="CN24" s="6"/>
      <c r="CO24" s="99"/>
      <c r="CP24" s="141"/>
      <c r="CQ24" s="99"/>
      <c r="CR24" s="141"/>
      <c r="CS24" s="99"/>
      <c r="CT24" s="6"/>
      <c r="CU24" s="216">
        <v>2500</v>
      </c>
      <c r="CV24" s="223">
        <v>4500</v>
      </c>
      <c r="CW24" s="3" t="s">
        <v>855</v>
      </c>
      <c r="CX24" s="46">
        <v>43771</v>
      </c>
      <c r="CY24" s="5"/>
      <c r="CZ24" s="3"/>
      <c r="DA24" s="64">
        <v>9.7199999999999995E-2</v>
      </c>
      <c r="DB24" s="47"/>
      <c r="DC24" s="64"/>
      <c r="DD24" s="47"/>
      <c r="DE24" s="64"/>
      <c r="DF24" s="51"/>
      <c r="DG24" s="51"/>
      <c r="DH24" s="48">
        <v>43773</v>
      </c>
      <c r="DI24" s="150">
        <v>2</v>
      </c>
      <c r="DJ24" s="3">
        <v>39</v>
      </c>
      <c r="DK24" s="223">
        <v>3000</v>
      </c>
      <c r="DL24" s="224">
        <v>7000</v>
      </c>
      <c r="DM24" s="49"/>
      <c r="DN24" s="50"/>
      <c r="DO24" s="49"/>
      <c r="DP24" s="50">
        <v>0.97</v>
      </c>
      <c r="DQ24" s="49"/>
      <c r="DR24" s="65"/>
      <c r="DS24" s="51">
        <v>3.1</v>
      </c>
      <c r="DT24" s="4" t="s">
        <v>856</v>
      </c>
      <c r="DU24" s="216">
        <v>5620</v>
      </c>
      <c r="DV24" s="218"/>
      <c r="DW24" s="218">
        <v>4600</v>
      </c>
      <c r="DX24" s="178">
        <v>43781</v>
      </c>
      <c r="DY24" s="38"/>
      <c r="DZ24" s="191" t="s">
        <v>848</v>
      </c>
      <c r="EA24" s="7" t="s">
        <v>857</v>
      </c>
    </row>
    <row r="25" spans="1:131" ht="12" customHeight="1" x14ac:dyDescent="0.2">
      <c r="A25" s="7" t="s">
        <v>293</v>
      </c>
      <c r="B25" s="8" t="s">
        <v>629</v>
      </c>
      <c r="C25" s="199">
        <v>48.93092</v>
      </c>
      <c r="D25" s="199">
        <v>7.8666910000000003</v>
      </c>
      <c r="E25" s="9" t="s">
        <v>618</v>
      </c>
      <c r="F25" s="8" t="s">
        <v>630</v>
      </c>
      <c r="G25" s="9" t="s">
        <v>631</v>
      </c>
      <c r="H25" s="7" t="s">
        <v>274</v>
      </c>
      <c r="I25" s="175">
        <v>0.45</v>
      </c>
      <c r="J25" s="69">
        <v>0.45</v>
      </c>
      <c r="K25" s="4">
        <v>2639</v>
      </c>
      <c r="L25" s="6">
        <v>2696</v>
      </c>
      <c r="M25" s="41">
        <v>1.1999999999999999E-3</v>
      </c>
      <c r="N25" s="60">
        <v>3.0000000000000001E-3</v>
      </c>
      <c r="O25" s="61">
        <f>AVERAGE(M25,N25)</f>
        <v>2.0999999999999999E-3</v>
      </c>
      <c r="P25" s="62">
        <v>8.6000000000000005E-18</v>
      </c>
      <c r="Q25" s="62">
        <v>9.6000000000000002E-16</v>
      </c>
      <c r="R25" s="64">
        <f t="shared" ref="R25:R32" si="6">AVERAGE(P25,Q25)</f>
        <v>4.843E-16</v>
      </c>
      <c r="S25" s="41">
        <v>40</v>
      </c>
      <c r="T25" s="60">
        <v>54</v>
      </c>
      <c r="U25" s="61">
        <v>47</v>
      </c>
      <c r="V25" s="60"/>
      <c r="W25" s="60">
        <v>0.255</v>
      </c>
      <c r="X25" s="61">
        <v>0.255</v>
      </c>
      <c r="Y25" s="41">
        <f>S25/(3*(1-2*V25))</f>
        <v>13.333333333333334</v>
      </c>
      <c r="Z25" s="61">
        <f>T25/(3*(1-2*W25))</f>
        <v>36.734693877551024</v>
      </c>
      <c r="AA25" s="41">
        <f>S25/(2*(1+V25))</f>
        <v>20</v>
      </c>
      <c r="AB25" s="61">
        <f>T25/(2*(1+W25))</f>
        <v>21.513944223107572</v>
      </c>
      <c r="AC25" s="41"/>
      <c r="AD25" s="61"/>
      <c r="AE25" s="41">
        <v>46</v>
      </c>
      <c r="AF25" s="61"/>
      <c r="AG25" s="60">
        <v>46.6</v>
      </c>
      <c r="AH25" s="61"/>
      <c r="AI25" s="41">
        <v>140</v>
      </c>
      <c r="AJ25" s="61"/>
      <c r="AK25" s="60">
        <v>24</v>
      </c>
      <c r="AL25" s="61">
        <v>31</v>
      </c>
      <c r="AM25" s="41">
        <v>2.2999999999999998</v>
      </c>
      <c r="AN25" s="61">
        <v>3.9</v>
      </c>
      <c r="AO25" s="62"/>
      <c r="AP25" s="64"/>
      <c r="AQ25" s="223"/>
      <c r="AR25" s="218"/>
      <c r="AS25" s="6" t="s">
        <v>632</v>
      </c>
      <c r="AT25" s="70"/>
      <c r="AU25" s="65"/>
      <c r="AV25" s="65">
        <f>0.0251*2850</f>
        <v>71.534999999999997</v>
      </c>
      <c r="AW25" s="69">
        <f>0.0251*3500</f>
        <v>87.850000000000009</v>
      </c>
      <c r="AX25" s="209"/>
      <c r="AY25" s="65"/>
      <c r="AZ25" s="65">
        <f>-25.3+0.0336*2850</f>
        <v>70.459999999999994</v>
      </c>
      <c r="BA25" s="69">
        <f>-25.3+0.0336*3500</f>
        <v>92.3</v>
      </c>
      <c r="BB25" s="70"/>
      <c r="BC25" s="65"/>
      <c r="BD25" s="65">
        <f>0.013*2850</f>
        <v>37.049999999999997</v>
      </c>
      <c r="BE25" s="69">
        <f>0.013*3500</f>
        <v>45.5</v>
      </c>
      <c r="BF25" s="4"/>
      <c r="BG25" s="6" t="s">
        <v>314</v>
      </c>
      <c r="BH25" s="70"/>
      <c r="BI25" s="65"/>
      <c r="BJ25" s="65">
        <f>0.01*2850</f>
        <v>28.5</v>
      </c>
      <c r="BK25" s="69">
        <f>0.01*3500</f>
        <v>35</v>
      </c>
      <c r="BL25" s="216">
        <v>155</v>
      </c>
      <c r="BM25" s="218">
        <v>202</v>
      </c>
      <c r="BN25" s="99" t="s">
        <v>313</v>
      </c>
      <c r="BO25" s="91" t="s">
        <v>464</v>
      </c>
      <c r="BP25" s="4"/>
      <c r="BQ25" s="6"/>
      <c r="BR25" s="5"/>
      <c r="BS25" s="6"/>
      <c r="BT25" s="3"/>
      <c r="BU25" s="6"/>
      <c r="BV25" s="216"/>
      <c r="BW25" s="218"/>
      <c r="BX25" s="216"/>
      <c r="BY25" s="218"/>
      <c r="BZ25" s="239"/>
      <c r="CA25" s="223"/>
      <c r="CB25" s="218"/>
      <c r="CC25" s="5"/>
      <c r="CD25" s="6"/>
      <c r="CE25" s="65"/>
      <c r="CF25" s="69">
        <v>0.15</v>
      </c>
      <c r="CG25" s="62">
        <v>1E-14</v>
      </c>
      <c r="CH25" s="6"/>
      <c r="CI25" s="4"/>
      <c r="CJ25" s="6"/>
      <c r="CK25" s="5"/>
      <c r="CL25" s="6"/>
      <c r="CM25" s="4"/>
      <c r="CN25" s="6"/>
      <c r="CO25" s="5"/>
      <c r="CP25" s="6"/>
      <c r="CQ25" s="5"/>
      <c r="CR25" s="6"/>
      <c r="CS25" s="5"/>
      <c r="CT25" s="6"/>
      <c r="CU25" s="216">
        <v>3000</v>
      </c>
      <c r="CV25" s="223">
        <v>3500</v>
      </c>
      <c r="CW25" s="3" t="s">
        <v>633</v>
      </c>
      <c r="CX25" s="46">
        <v>34213</v>
      </c>
      <c r="CY25" s="5"/>
      <c r="CZ25" s="3">
        <v>40</v>
      </c>
      <c r="DA25" s="64">
        <v>3.5999999999999997E-2</v>
      </c>
      <c r="DB25" s="47">
        <v>23000</v>
      </c>
      <c r="DC25" s="64"/>
      <c r="DD25" s="47"/>
      <c r="DE25" s="64"/>
      <c r="DF25" s="51">
        <v>10</v>
      </c>
      <c r="DG25" s="51">
        <v>38.1</v>
      </c>
      <c r="DH25" s="48"/>
      <c r="DI25" s="65"/>
      <c r="DJ25" s="3" t="s">
        <v>634</v>
      </c>
      <c r="DK25" s="223"/>
      <c r="DL25" s="224"/>
      <c r="DM25" s="49"/>
      <c r="DN25" s="50"/>
      <c r="DO25" s="49"/>
      <c r="DP25" s="50">
        <v>1.7</v>
      </c>
      <c r="DQ25" s="49"/>
      <c r="DR25" s="65"/>
      <c r="DS25" s="51">
        <v>1.9</v>
      </c>
      <c r="DT25" s="4" t="s">
        <v>275</v>
      </c>
      <c r="DU25" s="216"/>
      <c r="DV25" s="218"/>
      <c r="DW25" s="218"/>
      <c r="DX25" s="178">
        <v>33970</v>
      </c>
      <c r="DY25" s="58"/>
      <c r="DZ25" s="53" t="s">
        <v>635</v>
      </c>
      <c r="EA25" s="7" t="s">
        <v>636</v>
      </c>
    </row>
    <row r="26" spans="1:131" ht="12" customHeight="1" x14ac:dyDescent="0.2">
      <c r="A26" s="38" t="s">
        <v>293</v>
      </c>
      <c r="B26" s="8" t="s">
        <v>637</v>
      </c>
      <c r="C26" s="199">
        <v>48.93092</v>
      </c>
      <c r="D26" s="199">
        <v>7.8666910000000003</v>
      </c>
      <c r="E26" s="9" t="s">
        <v>618</v>
      </c>
      <c r="F26" s="8" t="s">
        <v>628</v>
      </c>
      <c r="G26" s="9" t="s">
        <v>631</v>
      </c>
      <c r="H26" s="38" t="s">
        <v>274</v>
      </c>
      <c r="I26" s="175"/>
      <c r="J26" s="102"/>
      <c r="K26" s="5">
        <v>2520</v>
      </c>
      <c r="L26" s="40">
        <v>2620</v>
      </c>
      <c r="M26" s="41">
        <v>3.0000000000000001E-3</v>
      </c>
      <c r="N26" s="42">
        <v>0.1</v>
      </c>
      <c r="O26" s="43">
        <f>AVERAGE(M26,N26)</f>
        <v>5.1500000000000004E-2</v>
      </c>
      <c r="P26" s="47">
        <v>9.9999999999999998E-17</v>
      </c>
      <c r="Q26" s="44">
        <v>1E-14</v>
      </c>
      <c r="R26" s="45">
        <f t="shared" si="6"/>
        <v>5.0499999999999996E-15</v>
      </c>
      <c r="S26" s="41"/>
      <c r="T26" s="42"/>
      <c r="U26" s="43"/>
      <c r="V26" s="42"/>
      <c r="W26" s="42"/>
      <c r="X26" s="43"/>
      <c r="Y26" s="41"/>
      <c r="Z26" s="43"/>
      <c r="AA26" s="41"/>
      <c r="AB26" s="43"/>
      <c r="AC26" s="41"/>
      <c r="AD26" s="43"/>
      <c r="AE26" s="41"/>
      <c r="AF26" s="43"/>
      <c r="AG26" s="41"/>
      <c r="AH26" s="43"/>
      <c r="AI26" s="41"/>
      <c r="AJ26" s="43"/>
      <c r="AK26" s="41"/>
      <c r="AL26" s="43"/>
      <c r="AM26" s="41"/>
      <c r="AN26" s="43"/>
      <c r="AO26" s="44"/>
      <c r="AP26" s="45"/>
      <c r="AQ26" s="216"/>
      <c r="AR26" s="217"/>
      <c r="AS26" s="40" t="s">
        <v>632</v>
      </c>
      <c r="AT26" s="209">
        <v>2.5499999999999998E-2</v>
      </c>
      <c r="AU26" s="50">
        <v>-1.3</v>
      </c>
      <c r="AV26" s="50">
        <f>AT26*CU26+AU26</f>
        <v>111.6905</v>
      </c>
      <c r="AW26" s="102">
        <f>AT26*CV26+AU26</f>
        <v>128.34199999999998</v>
      </c>
      <c r="AX26" s="209">
        <v>2.2950000000000002E-2</v>
      </c>
      <c r="AY26" s="50">
        <v>-1.17</v>
      </c>
      <c r="AZ26" s="50">
        <f>AX26*CU26+AY26</f>
        <v>100.52145</v>
      </c>
      <c r="BA26" s="102">
        <f>AX26*CV26+AY26</f>
        <v>115.5078</v>
      </c>
      <c r="BB26" s="207">
        <v>1.409E-2</v>
      </c>
      <c r="BC26" s="50">
        <v>-1.78</v>
      </c>
      <c r="BD26" s="50">
        <f>BB26*CU26+BC26</f>
        <v>60.652789999999996</v>
      </c>
      <c r="BE26" s="102">
        <f>BB26*CV26+BC26</f>
        <v>69.853560000000002</v>
      </c>
      <c r="BF26" s="19"/>
      <c r="BG26" s="40" t="s">
        <v>852</v>
      </c>
      <c r="BH26" s="209">
        <v>9.7999999999999997E-3</v>
      </c>
      <c r="BI26" s="50">
        <v>-0.9</v>
      </c>
      <c r="BJ26" s="50">
        <f>BH26*CU26+BI26</f>
        <v>42.523800000000001</v>
      </c>
      <c r="BK26" s="102">
        <f>BH26*CV26+BI26</f>
        <v>48.923200000000001</v>
      </c>
      <c r="BL26" s="216">
        <v>202</v>
      </c>
      <c r="BM26" s="217"/>
      <c r="BN26" s="57" t="s">
        <v>464</v>
      </c>
      <c r="BO26" s="40"/>
      <c r="BP26" s="19"/>
      <c r="BQ26" s="40"/>
      <c r="BR26" s="5"/>
      <c r="BS26" s="40"/>
      <c r="BT26" s="3"/>
      <c r="BU26" s="40"/>
      <c r="BV26" s="216"/>
      <c r="BW26" s="217"/>
      <c r="BX26" s="216"/>
      <c r="BY26" s="217"/>
      <c r="BZ26" s="239"/>
      <c r="CA26" s="224"/>
      <c r="CB26" s="217"/>
      <c r="CC26" s="5"/>
      <c r="CD26" s="40"/>
      <c r="CE26" s="50"/>
      <c r="CF26" s="102"/>
      <c r="CG26" s="5"/>
      <c r="CH26" s="40"/>
      <c r="CI26" s="5"/>
      <c r="CJ26" s="40"/>
      <c r="CK26" s="5"/>
      <c r="CL26" s="40"/>
      <c r="CM26" s="5"/>
      <c r="CN26" s="40"/>
      <c r="CO26" s="5"/>
      <c r="CP26" s="40"/>
      <c r="CQ26" s="5"/>
      <c r="CR26" s="40"/>
      <c r="CS26" s="5"/>
      <c r="CT26" s="40"/>
      <c r="CU26" s="216">
        <v>4431</v>
      </c>
      <c r="CV26" s="217">
        <v>5084</v>
      </c>
      <c r="CW26" s="3" t="s">
        <v>633</v>
      </c>
      <c r="CX26" s="100">
        <v>36707</v>
      </c>
      <c r="CY26" s="3"/>
      <c r="CZ26" s="3"/>
      <c r="DA26" s="228">
        <v>0.05</v>
      </c>
      <c r="DB26" s="47">
        <v>22000</v>
      </c>
      <c r="DC26" s="45">
        <v>33000</v>
      </c>
      <c r="DD26" s="47"/>
      <c r="DE26" s="45"/>
      <c r="DF26" s="51">
        <v>14.5</v>
      </c>
      <c r="DG26" s="51"/>
      <c r="DH26" s="48">
        <v>36707</v>
      </c>
      <c r="DI26" s="50"/>
      <c r="DJ26" s="95" t="s">
        <v>638</v>
      </c>
      <c r="DK26" s="224">
        <v>4000</v>
      </c>
      <c r="DL26" s="224">
        <v>5500</v>
      </c>
      <c r="DM26" s="49"/>
      <c r="DN26" s="50"/>
      <c r="DO26" s="49"/>
      <c r="DP26" s="50">
        <v>1</v>
      </c>
      <c r="DQ26" s="49"/>
      <c r="DR26" s="50"/>
      <c r="DS26" s="51">
        <v>2.4</v>
      </c>
      <c r="DT26" s="19" t="s">
        <v>290</v>
      </c>
      <c r="DU26" s="216"/>
      <c r="DV26" s="217"/>
      <c r="DW26" s="217"/>
      <c r="DX26" s="178">
        <v>36723</v>
      </c>
      <c r="DY26" s="58" t="s">
        <v>639</v>
      </c>
      <c r="DZ26" s="53" t="s">
        <v>640</v>
      </c>
      <c r="EA26" s="8" t="s">
        <v>641</v>
      </c>
    </row>
    <row r="27" spans="1:131" ht="12" customHeight="1" x14ac:dyDescent="0.2">
      <c r="A27" s="101" t="s">
        <v>293</v>
      </c>
      <c r="B27" s="9" t="s">
        <v>642</v>
      </c>
      <c r="C27" s="199">
        <v>48.93092</v>
      </c>
      <c r="D27" s="199">
        <v>7.8666910000000003</v>
      </c>
      <c r="E27" s="9" t="s">
        <v>618</v>
      </c>
      <c r="F27" s="9" t="s">
        <v>630</v>
      </c>
      <c r="G27" s="9" t="s">
        <v>631</v>
      </c>
      <c r="H27" s="9" t="s">
        <v>274</v>
      </c>
      <c r="I27" s="175"/>
      <c r="J27" s="102"/>
      <c r="K27" s="4">
        <v>2520</v>
      </c>
      <c r="L27" s="6">
        <v>2620</v>
      </c>
      <c r="M27" s="41">
        <v>3.0000000000000001E-3</v>
      </c>
      <c r="N27" s="60">
        <v>0.1</v>
      </c>
      <c r="O27" s="61">
        <f>AVERAGE(M27,N27)</f>
        <v>5.1500000000000004E-2</v>
      </c>
      <c r="P27" s="62">
        <v>9.9999999999999998E-17</v>
      </c>
      <c r="Q27" s="62">
        <v>1E-14</v>
      </c>
      <c r="R27" s="64">
        <f t="shared" si="6"/>
        <v>5.0499999999999996E-15</v>
      </c>
      <c r="S27" s="41"/>
      <c r="T27" s="60"/>
      <c r="U27" s="61"/>
      <c r="V27" s="60"/>
      <c r="W27" s="60"/>
      <c r="X27" s="61"/>
      <c r="Y27" s="41"/>
      <c r="Z27" s="61"/>
      <c r="AA27" s="41"/>
      <c r="AB27" s="43"/>
      <c r="AC27" s="41"/>
      <c r="AD27" s="43"/>
      <c r="AE27" s="41"/>
      <c r="AF27" s="61"/>
      <c r="AG27" s="60"/>
      <c r="AH27" s="43"/>
      <c r="AI27" s="41"/>
      <c r="AJ27" s="43"/>
      <c r="AK27" s="60"/>
      <c r="AL27" s="43"/>
      <c r="AM27" s="41"/>
      <c r="AN27" s="43"/>
      <c r="AO27" s="47"/>
      <c r="AP27" s="64"/>
      <c r="AQ27" s="223"/>
      <c r="AR27" s="218"/>
      <c r="AS27" s="3" t="s">
        <v>632</v>
      </c>
      <c r="AT27" s="70">
        <v>2.5499999999999998E-2</v>
      </c>
      <c r="AU27" s="65">
        <v>-1.3</v>
      </c>
      <c r="AV27" s="50">
        <f>AT27*CU27+AU27</f>
        <v>111.6905</v>
      </c>
      <c r="AW27" s="102">
        <f>AT27*CV27+AU27</f>
        <v>128.34199999999998</v>
      </c>
      <c r="AX27" s="209">
        <v>2.2950000000000002E-2</v>
      </c>
      <c r="AY27" s="50">
        <v>-1.17</v>
      </c>
      <c r="AZ27" s="50">
        <f>AX27*CU27+AY27</f>
        <v>100.52145</v>
      </c>
      <c r="BA27" s="102">
        <f>AX27*CV27+AY27</f>
        <v>115.5078</v>
      </c>
      <c r="BB27" s="209">
        <v>1.409E-2</v>
      </c>
      <c r="BC27" s="65">
        <v>-1.78</v>
      </c>
      <c r="BD27" s="65">
        <f>BB27*CU27+BC27</f>
        <v>60.652789999999996</v>
      </c>
      <c r="BE27" s="102">
        <f>BB27*CV27+BC27</f>
        <v>69.853560000000002</v>
      </c>
      <c r="BF27" s="5"/>
      <c r="BG27" s="40" t="s">
        <v>852</v>
      </c>
      <c r="BH27" s="70">
        <v>9.7999999999999997E-3</v>
      </c>
      <c r="BI27" s="65">
        <v>-0.9</v>
      </c>
      <c r="BJ27" s="65">
        <f>BH27*CU27+BI27</f>
        <v>42.523800000000001</v>
      </c>
      <c r="BK27" s="69">
        <f>BH27*CV27+BI27</f>
        <v>48.923200000000001</v>
      </c>
      <c r="BL27" s="216">
        <v>202</v>
      </c>
      <c r="BM27" s="217"/>
      <c r="BN27" s="57" t="s">
        <v>464</v>
      </c>
      <c r="BO27" s="40"/>
      <c r="BP27" s="5"/>
      <c r="BQ27" s="40"/>
      <c r="BR27" s="5"/>
      <c r="BS27" s="40"/>
      <c r="BT27" s="3"/>
      <c r="BU27" s="3"/>
      <c r="BV27" s="216"/>
      <c r="BW27" s="217"/>
      <c r="BX27" s="216"/>
      <c r="BY27" s="217"/>
      <c r="BZ27" s="239"/>
      <c r="CA27" s="216"/>
      <c r="CB27" s="217"/>
      <c r="CC27" s="5"/>
      <c r="CD27" s="6"/>
      <c r="CE27" s="175"/>
      <c r="CF27" s="69"/>
      <c r="CG27" s="5"/>
      <c r="CH27" s="6"/>
      <c r="CI27" s="4"/>
      <c r="CJ27" s="6"/>
      <c r="CK27" s="5"/>
      <c r="CL27" s="40"/>
      <c r="CM27" s="4"/>
      <c r="CN27" s="6"/>
      <c r="CO27" s="5"/>
      <c r="CP27" s="6"/>
      <c r="CQ27" s="5"/>
      <c r="CR27" s="6"/>
      <c r="CS27" s="5"/>
      <c r="CT27" s="6"/>
      <c r="CU27" s="216">
        <v>4431</v>
      </c>
      <c r="CV27" s="223">
        <v>5084</v>
      </c>
      <c r="CW27" s="3" t="s">
        <v>643</v>
      </c>
      <c r="CX27" s="46">
        <v>37742</v>
      </c>
      <c r="CY27" s="5"/>
      <c r="CZ27" s="3"/>
      <c r="DA27" s="64">
        <v>0.02</v>
      </c>
      <c r="DB27" s="47">
        <v>3400</v>
      </c>
      <c r="DC27" s="64"/>
      <c r="DD27" s="47"/>
      <c r="DE27" s="64"/>
      <c r="DF27" s="51">
        <v>7.9</v>
      </c>
      <c r="DG27" s="175"/>
      <c r="DH27" s="189"/>
      <c r="DI27" s="102"/>
      <c r="DJ27" s="3" t="s">
        <v>644</v>
      </c>
      <c r="DK27" s="216"/>
      <c r="DL27" s="224"/>
      <c r="DM27" s="49"/>
      <c r="DN27" s="50"/>
      <c r="DO27" s="49"/>
      <c r="DP27" s="50">
        <v>1</v>
      </c>
      <c r="DQ27" s="49"/>
      <c r="DR27" s="102"/>
      <c r="DS27" s="51">
        <v>2.9</v>
      </c>
      <c r="DT27" s="3" t="s">
        <v>275</v>
      </c>
      <c r="DU27" s="216"/>
      <c r="DV27" s="217"/>
      <c r="DW27" s="239"/>
      <c r="DX27" s="178">
        <v>37622</v>
      </c>
      <c r="DY27" s="58" t="s">
        <v>645</v>
      </c>
      <c r="DZ27" s="53" t="s">
        <v>646</v>
      </c>
      <c r="EA27" s="7" t="s">
        <v>636</v>
      </c>
    </row>
    <row r="28" spans="1:131" ht="12" customHeight="1" x14ac:dyDescent="0.2">
      <c r="A28" s="7" t="s">
        <v>293</v>
      </c>
      <c r="B28" s="8" t="s">
        <v>647</v>
      </c>
      <c r="C28" s="199">
        <v>48.93092</v>
      </c>
      <c r="D28" s="199">
        <v>7.8666910000000003</v>
      </c>
      <c r="E28" s="9" t="s">
        <v>618</v>
      </c>
      <c r="F28" s="8" t="s">
        <v>628</v>
      </c>
      <c r="G28" s="9" t="s">
        <v>631</v>
      </c>
      <c r="H28" s="7" t="s">
        <v>274</v>
      </c>
      <c r="I28" s="175">
        <v>0.25</v>
      </c>
      <c r="J28" s="69">
        <v>0.85</v>
      </c>
      <c r="K28" s="4">
        <v>2520</v>
      </c>
      <c r="L28" s="6">
        <v>2620</v>
      </c>
      <c r="M28" s="41">
        <v>3.0000000000000001E-3</v>
      </c>
      <c r="N28" s="60">
        <v>0.1</v>
      </c>
      <c r="O28" s="61">
        <f>AVERAGE(M28,N28)</f>
        <v>5.1500000000000004E-2</v>
      </c>
      <c r="P28" s="62">
        <v>9.9999999999999998E-17</v>
      </c>
      <c r="Q28" s="62">
        <v>1E-14</v>
      </c>
      <c r="R28" s="64">
        <f t="shared" si="6"/>
        <v>5.0499999999999996E-15</v>
      </c>
      <c r="S28" s="41"/>
      <c r="T28" s="60"/>
      <c r="U28" s="61"/>
      <c r="V28" s="60"/>
      <c r="W28" s="60"/>
      <c r="X28" s="61"/>
      <c r="Y28" s="41"/>
      <c r="Z28" s="61"/>
      <c r="AA28" s="41"/>
      <c r="AB28" s="61"/>
      <c r="AC28" s="41"/>
      <c r="AD28" s="61"/>
      <c r="AE28" s="41"/>
      <c r="AF28" s="61"/>
      <c r="AG28" s="60"/>
      <c r="AH28" s="61"/>
      <c r="AI28" s="41"/>
      <c r="AJ28" s="61"/>
      <c r="AK28" s="60"/>
      <c r="AL28" s="61"/>
      <c r="AM28" s="41"/>
      <c r="AN28" s="61"/>
      <c r="AO28" s="62"/>
      <c r="AP28" s="64"/>
      <c r="AQ28" s="223"/>
      <c r="AR28" s="218"/>
      <c r="AS28" s="6" t="s">
        <v>632</v>
      </c>
      <c r="AT28" s="70">
        <v>2.5499999999999998E-2</v>
      </c>
      <c r="AU28" s="65">
        <v>-1.3</v>
      </c>
      <c r="AV28" s="65">
        <f>AT28*CU28+AU28</f>
        <v>114.878</v>
      </c>
      <c r="AW28" s="69">
        <f>AT28*CV28+AU28</f>
        <v>126.19999999999999</v>
      </c>
      <c r="AX28" s="209">
        <v>2.2950000000000002E-2</v>
      </c>
      <c r="AY28" s="65">
        <v>-1.17</v>
      </c>
      <c r="AZ28" s="65">
        <f>AX28*CU28+AY28</f>
        <v>103.39020000000001</v>
      </c>
      <c r="BA28" s="69">
        <f>AX28*CV28+AY28</f>
        <v>113.58000000000001</v>
      </c>
      <c r="BB28" s="70">
        <v>1.409E-2</v>
      </c>
      <c r="BC28" s="65">
        <v>-1.78</v>
      </c>
      <c r="BD28" s="65">
        <f>BB28*CU28+BC28</f>
        <v>62.41404</v>
      </c>
      <c r="BE28" s="69">
        <f>BB28*CV28+BC28</f>
        <v>68.67</v>
      </c>
      <c r="BF28" s="4"/>
      <c r="BG28" s="6" t="s">
        <v>1077</v>
      </c>
      <c r="BH28" s="70">
        <v>9.7999999999999997E-3</v>
      </c>
      <c r="BI28" s="65">
        <v>-0.9</v>
      </c>
      <c r="BJ28" s="65">
        <f>BH28*CU28+BI28</f>
        <v>43.748800000000003</v>
      </c>
      <c r="BK28" s="69">
        <f>BH28*CV28+BI28</f>
        <v>48.1</v>
      </c>
      <c r="BL28" s="216">
        <v>202</v>
      </c>
      <c r="BM28" s="218"/>
      <c r="BN28" s="57" t="s">
        <v>464</v>
      </c>
      <c r="BO28" s="6"/>
      <c r="BP28" s="4"/>
      <c r="BQ28" s="6"/>
      <c r="BR28" s="5"/>
      <c r="BS28" s="6"/>
      <c r="BT28" s="3"/>
      <c r="BU28" s="6"/>
      <c r="BV28" s="216">
        <v>25</v>
      </c>
      <c r="BW28" s="218"/>
      <c r="BX28" s="216"/>
      <c r="BY28" s="218"/>
      <c r="BZ28" s="239">
        <v>0</v>
      </c>
      <c r="CA28" s="223">
        <v>4755</v>
      </c>
      <c r="CB28" s="218">
        <v>4780</v>
      </c>
      <c r="CC28" s="5"/>
      <c r="CD28" s="6"/>
      <c r="CE28" s="65"/>
      <c r="CF28" s="69"/>
      <c r="CG28" s="5"/>
      <c r="CH28" s="6"/>
      <c r="CI28" s="4"/>
      <c r="CJ28" s="6"/>
      <c r="CK28" s="5"/>
      <c r="CL28" s="6"/>
      <c r="CM28" s="4"/>
      <c r="CN28" s="6"/>
      <c r="CO28" s="5"/>
      <c r="CP28" s="6"/>
      <c r="CQ28" s="5"/>
      <c r="CR28" s="6"/>
      <c r="CS28" s="5"/>
      <c r="CT28" s="6"/>
      <c r="CU28" s="216">
        <v>4556</v>
      </c>
      <c r="CV28" s="223">
        <v>5000</v>
      </c>
      <c r="CW28" s="3" t="s">
        <v>633</v>
      </c>
      <c r="CX28" s="46">
        <v>37768</v>
      </c>
      <c r="CY28" s="5"/>
      <c r="CZ28" s="3"/>
      <c r="DA28" s="64">
        <v>1.4999999999999999E-2</v>
      </c>
      <c r="DB28" s="47">
        <v>8500</v>
      </c>
      <c r="DC28" s="64"/>
      <c r="DD28" s="47"/>
      <c r="DE28" s="64"/>
      <c r="DF28" s="51">
        <v>7</v>
      </c>
      <c r="DG28" s="51"/>
      <c r="DH28" s="48">
        <v>37768</v>
      </c>
      <c r="DI28" s="65"/>
      <c r="DJ28" s="95" t="s">
        <v>648</v>
      </c>
      <c r="DK28" s="223">
        <v>4000</v>
      </c>
      <c r="DL28" s="224">
        <v>5500</v>
      </c>
      <c r="DM28" s="49"/>
      <c r="DN28" s="50"/>
      <c r="DO28" s="49"/>
      <c r="DP28" s="50">
        <v>2.1</v>
      </c>
      <c r="DQ28" s="49"/>
      <c r="DR28" s="65"/>
      <c r="DS28" s="51">
        <v>2.2999999999999998</v>
      </c>
      <c r="DT28" s="4" t="s">
        <v>275</v>
      </c>
      <c r="DU28" s="216"/>
      <c r="DV28" s="218"/>
      <c r="DW28" s="218"/>
      <c r="DX28" s="178">
        <v>38353</v>
      </c>
      <c r="DY28" s="52" t="s">
        <v>649</v>
      </c>
      <c r="DZ28" s="53" t="s">
        <v>650</v>
      </c>
      <c r="EA28" s="7" t="s">
        <v>641</v>
      </c>
    </row>
    <row r="29" spans="1:131" ht="12" customHeight="1" x14ac:dyDescent="0.2">
      <c r="A29" s="7" t="s">
        <v>293</v>
      </c>
      <c r="B29" s="8" t="s">
        <v>651</v>
      </c>
      <c r="C29" s="199">
        <v>48.93092</v>
      </c>
      <c r="D29" s="199">
        <v>7.8666910000000003</v>
      </c>
      <c r="E29" s="9" t="s">
        <v>618</v>
      </c>
      <c r="F29" s="8" t="s">
        <v>628</v>
      </c>
      <c r="G29" s="9" t="s">
        <v>631</v>
      </c>
      <c r="H29" s="7" t="s">
        <v>274</v>
      </c>
      <c r="I29" s="175">
        <v>0.25</v>
      </c>
      <c r="J29" s="69">
        <v>0.85</v>
      </c>
      <c r="K29" s="4">
        <v>2520</v>
      </c>
      <c r="L29" s="6">
        <v>2620</v>
      </c>
      <c r="M29" s="41">
        <v>3.0000000000000001E-3</v>
      </c>
      <c r="N29" s="60">
        <v>0.1</v>
      </c>
      <c r="O29" s="61">
        <f>AVERAGE(M29,N29)</f>
        <v>5.1500000000000004E-2</v>
      </c>
      <c r="P29" s="62">
        <v>9.9999999999999998E-17</v>
      </c>
      <c r="Q29" s="62">
        <v>1E-14</v>
      </c>
      <c r="R29" s="64">
        <f t="shared" si="6"/>
        <v>5.0499999999999996E-15</v>
      </c>
      <c r="S29" s="41"/>
      <c r="T29" s="60"/>
      <c r="U29" s="61"/>
      <c r="V29" s="60"/>
      <c r="W29" s="60"/>
      <c r="X29" s="61"/>
      <c r="Y29" s="41"/>
      <c r="Z29" s="61"/>
      <c r="AA29" s="41"/>
      <c r="AB29" s="61"/>
      <c r="AC29" s="41"/>
      <c r="AD29" s="61"/>
      <c r="AE29" s="41"/>
      <c r="AF29" s="61"/>
      <c r="AG29" s="60"/>
      <c r="AH29" s="61"/>
      <c r="AI29" s="41"/>
      <c r="AJ29" s="61"/>
      <c r="AK29" s="60"/>
      <c r="AL29" s="61"/>
      <c r="AM29" s="41"/>
      <c r="AN29" s="61"/>
      <c r="AO29" s="62"/>
      <c r="AP29" s="64"/>
      <c r="AQ29" s="223"/>
      <c r="AR29" s="218"/>
      <c r="AS29" s="6" t="s">
        <v>632</v>
      </c>
      <c r="AT29" s="70">
        <v>2.5499999999999998E-2</v>
      </c>
      <c r="AU29" s="65">
        <v>-1.3</v>
      </c>
      <c r="AV29" s="65">
        <f>AT29*CU29+AU29</f>
        <v>113.44999999999999</v>
      </c>
      <c r="AW29" s="69">
        <f>AT29*CV29+AU29</f>
        <v>126.19999999999999</v>
      </c>
      <c r="AX29" s="209">
        <v>2.2950000000000002E-2</v>
      </c>
      <c r="AY29" s="65">
        <v>-1.17</v>
      </c>
      <c r="AZ29" s="65">
        <f>AX29*CU29+AY29</f>
        <v>102.105</v>
      </c>
      <c r="BA29" s="69">
        <f>AX29*CV29+AY29</f>
        <v>113.58000000000001</v>
      </c>
      <c r="BB29" s="70">
        <v>1.409E-2</v>
      </c>
      <c r="BC29" s="65">
        <v>-1.78</v>
      </c>
      <c r="BD29" s="65">
        <f>BB29*CU29+BC29</f>
        <v>61.625</v>
      </c>
      <c r="BE29" s="69">
        <f>BB29*CV29+BC29</f>
        <v>68.67</v>
      </c>
      <c r="BF29" s="4" t="s">
        <v>1077</v>
      </c>
      <c r="BG29" s="6" t="s">
        <v>1078</v>
      </c>
      <c r="BH29" s="70">
        <v>9.7999999999999997E-3</v>
      </c>
      <c r="BI29" s="65">
        <v>-0.9</v>
      </c>
      <c r="BJ29" s="65">
        <f>BH29*CU29+BI29</f>
        <v>43.2</v>
      </c>
      <c r="BK29" s="69">
        <f>BH29*CV29+BI29</f>
        <v>48.1</v>
      </c>
      <c r="BL29" s="216">
        <v>202</v>
      </c>
      <c r="BM29" s="218"/>
      <c r="BN29" s="57" t="s">
        <v>464</v>
      </c>
      <c r="BO29" s="6"/>
      <c r="BP29" s="4"/>
      <c r="BQ29" s="6"/>
      <c r="BR29" s="5"/>
      <c r="BS29" s="6"/>
      <c r="BT29" s="3"/>
      <c r="BU29" s="6"/>
      <c r="BV29" s="216"/>
      <c r="BW29" s="218"/>
      <c r="BX29" s="216"/>
      <c r="BY29" s="218"/>
      <c r="BZ29" s="239"/>
      <c r="CA29" s="223"/>
      <c r="CB29" s="218"/>
      <c r="CC29" s="5"/>
      <c r="CD29" s="6"/>
      <c r="CE29" s="65"/>
      <c r="CF29" s="69"/>
      <c r="CG29" s="5"/>
      <c r="CH29" s="6"/>
      <c r="CI29" s="4"/>
      <c r="CJ29" s="6"/>
      <c r="CK29" s="5"/>
      <c r="CL29" s="6"/>
      <c r="CM29" s="4"/>
      <c r="CN29" s="6"/>
      <c r="CO29" s="5"/>
      <c r="CP29" s="6"/>
      <c r="CQ29" s="5"/>
      <c r="CR29" s="6"/>
      <c r="CS29" s="5"/>
      <c r="CT29" s="6"/>
      <c r="CU29" s="216">
        <v>4500</v>
      </c>
      <c r="CV29" s="223">
        <v>5000</v>
      </c>
      <c r="CW29" s="3"/>
      <c r="CX29" s="46">
        <v>38231</v>
      </c>
      <c r="CY29" s="5"/>
      <c r="CZ29" s="3"/>
      <c r="DA29" s="64">
        <v>4.4999999999999998E-2</v>
      </c>
      <c r="DB29" s="47"/>
      <c r="DC29" s="64">
        <v>21500</v>
      </c>
      <c r="DD29" s="47"/>
      <c r="DE29" s="64"/>
      <c r="DF29" s="51">
        <v>18.5</v>
      </c>
      <c r="DG29" s="51"/>
      <c r="DH29" s="48"/>
      <c r="DI29" s="65"/>
      <c r="DJ29" s="3" t="s">
        <v>652</v>
      </c>
      <c r="DK29" s="223"/>
      <c r="DL29" s="224"/>
      <c r="DM29" s="49"/>
      <c r="DN29" s="50"/>
      <c r="DO29" s="49"/>
      <c r="DP29" s="50">
        <v>1.3</v>
      </c>
      <c r="DQ29" s="49"/>
      <c r="DR29" s="65"/>
      <c r="DS29" s="51">
        <v>2.7</v>
      </c>
      <c r="DT29" s="4" t="s">
        <v>275</v>
      </c>
      <c r="DU29" s="216"/>
      <c r="DV29" s="218"/>
      <c r="DW29" s="218"/>
      <c r="DX29" s="178">
        <v>38384</v>
      </c>
      <c r="DY29" s="52"/>
      <c r="DZ29" s="53"/>
      <c r="EA29" s="7" t="s">
        <v>636</v>
      </c>
    </row>
    <row r="30" spans="1:131" ht="12" customHeight="1" x14ac:dyDescent="0.2">
      <c r="A30" s="7" t="s">
        <v>294</v>
      </c>
      <c r="B30" s="8" t="s">
        <v>693</v>
      </c>
      <c r="C30" s="199">
        <v>48.506892000000001</v>
      </c>
      <c r="D30" s="199">
        <v>9.3735649999999993</v>
      </c>
      <c r="E30" s="9" t="s">
        <v>618</v>
      </c>
      <c r="F30" s="103" t="s">
        <v>628</v>
      </c>
      <c r="G30" s="9"/>
      <c r="H30" s="7" t="s">
        <v>312</v>
      </c>
      <c r="I30" s="175"/>
      <c r="J30" s="69"/>
      <c r="K30" s="90">
        <v>2625</v>
      </c>
      <c r="L30" s="6"/>
      <c r="M30" s="41"/>
      <c r="N30" s="60"/>
      <c r="O30" s="61"/>
      <c r="P30" s="68">
        <v>8.9999999999999999E-18</v>
      </c>
      <c r="Q30" s="68">
        <v>1.0000000000000001E-15</v>
      </c>
      <c r="R30" s="64">
        <f t="shared" si="6"/>
        <v>5.0450000000000001E-16</v>
      </c>
      <c r="S30" s="92">
        <v>59</v>
      </c>
      <c r="T30" s="94">
        <v>69</v>
      </c>
      <c r="U30" s="93">
        <f>AVERAGE(S30,T30)</f>
        <v>64</v>
      </c>
      <c r="V30" s="94">
        <v>0.255</v>
      </c>
      <c r="W30" s="60"/>
      <c r="X30" s="61">
        <f>AVERAGE(V30,W30)</f>
        <v>0.255</v>
      </c>
      <c r="Y30" s="41">
        <f>S30/(3*(1-2*V30))</f>
        <v>40.136054421768705</v>
      </c>
      <c r="Z30" s="61">
        <f>T30/(3*(1-2*W30))</f>
        <v>23</v>
      </c>
      <c r="AA30" s="41">
        <f>S30/(2*(1+V30))</f>
        <v>23.50597609561753</v>
      </c>
      <c r="AB30" s="61">
        <f>T30/(2*(1+W30))</f>
        <v>34.5</v>
      </c>
      <c r="AC30" s="41"/>
      <c r="AD30" s="61"/>
      <c r="AE30" s="41"/>
      <c r="AF30" s="61"/>
      <c r="AG30" s="60"/>
      <c r="AH30" s="61"/>
      <c r="AI30" s="41"/>
      <c r="AJ30" s="61"/>
      <c r="AK30" s="60"/>
      <c r="AL30" s="61"/>
      <c r="AM30" s="92">
        <v>2.7</v>
      </c>
      <c r="AN30" s="93">
        <v>3.2</v>
      </c>
      <c r="AO30" s="62"/>
      <c r="AP30" s="64"/>
      <c r="AQ30" s="243"/>
      <c r="AR30" s="222"/>
      <c r="AS30" s="91" t="s">
        <v>218</v>
      </c>
      <c r="AT30" s="208">
        <v>2.6599999999999999E-2</v>
      </c>
      <c r="AU30" s="160">
        <v>0</v>
      </c>
      <c r="AV30" s="65"/>
      <c r="AW30" s="69">
        <f>PRODUCT(AT30,CV30)</f>
        <v>114.38</v>
      </c>
      <c r="AX30" s="212">
        <v>3.3000000000000002E-2</v>
      </c>
      <c r="AY30" s="160">
        <v>0</v>
      </c>
      <c r="AZ30" s="65"/>
      <c r="BA30" s="69">
        <f>PRODUCT(AX30,CV30)</f>
        <v>141.9</v>
      </c>
      <c r="BB30" s="208">
        <v>1.44E-2</v>
      </c>
      <c r="BC30" s="160">
        <v>0</v>
      </c>
      <c r="BD30" s="65"/>
      <c r="BE30" s="69">
        <f>PRODUCT(BB30,CV30)</f>
        <v>61.92</v>
      </c>
      <c r="BF30" s="90" t="s">
        <v>694</v>
      </c>
      <c r="BG30" s="6"/>
      <c r="BH30" s="208">
        <v>0.01</v>
      </c>
      <c r="BI30" s="160">
        <v>0</v>
      </c>
      <c r="BJ30" s="160"/>
      <c r="BK30" s="69">
        <f>PRODUCT(CV30,BH30)</f>
        <v>43</v>
      </c>
      <c r="BL30" s="216">
        <v>170</v>
      </c>
      <c r="BM30" s="218"/>
      <c r="BN30" s="57" t="s">
        <v>464</v>
      </c>
      <c r="BO30" s="6"/>
      <c r="BP30" s="90">
        <v>90</v>
      </c>
      <c r="BQ30" s="6"/>
      <c r="BR30" s="5"/>
      <c r="BS30" s="6"/>
      <c r="BT30" s="3"/>
      <c r="BU30" s="6"/>
      <c r="BV30" s="216"/>
      <c r="BW30" s="218"/>
      <c r="BX30" s="216"/>
      <c r="BY30" s="218"/>
      <c r="BZ30" s="239"/>
      <c r="CA30" s="223"/>
      <c r="CB30" s="218"/>
      <c r="CC30" s="5"/>
      <c r="CD30" s="6"/>
      <c r="CE30" s="65"/>
      <c r="CF30" s="69"/>
      <c r="CG30" s="5"/>
      <c r="CH30" s="6"/>
      <c r="CI30" s="4"/>
      <c r="CJ30" s="6"/>
      <c r="CK30" s="5"/>
      <c r="CL30" s="6"/>
      <c r="CM30" s="4"/>
      <c r="CN30" s="6"/>
      <c r="CO30" s="5"/>
      <c r="CP30" s="6"/>
      <c r="CQ30" s="5"/>
      <c r="CR30" s="6"/>
      <c r="CS30" s="5"/>
      <c r="CT30" s="6"/>
      <c r="CU30" s="216"/>
      <c r="CV30" s="223">
        <v>4300</v>
      </c>
      <c r="CW30" s="3"/>
      <c r="CX30" s="46">
        <v>37500</v>
      </c>
      <c r="CY30" s="5"/>
      <c r="CZ30" s="3"/>
      <c r="DA30" s="64">
        <v>0.05</v>
      </c>
      <c r="DB30" s="47">
        <v>5600</v>
      </c>
      <c r="DC30" s="64"/>
      <c r="DD30" s="47"/>
      <c r="DE30" s="64"/>
      <c r="DF30" s="51">
        <v>34</v>
      </c>
      <c r="DG30" s="51"/>
      <c r="DH30" s="48">
        <v>37500</v>
      </c>
      <c r="DI30" s="65">
        <v>0.4</v>
      </c>
      <c r="DJ30" s="3" t="s">
        <v>695</v>
      </c>
      <c r="DK30" s="223"/>
      <c r="DL30" s="224"/>
      <c r="DM30" s="49"/>
      <c r="DN30" s="50"/>
      <c r="DO30" s="49"/>
      <c r="DP30" s="50"/>
      <c r="DQ30" s="49"/>
      <c r="DR30" s="65"/>
      <c r="DS30" s="51">
        <v>1.8</v>
      </c>
      <c r="DT30" s="4" t="s">
        <v>290</v>
      </c>
      <c r="DU30" s="216"/>
      <c r="DV30" s="218"/>
      <c r="DW30" s="222">
        <v>500</v>
      </c>
      <c r="DX30" s="178">
        <v>37257</v>
      </c>
      <c r="DY30" s="104" t="s">
        <v>696</v>
      </c>
      <c r="DZ30" s="53"/>
      <c r="EA30" s="7" t="s">
        <v>697</v>
      </c>
    </row>
    <row r="31" spans="1:131" ht="12" customHeight="1" x14ac:dyDescent="0.2">
      <c r="A31" s="7" t="s">
        <v>294</v>
      </c>
      <c r="B31" s="8" t="s">
        <v>901</v>
      </c>
      <c r="C31" s="199">
        <v>52.903491000000002</v>
      </c>
      <c r="D31" s="199">
        <v>10.328189</v>
      </c>
      <c r="E31" s="9" t="s">
        <v>618</v>
      </c>
      <c r="F31" s="8" t="s">
        <v>628</v>
      </c>
      <c r="G31" s="9" t="s">
        <v>902</v>
      </c>
      <c r="H31" s="7" t="s">
        <v>217</v>
      </c>
      <c r="I31" s="175"/>
      <c r="J31" s="69"/>
      <c r="K31" s="4">
        <v>2670</v>
      </c>
      <c r="L31" s="6">
        <v>2710</v>
      </c>
      <c r="M31" s="41"/>
      <c r="N31" s="60"/>
      <c r="O31" s="61">
        <v>7.0000000000000007E-2</v>
      </c>
      <c r="P31" s="62">
        <v>1.0000000000000001E-18</v>
      </c>
      <c r="Q31" s="4"/>
      <c r="R31" s="64">
        <f t="shared" si="6"/>
        <v>1.0000000000000001E-18</v>
      </c>
      <c r="S31" s="41">
        <v>52</v>
      </c>
      <c r="T31" s="60">
        <v>59</v>
      </c>
      <c r="U31" s="61">
        <f>AVERAGE(S31,T31)</f>
        <v>55.5</v>
      </c>
      <c r="V31" s="60">
        <v>0.22</v>
      </c>
      <c r="W31" s="60">
        <v>0.27</v>
      </c>
      <c r="X31" s="61">
        <f>AVERAGE(V31,W31)</f>
        <v>0.245</v>
      </c>
      <c r="Y31" s="41">
        <v>38</v>
      </c>
      <c r="Z31" s="61">
        <f>T31/(3*(1-2*W31))</f>
        <v>42.753623188405797</v>
      </c>
      <c r="AA31" s="41">
        <v>22</v>
      </c>
      <c r="AB31" s="61">
        <f>T31/(2*(1+W31))</f>
        <v>23.228346456692915</v>
      </c>
      <c r="AC31" s="41"/>
      <c r="AD31" s="61"/>
      <c r="AE31" s="41"/>
      <c r="AF31" s="61"/>
      <c r="AG31" s="60"/>
      <c r="AH31" s="61"/>
      <c r="AI31" s="41"/>
      <c r="AJ31" s="61"/>
      <c r="AK31" s="60"/>
      <c r="AL31" s="61"/>
      <c r="AM31" s="41"/>
      <c r="AN31" s="61"/>
      <c r="AO31" s="62"/>
      <c r="AP31" s="64"/>
      <c r="AQ31" s="223">
        <v>5000</v>
      </c>
      <c r="AR31" s="218"/>
      <c r="AS31" s="6" t="s">
        <v>267</v>
      </c>
      <c r="AT31" s="70"/>
      <c r="AU31" s="65"/>
      <c r="AV31" s="65"/>
      <c r="AW31" s="69"/>
      <c r="AX31" s="209"/>
      <c r="AY31" s="65"/>
      <c r="AZ31" s="65"/>
      <c r="BA31" s="69"/>
      <c r="BB31" s="70"/>
      <c r="BC31" s="65"/>
      <c r="BD31" s="65"/>
      <c r="BE31" s="69"/>
      <c r="BF31" s="4" t="s">
        <v>464</v>
      </c>
      <c r="BG31" s="6"/>
      <c r="BH31" s="70"/>
      <c r="BI31" s="65"/>
      <c r="BJ31" s="65"/>
      <c r="BK31" s="69"/>
      <c r="BL31" s="216">
        <v>169</v>
      </c>
      <c r="BM31" s="218"/>
      <c r="BN31" s="5"/>
      <c r="BO31" s="6"/>
      <c r="BP31" s="4"/>
      <c r="BQ31" s="6"/>
      <c r="BR31" s="5"/>
      <c r="BS31" s="6"/>
      <c r="BT31" s="3"/>
      <c r="BU31" s="6"/>
      <c r="BV31" s="216"/>
      <c r="BW31" s="218"/>
      <c r="BX31" s="216"/>
      <c r="BY31" s="218"/>
      <c r="BZ31" s="239"/>
      <c r="CA31" s="223"/>
      <c r="CB31" s="218"/>
      <c r="CC31" s="5"/>
      <c r="CD31" s="6"/>
      <c r="CE31" s="65"/>
      <c r="CF31" s="69"/>
      <c r="CG31" s="5"/>
      <c r="CH31" s="6"/>
      <c r="CI31" s="4"/>
      <c r="CJ31" s="6"/>
      <c r="CK31" s="5"/>
      <c r="CL31" s="6"/>
      <c r="CM31" s="4"/>
      <c r="CN31" s="6"/>
      <c r="CO31" s="5"/>
      <c r="CP31" s="6"/>
      <c r="CQ31" s="5"/>
      <c r="CR31" s="6"/>
      <c r="CS31" s="5"/>
      <c r="CT31" s="6"/>
      <c r="CU31" s="216">
        <v>3664</v>
      </c>
      <c r="CV31" s="223">
        <v>3926.5</v>
      </c>
      <c r="CW31" s="3" t="s">
        <v>903</v>
      </c>
      <c r="CX31" s="46">
        <v>37865</v>
      </c>
      <c r="CY31" s="5" t="s">
        <v>340</v>
      </c>
      <c r="CZ31" s="3">
        <v>60</v>
      </c>
      <c r="DA31" s="64">
        <v>0.05</v>
      </c>
      <c r="DB31" s="47"/>
      <c r="DC31" s="64"/>
      <c r="DD31" s="47">
        <v>20000</v>
      </c>
      <c r="DE31" s="64"/>
      <c r="DF31" s="51">
        <v>46</v>
      </c>
      <c r="DG31" s="51"/>
      <c r="DH31" s="48"/>
      <c r="DI31" s="65"/>
      <c r="DJ31" s="3">
        <v>11</v>
      </c>
      <c r="DK31" s="223"/>
      <c r="DL31" s="224"/>
      <c r="DM31" s="49"/>
      <c r="DN31" s="50"/>
      <c r="DO31" s="49"/>
      <c r="DP31" s="50"/>
      <c r="DQ31" s="49"/>
      <c r="DR31" s="65"/>
      <c r="DS31" s="51">
        <v>0</v>
      </c>
      <c r="DT31" s="4" t="s">
        <v>275</v>
      </c>
      <c r="DU31" s="216"/>
      <c r="DV31" s="218"/>
      <c r="DW31" s="218"/>
      <c r="DX31" s="178"/>
      <c r="DY31" s="52"/>
      <c r="DZ31" s="53" t="s">
        <v>904</v>
      </c>
      <c r="EA31" s="7" t="s">
        <v>905</v>
      </c>
    </row>
    <row r="32" spans="1:131" ht="12" customHeight="1" x14ac:dyDescent="0.2">
      <c r="A32" s="7" t="s">
        <v>294</v>
      </c>
      <c r="B32" s="8" t="s">
        <v>918</v>
      </c>
      <c r="C32" s="199">
        <v>52.90372</v>
      </c>
      <c r="D32" s="199">
        <v>13.60168</v>
      </c>
      <c r="E32" s="9" t="s">
        <v>618</v>
      </c>
      <c r="F32" s="8" t="s">
        <v>628</v>
      </c>
      <c r="G32" s="9" t="s">
        <v>278</v>
      </c>
      <c r="H32" s="7" t="s">
        <v>919</v>
      </c>
      <c r="I32" s="175"/>
      <c r="J32" s="69"/>
      <c r="K32" s="4">
        <v>2650</v>
      </c>
      <c r="L32" s="6"/>
      <c r="M32" s="41">
        <v>0.125</v>
      </c>
      <c r="N32" s="60"/>
      <c r="O32" s="61">
        <v>0.125</v>
      </c>
      <c r="P32" s="62">
        <v>1.3E-15</v>
      </c>
      <c r="Q32" s="4"/>
      <c r="R32" s="64">
        <f t="shared" si="6"/>
        <v>1.3E-15</v>
      </c>
      <c r="S32" s="41">
        <v>55</v>
      </c>
      <c r="T32" s="60"/>
      <c r="U32" s="61">
        <f>AVERAGE(S32,T32)</f>
        <v>55</v>
      </c>
      <c r="V32" s="60">
        <v>0.2</v>
      </c>
      <c r="W32" s="60"/>
      <c r="X32" s="61">
        <f>AVERAGE(V32,W32)</f>
        <v>0.2</v>
      </c>
      <c r="Y32" s="41">
        <v>30.56</v>
      </c>
      <c r="Z32" s="61"/>
      <c r="AA32" s="41">
        <v>22.92</v>
      </c>
      <c r="AB32" s="61"/>
      <c r="AC32" s="41">
        <v>0.6</v>
      </c>
      <c r="AD32" s="61"/>
      <c r="AE32" s="41"/>
      <c r="AF32" s="61"/>
      <c r="AG32" s="60"/>
      <c r="AH32" s="61"/>
      <c r="AI32" s="41"/>
      <c r="AJ32" s="61"/>
      <c r="AK32" s="60"/>
      <c r="AL32" s="61"/>
      <c r="AM32" s="41"/>
      <c r="AN32" s="61"/>
      <c r="AO32" s="62"/>
      <c r="AP32" s="64"/>
      <c r="AQ32" s="223"/>
      <c r="AR32" s="218"/>
      <c r="AS32" s="6" t="s">
        <v>245</v>
      </c>
      <c r="AT32" s="70">
        <v>2.4840000000000001E-2</v>
      </c>
      <c r="AU32" s="65">
        <v>0</v>
      </c>
      <c r="AV32" s="65">
        <f>PRODUCT(AT32,CU32)</f>
        <v>101.84400000000001</v>
      </c>
      <c r="AW32" s="69"/>
      <c r="AX32" s="209">
        <v>2.537E-2</v>
      </c>
      <c r="AY32" s="65">
        <v>0</v>
      </c>
      <c r="AZ32" s="65">
        <f>PRODUCT(AX32,CU32)</f>
        <v>104.017</v>
      </c>
      <c r="BA32" s="69"/>
      <c r="BB32" s="70">
        <v>1.736E-2</v>
      </c>
      <c r="BC32" s="65">
        <v>0</v>
      </c>
      <c r="BD32" s="65">
        <f>PRODUCT(BB32,CU32)</f>
        <v>71.176000000000002</v>
      </c>
      <c r="BE32" s="69"/>
      <c r="BF32" s="4" t="s">
        <v>920</v>
      </c>
      <c r="BG32" s="6"/>
      <c r="BH32" s="70">
        <v>1.0540000000000001E-2</v>
      </c>
      <c r="BI32" s="65">
        <v>0</v>
      </c>
      <c r="BJ32" s="65">
        <f>PRODUCT(BH32,CU32)</f>
        <v>43.214000000000006</v>
      </c>
      <c r="BK32" s="69"/>
      <c r="BL32" s="216">
        <v>145</v>
      </c>
      <c r="BM32" s="218"/>
      <c r="BN32" s="5"/>
      <c r="BO32" s="6"/>
      <c r="BP32" s="4"/>
      <c r="BQ32" s="6"/>
      <c r="BR32" s="5"/>
      <c r="BS32" s="6"/>
      <c r="BT32" s="3"/>
      <c r="BU32" s="6"/>
      <c r="BV32" s="216"/>
      <c r="BW32" s="218"/>
      <c r="BX32" s="216"/>
      <c r="BY32" s="218"/>
      <c r="BZ32" s="239"/>
      <c r="CA32" s="223"/>
      <c r="CB32" s="218"/>
      <c r="CC32" s="5"/>
      <c r="CD32" s="6"/>
      <c r="CE32" s="65"/>
      <c r="CF32" s="69"/>
      <c r="CG32" s="5"/>
      <c r="CH32" s="6"/>
      <c r="CI32" s="4"/>
      <c r="CJ32" s="6"/>
      <c r="CK32" s="5"/>
      <c r="CL32" s="6"/>
      <c r="CM32" s="4"/>
      <c r="CN32" s="6"/>
      <c r="CO32" s="5"/>
      <c r="CP32" s="6"/>
      <c r="CQ32" s="5"/>
      <c r="CR32" s="6"/>
      <c r="CS32" s="5"/>
      <c r="CT32" s="6"/>
      <c r="CU32" s="216">
        <v>4100</v>
      </c>
      <c r="CV32" s="223"/>
      <c r="CW32" s="3" t="s">
        <v>287</v>
      </c>
      <c r="CX32" s="46">
        <v>39083</v>
      </c>
      <c r="CY32" s="5" t="s">
        <v>340</v>
      </c>
      <c r="CZ32" s="3">
        <v>30</v>
      </c>
      <c r="DA32" s="64">
        <v>0.15</v>
      </c>
      <c r="DB32" s="47">
        <v>13000</v>
      </c>
      <c r="DC32" s="64"/>
      <c r="DD32" s="47"/>
      <c r="DE32" s="64"/>
      <c r="DF32" s="51">
        <v>59</v>
      </c>
      <c r="DG32" s="51"/>
      <c r="DH32" s="48"/>
      <c r="DI32" s="65"/>
      <c r="DJ32" s="3" t="s">
        <v>921</v>
      </c>
      <c r="DK32" s="223"/>
      <c r="DL32" s="224"/>
      <c r="DM32" s="49"/>
      <c r="DN32" s="50"/>
      <c r="DO32" s="49"/>
      <c r="DP32" s="50">
        <v>4.1399999999999997</v>
      </c>
      <c r="DQ32" s="49"/>
      <c r="DR32" s="65"/>
      <c r="DS32" s="51">
        <v>-1</v>
      </c>
      <c r="DT32" s="4" t="s">
        <v>290</v>
      </c>
      <c r="DU32" s="216"/>
      <c r="DV32" s="218"/>
      <c r="DW32" s="218"/>
      <c r="DX32" s="178">
        <v>39083</v>
      </c>
      <c r="DY32" s="38"/>
      <c r="DZ32" s="53"/>
      <c r="EA32" s="7" t="s">
        <v>922</v>
      </c>
    </row>
    <row r="33" spans="1:131" ht="12" customHeight="1" x14ac:dyDescent="0.2">
      <c r="A33" s="105" t="s">
        <v>294</v>
      </c>
      <c r="B33" s="106" t="s">
        <v>661</v>
      </c>
      <c r="C33" s="199">
        <v>49.153866000000001</v>
      </c>
      <c r="D33" s="199">
        <v>8.1537059999999997</v>
      </c>
      <c r="E33" s="9" t="s">
        <v>618</v>
      </c>
      <c r="F33" s="106" t="s">
        <v>628</v>
      </c>
      <c r="G33" s="9" t="s">
        <v>655</v>
      </c>
      <c r="H33" s="7" t="s">
        <v>662</v>
      </c>
      <c r="I33" s="175"/>
      <c r="J33" s="69"/>
      <c r="K33" s="4"/>
      <c r="L33" s="6"/>
      <c r="M33" s="92">
        <v>0.05</v>
      </c>
      <c r="N33" s="60"/>
      <c r="O33" s="61">
        <f>AVERAGE(M33,N33)</f>
        <v>0.05</v>
      </c>
      <c r="P33" s="62"/>
      <c r="Q33" s="62"/>
      <c r="R33" s="64"/>
      <c r="S33" s="41"/>
      <c r="T33" s="60"/>
      <c r="U33" s="61"/>
      <c r="V33" s="60"/>
      <c r="W33" s="60"/>
      <c r="X33" s="61"/>
      <c r="Y33" s="41"/>
      <c r="Z33" s="61"/>
      <c r="AA33" s="41"/>
      <c r="AB33" s="61"/>
      <c r="AC33" s="41"/>
      <c r="AD33" s="61"/>
      <c r="AE33" s="41"/>
      <c r="AF33" s="61"/>
      <c r="AG33" s="60"/>
      <c r="AH33" s="61"/>
      <c r="AI33" s="41"/>
      <c r="AJ33" s="61"/>
      <c r="AK33" s="60"/>
      <c r="AL33" s="61"/>
      <c r="AM33" s="41"/>
      <c r="AN33" s="61"/>
      <c r="AO33" s="62"/>
      <c r="AP33" s="64"/>
      <c r="AQ33" s="223"/>
      <c r="AR33" s="218"/>
      <c r="AS33" s="6" t="s">
        <v>632</v>
      </c>
      <c r="AT33" s="70"/>
      <c r="AU33" s="65"/>
      <c r="AV33" s="65"/>
      <c r="AW33" s="69"/>
      <c r="AX33" s="209"/>
      <c r="AY33" s="65"/>
      <c r="AZ33" s="65"/>
      <c r="BA33" s="69"/>
      <c r="BB33" s="70"/>
      <c r="BC33" s="65"/>
      <c r="BD33" s="65"/>
      <c r="BE33" s="69"/>
      <c r="BF33" s="4" t="s">
        <v>464</v>
      </c>
      <c r="BG33" s="6"/>
      <c r="BH33" s="70"/>
      <c r="BI33" s="65"/>
      <c r="BJ33" s="65"/>
      <c r="BK33" s="69"/>
      <c r="BL33" s="221">
        <v>165</v>
      </c>
      <c r="BM33" s="218"/>
      <c r="BN33" s="5"/>
      <c r="BO33" s="6"/>
      <c r="BP33" s="4"/>
      <c r="BQ33" s="6"/>
      <c r="BR33" s="5"/>
      <c r="BS33" s="6"/>
      <c r="BT33" s="3"/>
      <c r="BU33" s="6"/>
      <c r="BV33" s="216"/>
      <c r="BW33" s="218"/>
      <c r="BX33" s="216"/>
      <c r="BY33" s="218"/>
      <c r="BZ33" s="239"/>
      <c r="CA33" s="223"/>
      <c r="CB33" s="218"/>
      <c r="CC33" s="5"/>
      <c r="CD33" s="6"/>
      <c r="CE33" s="65"/>
      <c r="CF33" s="69"/>
      <c r="CG33" s="5"/>
      <c r="CH33" s="6"/>
      <c r="CI33" s="4"/>
      <c r="CJ33" s="6"/>
      <c r="CK33" s="5"/>
      <c r="CL33" s="6"/>
      <c r="CM33" s="4"/>
      <c r="CN33" s="6"/>
      <c r="CO33" s="5"/>
      <c r="CP33" s="6"/>
      <c r="CQ33" s="5"/>
      <c r="CR33" s="6"/>
      <c r="CS33" s="5"/>
      <c r="CT33" s="6"/>
      <c r="CU33" s="216">
        <v>3600</v>
      </c>
      <c r="CV33" s="223">
        <v>3800</v>
      </c>
      <c r="CW33" s="95" t="s">
        <v>287</v>
      </c>
      <c r="CX33" s="46">
        <v>40269</v>
      </c>
      <c r="CY33" s="57"/>
      <c r="CZ33" s="95">
        <v>45</v>
      </c>
      <c r="DA33" s="64"/>
      <c r="DB33" s="47"/>
      <c r="DC33" s="64"/>
      <c r="DD33" s="96">
        <v>9000</v>
      </c>
      <c r="DE33" s="64"/>
      <c r="DF33" s="111">
        <v>9</v>
      </c>
      <c r="DG33" s="51"/>
      <c r="DH33" s="48"/>
      <c r="DI33" s="65"/>
      <c r="DJ33" s="3" t="s">
        <v>663</v>
      </c>
      <c r="DK33" s="243">
        <v>3500</v>
      </c>
      <c r="DL33" s="244">
        <v>5000</v>
      </c>
      <c r="DM33" s="49"/>
      <c r="DN33" s="50"/>
      <c r="DO33" s="49"/>
      <c r="DP33" s="50"/>
      <c r="DQ33" s="49"/>
      <c r="DR33" s="65"/>
      <c r="DS33" s="51">
        <v>2.4</v>
      </c>
      <c r="DT33" s="4" t="s">
        <v>275</v>
      </c>
      <c r="DU33" s="232"/>
      <c r="DV33" s="233"/>
      <c r="DW33" s="218"/>
      <c r="DX33" s="178">
        <v>40269</v>
      </c>
      <c r="DY33" s="108"/>
      <c r="DZ33" s="109" t="s">
        <v>664</v>
      </c>
      <c r="EA33" s="105" t="s">
        <v>665</v>
      </c>
    </row>
    <row r="34" spans="1:131" ht="12" customHeight="1" x14ac:dyDescent="0.2">
      <c r="A34" s="105" t="s">
        <v>294</v>
      </c>
      <c r="B34" s="110" t="s">
        <v>661</v>
      </c>
      <c r="C34" s="199">
        <v>49.153866000000001</v>
      </c>
      <c r="D34" s="199">
        <v>8.1537059999999997</v>
      </c>
      <c r="E34" s="9" t="s">
        <v>618</v>
      </c>
      <c r="F34" s="110" t="s">
        <v>654</v>
      </c>
      <c r="G34" s="9" t="s">
        <v>655</v>
      </c>
      <c r="H34" s="7" t="s">
        <v>662</v>
      </c>
      <c r="I34" s="175"/>
      <c r="J34" s="69"/>
      <c r="K34" s="4"/>
      <c r="L34" s="6"/>
      <c r="M34" s="92">
        <v>0.05</v>
      </c>
      <c r="N34" s="60"/>
      <c r="O34" s="61">
        <f>AVERAGE(M34,N34)</f>
        <v>0.05</v>
      </c>
      <c r="P34" s="62"/>
      <c r="Q34" s="62"/>
      <c r="R34" s="64"/>
      <c r="S34" s="41"/>
      <c r="T34" s="60"/>
      <c r="U34" s="61"/>
      <c r="V34" s="60"/>
      <c r="W34" s="60"/>
      <c r="X34" s="61"/>
      <c r="Y34" s="41"/>
      <c r="Z34" s="61"/>
      <c r="AA34" s="41"/>
      <c r="AB34" s="61"/>
      <c r="AC34" s="41"/>
      <c r="AD34" s="61"/>
      <c r="AE34" s="41"/>
      <c r="AF34" s="61"/>
      <c r="AG34" s="60"/>
      <c r="AH34" s="61"/>
      <c r="AI34" s="41"/>
      <c r="AJ34" s="61"/>
      <c r="AK34" s="60"/>
      <c r="AL34" s="61"/>
      <c r="AM34" s="41"/>
      <c r="AN34" s="61"/>
      <c r="AO34" s="62"/>
      <c r="AP34" s="64"/>
      <c r="AQ34" s="223"/>
      <c r="AR34" s="218"/>
      <c r="AS34" s="6" t="s">
        <v>632</v>
      </c>
      <c r="AT34" s="70"/>
      <c r="AU34" s="65"/>
      <c r="AV34" s="65"/>
      <c r="AW34" s="69"/>
      <c r="AX34" s="209"/>
      <c r="AY34" s="65"/>
      <c r="AZ34" s="65"/>
      <c r="BA34" s="69"/>
      <c r="BB34" s="70"/>
      <c r="BC34" s="65"/>
      <c r="BD34" s="65"/>
      <c r="BE34" s="69"/>
      <c r="BF34" s="4" t="s">
        <v>464</v>
      </c>
      <c r="BG34" s="6"/>
      <c r="BH34" s="70"/>
      <c r="BI34" s="65"/>
      <c r="BJ34" s="65"/>
      <c r="BK34" s="69"/>
      <c r="BL34" s="221">
        <v>165</v>
      </c>
      <c r="BM34" s="218"/>
      <c r="BN34" s="5"/>
      <c r="BO34" s="6"/>
      <c r="BP34" s="4"/>
      <c r="BQ34" s="6"/>
      <c r="BR34" s="5"/>
      <c r="BS34" s="6"/>
      <c r="BT34" s="3"/>
      <c r="BU34" s="6"/>
      <c r="BV34" s="216"/>
      <c r="BW34" s="218"/>
      <c r="BX34" s="216"/>
      <c r="BY34" s="218"/>
      <c r="BZ34" s="239"/>
      <c r="CA34" s="223"/>
      <c r="CB34" s="218"/>
      <c r="CC34" s="5"/>
      <c r="CD34" s="6"/>
      <c r="CE34" s="65"/>
      <c r="CF34" s="69"/>
      <c r="CG34" s="5"/>
      <c r="CH34" s="6"/>
      <c r="CI34" s="4"/>
      <c r="CJ34" s="6"/>
      <c r="CK34" s="5"/>
      <c r="CL34" s="6"/>
      <c r="CM34" s="4"/>
      <c r="CN34" s="6"/>
      <c r="CO34" s="5"/>
      <c r="CP34" s="6"/>
      <c r="CQ34" s="5"/>
      <c r="CR34" s="6"/>
      <c r="CS34" s="5"/>
      <c r="CT34" s="6"/>
      <c r="CU34" s="216">
        <v>3600</v>
      </c>
      <c r="CV34" s="223">
        <v>3800</v>
      </c>
      <c r="CW34" s="95" t="s">
        <v>657</v>
      </c>
      <c r="CX34" s="46">
        <v>40269</v>
      </c>
      <c r="CY34" s="57"/>
      <c r="CZ34" s="95">
        <v>45</v>
      </c>
      <c r="DA34" s="64"/>
      <c r="DB34" s="47"/>
      <c r="DC34" s="64"/>
      <c r="DD34" s="96">
        <v>0</v>
      </c>
      <c r="DE34" s="64"/>
      <c r="DF34" s="111">
        <v>1.2</v>
      </c>
      <c r="DG34" s="51"/>
      <c r="DH34" s="48"/>
      <c r="DI34" s="65"/>
      <c r="DJ34" s="3" t="s">
        <v>663</v>
      </c>
      <c r="DK34" s="243">
        <v>3500</v>
      </c>
      <c r="DL34" s="244">
        <v>5000</v>
      </c>
      <c r="DM34" s="49"/>
      <c r="DN34" s="50"/>
      <c r="DO34" s="49"/>
      <c r="DP34" s="50"/>
      <c r="DQ34" s="49"/>
      <c r="DR34" s="65"/>
      <c r="DS34" s="111">
        <v>2.1</v>
      </c>
      <c r="DT34" s="4" t="s">
        <v>275</v>
      </c>
      <c r="DU34" s="232"/>
      <c r="DV34" s="233"/>
      <c r="DW34" s="218"/>
      <c r="DX34" s="181">
        <v>41244</v>
      </c>
      <c r="DY34" s="108"/>
      <c r="DZ34" s="109" t="s">
        <v>664</v>
      </c>
      <c r="EA34" s="105" t="s">
        <v>665</v>
      </c>
    </row>
    <row r="35" spans="1:131" ht="12" customHeight="1" x14ac:dyDescent="0.2">
      <c r="A35" s="7" t="s">
        <v>294</v>
      </c>
      <c r="B35" s="8" t="s">
        <v>653</v>
      </c>
      <c r="C35" s="199">
        <v>49.186672000000002</v>
      </c>
      <c r="D35" s="199">
        <v>8.1229119999999995</v>
      </c>
      <c r="E35" s="9" t="s">
        <v>618</v>
      </c>
      <c r="F35" s="8" t="s">
        <v>654</v>
      </c>
      <c r="G35" s="89" t="s">
        <v>655</v>
      </c>
      <c r="H35" s="7" t="s">
        <v>656</v>
      </c>
      <c r="I35" s="175"/>
      <c r="J35" s="69"/>
      <c r="K35" s="4"/>
      <c r="L35" s="6"/>
      <c r="M35" s="92">
        <v>0.01</v>
      </c>
      <c r="N35" s="60"/>
      <c r="O35" s="61">
        <f>AVERAGE(M35,N35)</f>
        <v>0.01</v>
      </c>
      <c r="P35" s="4"/>
      <c r="Q35" s="4"/>
      <c r="R35" s="6"/>
      <c r="S35" s="41"/>
      <c r="T35" s="60"/>
      <c r="U35" s="61"/>
      <c r="V35" s="60"/>
      <c r="W35" s="60"/>
      <c r="X35" s="61"/>
      <c r="Y35" s="41"/>
      <c r="Z35" s="61"/>
      <c r="AA35" s="41"/>
      <c r="AB35" s="61"/>
      <c r="AC35" s="41"/>
      <c r="AD35" s="61"/>
      <c r="AE35" s="41"/>
      <c r="AF35" s="61"/>
      <c r="AG35" s="60"/>
      <c r="AH35" s="61"/>
      <c r="AI35" s="41"/>
      <c r="AJ35" s="61"/>
      <c r="AK35" s="60"/>
      <c r="AL35" s="61"/>
      <c r="AM35" s="41"/>
      <c r="AN35" s="61"/>
      <c r="AO35" s="62"/>
      <c r="AP35" s="64"/>
      <c r="AQ35" s="223"/>
      <c r="AR35" s="218"/>
      <c r="AS35" s="6"/>
      <c r="AT35" s="70"/>
      <c r="AU35" s="65"/>
      <c r="AV35" s="65"/>
      <c r="AW35" s="69"/>
      <c r="AX35" s="209"/>
      <c r="AY35" s="65"/>
      <c r="AZ35" s="65"/>
      <c r="BA35" s="69"/>
      <c r="BB35" s="70"/>
      <c r="BC35" s="65"/>
      <c r="BD35" s="65"/>
      <c r="BE35" s="69"/>
      <c r="BF35" s="90" t="s">
        <v>286</v>
      </c>
      <c r="BG35" s="6"/>
      <c r="BH35" s="70"/>
      <c r="BI35" s="65"/>
      <c r="BJ35" s="65"/>
      <c r="BK35" s="69"/>
      <c r="BL35" s="221">
        <v>160</v>
      </c>
      <c r="BM35" s="222">
        <v>170</v>
      </c>
      <c r="BN35" s="57" t="s">
        <v>464</v>
      </c>
      <c r="BO35" s="6"/>
      <c r="BP35" s="4"/>
      <c r="BQ35" s="6"/>
      <c r="BR35" s="5"/>
      <c r="BS35" s="6"/>
      <c r="BT35" s="3"/>
      <c r="BU35" s="6"/>
      <c r="BV35" s="216"/>
      <c r="BW35" s="218"/>
      <c r="BX35" s="216"/>
      <c r="BY35" s="218"/>
      <c r="BZ35" s="239"/>
      <c r="CA35" s="223"/>
      <c r="CB35" s="218"/>
      <c r="CC35" s="5"/>
      <c r="CD35" s="6"/>
      <c r="CE35" s="65"/>
      <c r="CF35" s="69"/>
      <c r="CG35" s="5"/>
      <c r="CH35" s="6"/>
      <c r="CI35" s="4"/>
      <c r="CJ35" s="6"/>
      <c r="CK35" s="5"/>
      <c r="CL35" s="6"/>
      <c r="CM35" s="4"/>
      <c r="CN35" s="6"/>
      <c r="CO35" s="5"/>
      <c r="CP35" s="6"/>
      <c r="CQ35" s="5"/>
      <c r="CR35" s="6"/>
      <c r="CS35" s="5"/>
      <c r="CT35" s="6"/>
      <c r="CU35" s="216">
        <v>3000</v>
      </c>
      <c r="CV35" s="223"/>
      <c r="CW35" s="95" t="s">
        <v>657</v>
      </c>
      <c r="CX35" s="46">
        <v>39083</v>
      </c>
      <c r="CY35" s="5"/>
      <c r="CZ35" s="3"/>
      <c r="DA35" s="64">
        <v>7.0000000000000007E-2</v>
      </c>
      <c r="DB35" s="47"/>
      <c r="DC35" s="64"/>
      <c r="DD35" s="96">
        <v>0</v>
      </c>
      <c r="DE35" s="64"/>
      <c r="DF35" s="51">
        <v>6</v>
      </c>
      <c r="DG35" s="51"/>
      <c r="DH35" s="48">
        <v>39479</v>
      </c>
      <c r="DI35" s="65"/>
      <c r="DJ35" s="3" t="s">
        <v>658</v>
      </c>
      <c r="DK35" s="223"/>
      <c r="DL35" s="224"/>
      <c r="DM35" s="49"/>
      <c r="DN35" s="50"/>
      <c r="DO35" s="49"/>
      <c r="DP35" s="50"/>
      <c r="DQ35" s="49"/>
      <c r="DR35" s="65"/>
      <c r="DS35" s="51">
        <v>2.7</v>
      </c>
      <c r="DT35" s="4" t="s">
        <v>275</v>
      </c>
      <c r="DU35" s="216">
        <v>2300</v>
      </c>
      <c r="DV35" s="218">
        <v>3300</v>
      </c>
      <c r="DW35" s="218">
        <v>1750</v>
      </c>
      <c r="DX35" s="178">
        <v>40040</v>
      </c>
      <c r="DY35" s="104"/>
      <c r="DZ35" s="112" t="s">
        <v>659</v>
      </c>
      <c r="EA35" s="7" t="s">
        <v>660</v>
      </c>
    </row>
    <row r="36" spans="1:131" ht="12" customHeight="1" x14ac:dyDescent="0.2">
      <c r="A36" s="7" t="s">
        <v>294</v>
      </c>
      <c r="B36" s="8" t="s">
        <v>790</v>
      </c>
      <c r="C36" s="199">
        <v>48.057059000000002</v>
      </c>
      <c r="D36" s="199">
        <v>11.59727</v>
      </c>
      <c r="E36" s="9" t="s">
        <v>618</v>
      </c>
      <c r="F36" s="8" t="s">
        <v>654</v>
      </c>
      <c r="G36" s="9" t="s">
        <v>784</v>
      </c>
      <c r="H36" s="7" t="s">
        <v>791</v>
      </c>
      <c r="I36" s="175"/>
      <c r="J36" s="69"/>
      <c r="K36" s="4">
        <v>2620</v>
      </c>
      <c r="L36" s="6">
        <v>2670</v>
      </c>
      <c r="M36" s="41">
        <v>4.7E-2</v>
      </c>
      <c r="N36" s="60">
        <v>0.12</v>
      </c>
      <c r="O36" s="61">
        <v>0.08</v>
      </c>
      <c r="P36" s="62">
        <v>1.3E-14</v>
      </c>
      <c r="Q36" s="62">
        <v>3.8999999999999998E-14</v>
      </c>
      <c r="R36" s="64">
        <f>AVERAGE(P36,Q36)</f>
        <v>2.6E-14</v>
      </c>
      <c r="S36" s="41">
        <v>20.7</v>
      </c>
      <c r="T36" s="60">
        <v>26.1</v>
      </c>
      <c r="U36" s="61">
        <f>AVERAGE(S36,T36)</f>
        <v>23.4</v>
      </c>
      <c r="V36" s="60">
        <v>0.22</v>
      </c>
      <c r="W36" s="60">
        <v>0.26</v>
      </c>
      <c r="X36" s="61">
        <f>AVERAGE(V36,W36)</f>
        <v>0.24</v>
      </c>
      <c r="Y36" s="41">
        <f>S36/(3*(1-2*V36))</f>
        <v>12.321428571428569</v>
      </c>
      <c r="Z36" s="61">
        <f>T36/(3*(1-2*W36))</f>
        <v>18.125</v>
      </c>
      <c r="AA36" s="41">
        <f>S36/(2*(1+V36))</f>
        <v>8.4836065573770494</v>
      </c>
      <c r="AB36" s="61">
        <f>T36/(2*(1+W36))</f>
        <v>10.357142857142858</v>
      </c>
      <c r="AC36" s="41"/>
      <c r="AD36" s="61"/>
      <c r="AE36" s="41"/>
      <c r="AF36" s="61"/>
      <c r="AG36" s="60"/>
      <c r="AH36" s="61"/>
      <c r="AI36" s="41">
        <v>74.900000000000006</v>
      </c>
      <c r="AJ36" s="61">
        <v>81.900000000000006</v>
      </c>
      <c r="AK36" s="60">
        <v>7.5</v>
      </c>
      <c r="AL36" s="61">
        <v>8.5</v>
      </c>
      <c r="AM36" s="41"/>
      <c r="AN36" s="61"/>
      <c r="AO36" s="62">
        <v>8.0000000000000007E-5</v>
      </c>
      <c r="AP36" s="64">
        <v>1.1E-4</v>
      </c>
      <c r="AQ36" s="223">
        <v>3630</v>
      </c>
      <c r="AR36" s="218">
        <v>3860</v>
      </c>
      <c r="AS36" s="6" t="s">
        <v>218</v>
      </c>
      <c r="AT36" s="70">
        <v>2.5999999999999999E-2</v>
      </c>
      <c r="AU36" s="65">
        <v>-7</v>
      </c>
      <c r="AV36" s="65">
        <f>PRODUCT(AT36,CU36)+AU36</f>
        <v>80.099999999999994</v>
      </c>
      <c r="AW36" s="69">
        <f>PRODUCT(AT36,CV36)+AU36</f>
        <v>86.6</v>
      </c>
      <c r="AX36" s="209">
        <v>2.6599999999999999E-2</v>
      </c>
      <c r="AY36" s="65">
        <v>0</v>
      </c>
      <c r="AZ36" s="65">
        <f>PRODUCT(AX36,CU36)+AY36</f>
        <v>89.11</v>
      </c>
      <c r="BA36" s="69">
        <f>PRODUCT(AX36,CV36)+AY36</f>
        <v>95.759999999999991</v>
      </c>
      <c r="BB36" s="70">
        <v>1.47E-2</v>
      </c>
      <c r="BC36" s="65">
        <v>0</v>
      </c>
      <c r="BD36" s="65">
        <f>PRODUCT(BB36,CU36)+BC36</f>
        <v>49.244999999999997</v>
      </c>
      <c r="BE36" s="69">
        <f>PRODUCT(BB36,CV36)+BC36</f>
        <v>52.92</v>
      </c>
      <c r="BF36" s="4" t="s">
        <v>738</v>
      </c>
      <c r="BG36" s="6"/>
      <c r="BH36" s="70">
        <v>8.9999999999999993E-3</v>
      </c>
      <c r="BI36" s="65">
        <v>0</v>
      </c>
      <c r="BJ36" s="65">
        <f>PRODUCT(BH36,CU36)</f>
        <v>30.15</v>
      </c>
      <c r="BK36" s="69">
        <f>PRODUCT(BH36,CV36)</f>
        <v>32.4</v>
      </c>
      <c r="BL36" s="216">
        <v>123</v>
      </c>
      <c r="BM36" s="218">
        <v>134</v>
      </c>
      <c r="BN36" s="5" t="s">
        <v>792</v>
      </c>
      <c r="BO36" s="6" t="s">
        <v>793</v>
      </c>
      <c r="BP36" s="4"/>
      <c r="BQ36" s="6">
        <v>90</v>
      </c>
      <c r="BR36" s="5"/>
      <c r="BS36" s="6"/>
      <c r="BT36" s="3"/>
      <c r="BU36" s="6"/>
      <c r="BV36" s="216"/>
      <c r="BW36" s="218"/>
      <c r="BX36" s="216"/>
      <c r="BY36" s="218"/>
      <c r="BZ36" s="239"/>
      <c r="CA36" s="223"/>
      <c r="CB36" s="218"/>
      <c r="CC36" s="5"/>
      <c r="CD36" s="6"/>
      <c r="CE36" s="65"/>
      <c r="CF36" s="69"/>
      <c r="CG36" s="5"/>
      <c r="CH36" s="64">
        <v>1E-14</v>
      </c>
      <c r="CI36" s="4"/>
      <c r="CJ36" s="6"/>
      <c r="CK36" s="5"/>
      <c r="CL36" s="6"/>
      <c r="CM36" s="4"/>
      <c r="CN36" s="6"/>
      <c r="CO36" s="5"/>
      <c r="CP36" s="6"/>
      <c r="CQ36" s="5"/>
      <c r="CR36" s="6"/>
      <c r="CS36" s="5"/>
      <c r="CT36" s="6"/>
      <c r="CU36" s="216">
        <v>3350</v>
      </c>
      <c r="CV36" s="223">
        <v>3600</v>
      </c>
      <c r="CW36" s="3"/>
      <c r="CX36" s="46">
        <v>39356</v>
      </c>
      <c r="CY36" s="5" t="s">
        <v>340</v>
      </c>
      <c r="CZ36" s="3">
        <v>110</v>
      </c>
      <c r="DA36" s="64">
        <v>0.12</v>
      </c>
      <c r="DB36" s="47"/>
      <c r="DC36" s="64"/>
      <c r="DD36" s="47"/>
      <c r="DE36" s="64"/>
      <c r="DF36" s="51">
        <v>2.5</v>
      </c>
      <c r="DG36" s="51"/>
      <c r="DH36" s="48">
        <v>39479</v>
      </c>
      <c r="DI36" s="65"/>
      <c r="DJ36" s="3" t="s">
        <v>794</v>
      </c>
      <c r="DK36" s="223">
        <v>2100</v>
      </c>
      <c r="DL36" s="224">
        <v>5100</v>
      </c>
      <c r="DM36" s="49"/>
      <c r="DN36" s="50"/>
      <c r="DO36" s="49"/>
      <c r="DP36" s="50">
        <v>0.9</v>
      </c>
      <c r="DQ36" s="49"/>
      <c r="DR36" s="65"/>
      <c r="DS36" s="51">
        <v>2.4</v>
      </c>
      <c r="DT36" s="4" t="s">
        <v>275</v>
      </c>
      <c r="DU36" s="216"/>
      <c r="DV36" s="218">
        <v>4000</v>
      </c>
      <c r="DW36" s="218">
        <v>700</v>
      </c>
      <c r="DX36" s="178">
        <v>39632</v>
      </c>
      <c r="DY36" s="52"/>
      <c r="DZ36" s="53" t="s">
        <v>795</v>
      </c>
      <c r="EA36" s="7" t="s">
        <v>796</v>
      </c>
    </row>
    <row r="37" spans="1:131" ht="12" customHeight="1" x14ac:dyDescent="0.2">
      <c r="A37" s="7" t="s">
        <v>698</v>
      </c>
      <c r="B37" s="103" t="s">
        <v>717</v>
      </c>
      <c r="C37" s="199">
        <v>64.037073000000007</v>
      </c>
      <c r="D37" s="199">
        <v>-21.393795000000001</v>
      </c>
      <c r="E37" s="9" t="s">
        <v>618</v>
      </c>
      <c r="F37" s="8" t="s">
        <v>700</v>
      </c>
      <c r="G37" s="9"/>
      <c r="H37" s="7" t="s">
        <v>701</v>
      </c>
      <c r="I37" s="175"/>
      <c r="J37" s="69">
        <v>18.600000000000001</v>
      </c>
      <c r="K37" s="4"/>
      <c r="L37" s="6">
        <v>2700</v>
      </c>
      <c r="M37" s="41"/>
      <c r="N37" s="60"/>
      <c r="O37" s="61">
        <v>0.1</v>
      </c>
      <c r="P37" s="4"/>
      <c r="Q37" s="4"/>
      <c r="R37" s="64">
        <v>2.9999999999999998E-14</v>
      </c>
      <c r="S37" s="41"/>
      <c r="T37" s="60">
        <v>25</v>
      </c>
      <c r="U37" s="93">
        <f>AVERAGE(S37,T37)</f>
        <v>25</v>
      </c>
      <c r="V37" s="94">
        <v>0.25</v>
      </c>
      <c r="W37" s="60"/>
      <c r="X37" s="61">
        <f>AVERAGE(V37,W37)</f>
        <v>0.25</v>
      </c>
      <c r="Y37" s="41"/>
      <c r="Z37" s="61">
        <f>T37/(3*(1-2*W37))</f>
        <v>8.3333333333333339</v>
      </c>
      <c r="AA37" s="41"/>
      <c r="AB37" s="61">
        <f>T37/(2*(1+W37))</f>
        <v>12.5</v>
      </c>
      <c r="AC37" s="41"/>
      <c r="AD37" s="61">
        <v>1</v>
      </c>
      <c r="AE37" s="92">
        <v>22</v>
      </c>
      <c r="AF37" s="93">
        <v>46</v>
      </c>
      <c r="AG37" s="94">
        <v>30</v>
      </c>
      <c r="AH37" s="61"/>
      <c r="AI37" s="92">
        <v>155</v>
      </c>
      <c r="AJ37" s="93">
        <v>155</v>
      </c>
      <c r="AK37" s="60"/>
      <c r="AL37" s="61"/>
      <c r="AM37" s="41"/>
      <c r="AN37" s="61">
        <v>2.1</v>
      </c>
      <c r="AO37" s="113">
        <v>2.0000000000000002E-5</v>
      </c>
      <c r="AP37" s="63">
        <v>6.0000000000000002E-5</v>
      </c>
      <c r="AQ37" s="243"/>
      <c r="AR37" s="222"/>
      <c r="AS37" s="91" t="s">
        <v>718</v>
      </c>
      <c r="AT37" s="208">
        <v>2.9499999999999998E-2</v>
      </c>
      <c r="AU37" s="160">
        <v>0</v>
      </c>
      <c r="AV37" s="65">
        <f>PRODUCT(AT37,CU37)</f>
        <v>22.419999999999998</v>
      </c>
      <c r="AW37" s="69">
        <f>PRODUCT(AT37,CV37)</f>
        <v>66.375</v>
      </c>
      <c r="AX37" s="212">
        <v>7.3499999999999996E-2</v>
      </c>
      <c r="AY37" s="160">
        <v>0</v>
      </c>
      <c r="AZ37" s="65">
        <f>PRODUCT(AX37,CU37)+AY37</f>
        <v>55.86</v>
      </c>
      <c r="BA37" s="69">
        <f>PRODUCT(AX37,CV37)+AY37</f>
        <v>165.375</v>
      </c>
      <c r="BB37" s="70">
        <v>2.1000000000000001E-2</v>
      </c>
      <c r="BC37" s="65">
        <v>0</v>
      </c>
      <c r="BD37" s="65">
        <f>PRODUCT(BB37,CU37)+BC37</f>
        <v>15.96</v>
      </c>
      <c r="BE37" s="69">
        <f>PRODUCT(BB37,CV37)</f>
        <v>47.25</v>
      </c>
      <c r="BF37" s="90" t="s">
        <v>719</v>
      </c>
      <c r="BG37" s="91" t="s">
        <v>720</v>
      </c>
      <c r="BH37" s="208">
        <v>9.1000000000000004E-3</v>
      </c>
      <c r="BI37" s="160">
        <v>0</v>
      </c>
      <c r="BJ37" s="65">
        <f>PRODUCT(BH37,CU37)</f>
        <v>6.9160000000000004</v>
      </c>
      <c r="BK37" s="69">
        <f>PRODUCT(BH37,CV37)</f>
        <v>20.475000000000001</v>
      </c>
      <c r="BL37" s="216"/>
      <c r="BM37" s="222">
        <v>235</v>
      </c>
      <c r="BN37" s="57" t="s">
        <v>721</v>
      </c>
      <c r="BO37" s="6"/>
      <c r="BP37" s="4">
        <v>72</v>
      </c>
      <c r="BQ37" s="6"/>
      <c r="BR37" s="5"/>
      <c r="BS37" s="6"/>
      <c r="BT37" s="3"/>
      <c r="BU37" s="91" t="s">
        <v>218</v>
      </c>
      <c r="BV37" s="216"/>
      <c r="BW37" s="218"/>
      <c r="BX37" s="216"/>
      <c r="BY37" s="218"/>
      <c r="BZ37" s="239"/>
      <c r="CA37" s="223"/>
      <c r="CB37" s="218"/>
      <c r="CC37" s="5"/>
      <c r="CD37" s="6"/>
      <c r="CE37" s="65"/>
      <c r="CF37" s="69"/>
      <c r="CG37" s="5"/>
      <c r="CH37" s="6"/>
      <c r="CI37" s="4"/>
      <c r="CJ37" s="6"/>
      <c r="CK37" s="5"/>
      <c r="CL37" s="6"/>
      <c r="CM37" s="4"/>
      <c r="CN37" s="6"/>
      <c r="CO37" s="5"/>
      <c r="CP37" s="6"/>
      <c r="CQ37" s="5"/>
      <c r="CR37" s="6"/>
      <c r="CS37" s="5"/>
      <c r="CT37" s="6"/>
      <c r="CU37" s="221">
        <v>760</v>
      </c>
      <c r="CV37" s="243">
        <v>2250</v>
      </c>
      <c r="CW37" s="3"/>
      <c r="CX37" s="46">
        <v>40787</v>
      </c>
      <c r="CY37" s="57"/>
      <c r="CZ37" s="95">
        <v>70</v>
      </c>
      <c r="DA37" s="64">
        <v>0.55000000000000004</v>
      </c>
      <c r="DB37" s="47"/>
      <c r="DC37" s="64"/>
      <c r="DD37" s="47"/>
      <c r="DE37" s="64"/>
      <c r="DF37" s="111">
        <v>2.8</v>
      </c>
      <c r="DG37" s="51"/>
      <c r="DH37" s="48">
        <v>40787</v>
      </c>
      <c r="DI37" s="160">
        <v>0</v>
      </c>
      <c r="DJ37" s="3">
        <v>4600</v>
      </c>
      <c r="DK37" s="223">
        <v>1500</v>
      </c>
      <c r="DL37" s="224">
        <v>2500</v>
      </c>
      <c r="DM37" s="49"/>
      <c r="DN37" s="50"/>
      <c r="DO37" s="49"/>
      <c r="DP37" s="50"/>
      <c r="DQ37" s="49"/>
      <c r="DR37" s="65"/>
      <c r="DS37" s="51">
        <v>4</v>
      </c>
      <c r="DT37" s="90" t="s">
        <v>275</v>
      </c>
      <c r="DU37" s="216">
        <v>1500</v>
      </c>
      <c r="DV37" s="218">
        <v>2500</v>
      </c>
      <c r="DW37" s="218"/>
      <c r="DX37" s="178">
        <v>40831</v>
      </c>
      <c r="DY37" s="38" t="s">
        <v>722</v>
      </c>
      <c r="DZ37" s="53" t="s">
        <v>723</v>
      </c>
      <c r="EA37" s="7" t="s">
        <v>724</v>
      </c>
    </row>
    <row r="38" spans="1:131" ht="12" customHeight="1" x14ac:dyDescent="0.2">
      <c r="A38" s="7" t="s">
        <v>698</v>
      </c>
      <c r="B38" s="103" t="s">
        <v>725</v>
      </c>
      <c r="C38" s="199">
        <v>64.037341999999995</v>
      </c>
      <c r="D38" s="199">
        <v>-21.400698999999999</v>
      </c>
      <c r="E38" s="9" t="s">
        <v>618</v>
      </c>
      <c r="F38" s="8" t="s">
        <v>726</v>
      </c>
      <c r="G38" s="9"/>
      <c r="H38" s="7" t="s">
        <v>701</v>
      </c>
      <c r="I38" s="175"/>
      <c r="J38" s="69">
        <v>18.600000000000001</v>
      </c>
      <c r="K38" s="4"/>
      <c r="L38" s="6">
        <v>2700</v>
      </c>
      <c r="M38" s="41"/>
      <c r="N38" s="60"/>
      <c r="O38" s="61">
        <v>0.1</v>
      </c>
      <c r="P38" s="68">
        <v>2.9999999999999998E-15</v>
      </c>
      <c r="Q38" s="68">
        <v>5.9999999999999997E-15</v>
      </c>
      <c r="R38" s="63">
        <v>4.4999999999999998E-15</v>
      </c>
      <c r="S38" s="41"/>
      <c r="T38" s="60">
        <v>25</v>
      </c>
      <c r="U38" s="93">
        <f>AVERAGE(S38,T38)</f>
        <v>25</v>
      </c>
      <c r="V38" s="94">
        <v>0.25</v>
      </c>
      <c r="W38" s="60"/>
      <c r="X38" s="61">
        <f>AVERAGE(V38,W38)</f>
        <v>0.25</v>
      </c>
      <c r="Y38" s="41"/>
      <c r="Z38" s="61">
        <f>T38/(3*(1-2*W38))</f>
        <v>8.3333333333333339</v>
      </c>
      <c r="AA38" s="41"/>
      <c r="AB38" s="61">
        <f>T38/(2*(1+W38))</f>
        <v>12.5</v>
      </c>
      <c r="AC38" s="41"/>
      <c r="AD38" s="61">
        <v>1</v>
      </c>
      <c r="AE38" s="92">
        <v>22</v>
      </c>
      <c r="AF38" s="93">
        <v>46</v>
      </c>
      <c r="AG38" s="94">
        <v>30</v>
      </c>
      <c r="AH38" s="61"/>
      <c r="AI38" s="92">
        <v>55</v>
      </c>
      <c r="AJ38" s="93">
        <v>155</v>
      </c>
      <c r="AK38" s="60"/>
      <c r="AL38" s="61"/>
      <c r="AM38" s="41"/>
      <c r="AN38" s="61">
        <v>2.1</v>
      </c>
      <c r="AO38" s="113">
        <v>2.0000000000000002E-5</v>
      </c>
      <c r="AP38" s="63">
        <v>6.0000000000000002E-5</v>
      </c>
      <c r="AQ38" s="243"/>
      <c r="AR38" s="222"/>
      <c r="AS38" s="91" t="s">
        <v>718</v>
      </c>
      <c r="AT38" s="208">
        <v>2.9499999999999998E-2</v>
      </c>
      <c r="AU38" s="160">
        <v>0</v>
      </c>
      <c r="AV38" s="65">
        <f>PRODUCT(AT38,CU38)</f>
        <v>73.75</v>
      </c>
      <c r="AW38" s="69">
        <f>PRODUCT(AT38,CV38)</f>
        <v>73.75</v>
      </c>
      <c r="AX38" s="212">
        <v>7.3499999999999996E-2</v>
      </c>
      <c r="AY38" s="160">
        <v>0</v>
      </c>
      <c r="AZ38" s="65">
        <f>PRODUCT(AX38,CU38)+AY38</f>
        <v>183.75</v>
      </c>
      <c r="BA38" s="69">
        <f>PRODUCT(AX38,CV38)+AY38</f>
        <v>183.75</v>
      </c>
      <c r="BB38" s="70">
        <v>2.1000000000000001E-2</v>
      </c>
      <c r="BC38" s="65">
        <v>0</v>
      </c>
      <c r="BD38" s="65">
        <f>PRODUCT(BB38,CU38)+BC38</f>
        <v>52.5</v>
      </c>
      <c r="BE38" s="69">
        <f>PRODUCT(BB38,CV38)</f>
        <v>52.5</v>
      </c>
      <c r="BF38" s="90" t="s">
        <v>719</v>
      </c>
      <c r="BG38" s="91" t="s">
        <v>720</v>
      </c>
      <c r="BH38" s="208">
        <v>9.1000000000000004E-3</v>
      </c>
      <c r="BI38" s="160">
        <v>0</v>
      </c>
      <c r="BJ38" s="65">
        <f>PRODUCT(BH38,CU38)</f>
        <v>22.75</v>
      </c>
      <c r="BK38" s="69">
        <f>PRODUCT(BH38,CV38)</f>
        <v>22.75</v>
      </c>
      <c r="BL38" s="216"/>
      <c r="BM38" s="222">
        <v>300</v>
      </c>
      <c r="BN38" s="57" t="s">
        <v>727</v>
      </c>
      <c r="BO38" s="6"/>
      <c r="BP38" s="90"/>
      <c r="BQ38" s="6"/>
      <c r="BR38" s="57" t="s">
        <v>728</v>
      </c>
      <c r="BS38" s="6"/>
      <c r="BT38" s="3"/>
      <c r="BU38" s="91"/>
      <c r="BV38" s="216"/>
      <c r="BW38" s="218"/>
      <c r="BX38" s="216"/>
      <c r="BY38" s="218"/>
      <c r="BZ38" s="239"/>
      <c r="CA38" s="223"/>
      <c r="CB38" s="218"/>
      <c r="CC38" s="5"/>
      <c r="CD38" s="6"/>
      <c r="CE38" s="65"/>
      <c r="CF38" s="69"/>
      <c r="CG38" s="5"/>
      <c r="CH38" s="6"/>
      <c r="CI38" s="4"/>
      <c r="CJ38" s="6"/>
      <c r="CK38" s="5"/>
      <c r="CL38" s="6"/>
      <c r="CM38" s="4"/>
      <c r="CN38" s="6"/>
      <c r="CO38" s="5"/>
      <c r="CP38" s="6"/>
      <c r="CQ38" s="5"/>
      <c r="CR38" s="6"/>
      <c r="CS38" s="5"/>
      <c r="CT38" s="6"/>
      <c r="CU38" s="216">
        <v>2500</v>
      </c>
      <c r="CV38" s="243">
        <v>2500</v>
      </c>
      <c r="CW38" s="3"/>
      <c r="CX38" s="46">
        <v>37622</v>
      </c>
      <c r="CY38" s="5"/>
      <c r="CZ38" s="3"/>
      <c r="DA38" s="64">
        <v>0.06</v>
      </c>
      <c r="DB38" s="47"/>
      <c r="DC38" s="64"/>
      <c r="DD38" s="47"/>
      <c r="DE38" s="64"/>
      <c r="DF38" s="51"/>
      <c r="DG38" s="51"/>
      <c r="DH38" s="48"/>
      <c r="DI38" s="160">
        <v>0</v>
      </c>
      <c r="DJ38" s="3"/>
      <c r="DK38" s="223">
        <v>4000</v>
      </c>
      <c r="DL38" s="224">
        <v>6000</v>
      </c>
      <c r="DM38" s="49"/>
      <c r="DN38" s="50"/>
      <c r="DO38" s="49"/>
      <c r="DP38" s="50"/>
      <c r="DQ38" s="49"/>
      <c r="DR38" s="65"/>
      <c r="DS38" s="51">
        <v>2.4</v>
      </c>
      <c r="DT38" s="4" t="s">
        <v>275</v>
      </c>
      <c r="DU38" s="216"/>
      <c r="DV38" s="218">
        <v>7000</v>
      </c>
      <c r="DW38" s="218"/>
      <c r="DX38" s="181">
        <v>37831</v>
      </c>
      <c r="DY38" s="52"/>
      <c r="DZ38" s="53"/>
      <c r="EA38" s="7" t="s">
        <v>729</v>
      </c>
    </row>
    <row r="39" spans="1:131" ht="12" customHeight="1" x14ac:dyDescent="0.2">
      <c r="A39" s="7" t="s">
        <v>698</v>
      </c>
      <c r="B39" s="103" t="s">
        <v>730</v>
      </c>
      <c r="C39" s="199">
        <v>64.020381999999998</v>
      </c>
      <c r="D39" s="199">
        <v>-21.429265000000001</v>
      </c>
      <c r="E39" s="9" t="s">
        <v>618</v>
      </c>
      <c r="F39" s="8" t="s">
        <v>700</v>
      </c>
      <c r="G39" s="9"/>
      <c r="H39" s="7" t="s">
        <v>701</v>
      </c>
      <c r="I39" s="175"/>
      <c r="J39" s="69">
        <v>18.600000000000001</v>
      </c>
      <c r="K39" s="4"/>
      <c r="L39" s="6">
        <v>2700</v>
      </c>
      <c r="M39" s="41"/>
      <c r="N39" s="60"/>
      <c r="O39" s="61">
        <v>0.1</v>
      </c>
      <c r="P39" s="4"/>
      <c r="Q39" s="4"/>
      <c r="R39" s="64">
        <v>2.9999999999999998E-14</v>
      </c>
      <c r="S39" s="41"/>
      <c r="T39" s="60">
        <v>25</v>
      </c>
      <c r="U39" s="93">
        <f>AVERAGE(S39,T39)</f>
        <v>25</v>
      </c>
      <c r="V39" s="60">
        <v>0.25</v>
      </c>
      <c r="W39" s="60"/>
      <c r="X39" s="61">
        <f>AVERAGE(V39,W39)</f>
        <v>0.25</v>
      </c>
      <c r="Y39" s="41"/>
      <c r="Z39" s="61">
        <f>T39/(3*(1-2*W39))</f>
        <v>8.3333333333333339</v>
      </c>
      <c r="AA39" s="41"/>
      <c r="AB39" s="61">
        <f>T39/(2*(1+W39))</f>
        <v>12.5</v>
      </c>
      <c r="AC39" s="41"/>
      <c r="AD39" s="61">
        <v>1</v>
      </c>
      <c r="AE39" s="92">
        <v>22</v>
      </c>
      <c r="AF39" s="93">
        <v>46</v>
      </c>
      <c r="AG39" s="94">
        <v>30</v>
      </c>
      <c r="AH39" s="61"/>
      <c r="AI39" s="92">
        <v>55</v>
      </c>
      <c r="AJ39" s="93">
        <v>155</v>
      </c>
      <c r="AK39" s="60"/>
      <c r="AL39" s="61"/>
      <c r="AM39" s="41"/>
      <c r="AN39" s="61">
        <v>2.1</v>
      </c>
      <c r="AO39" s="113">
        <v>2.0000000000000002E-5</v>
      </c>
      <c r="AP39" s="63">
        <v>6.0000000000000002E-5</v>
      </c>
      <c r="AQ39" s="223"/>
      <c r="AR39" s="218"/>
      <c r="AS39" s="91" t="s">
        <v>718</v>
      </c>
      <c r="AT39" s="208">
        <v>2.9499999999999998E-2</v>
      </c>
      <c r="AU39" s="160">
        <v>0</v>
      </c>
      <c r="AV39" s="65">
        <f>PRODUCT(AT39,CU39)</f>
        <v>23.599999999999998</v>
      </c>
      <c r="AW39" s="69"/>
      <c r="AX39" s="212">
        <v>7.3499999999999996E-2</v>
      </c>
      <c r="AY39" s="160">
        <v>0</v>
      </c>
      <c r="AZ39" s="65">
        <f>PRODUCT(AX39,CU39)+AY39</f>
        <v>58.8</v>
      </c>
      <c r="BA39" s="69"/>
      <c r="BB39" s="70">
        <v>2.1000000000000001E-2</v>
      </c>
      <c r="BC39" s="65">
        <v>0</v>
      </c>
      <c r="BD39" s="65">
        <f>PRODUCT(BB39,CU39)+BC39</f>
        <v>16.8</v>
      </c>
      <c r="BE39" s="69"/>
      <c r="BF39" s="90" t="s">
        <v>719</v>
      </c>
      <c r="BG39" s="91" t="s">
        <v>720</v>
      </c>
      <c r="BH39" s="208">
        <v>9.1000000000000004E-3</v>
      </c>
      <c r="BI39" s="160">
        <v>0</v>
      </c>
      <c r="BJ39" s="65">
        <f>PRODUCT(BH39,CU39)</f>
        <v>7.28</v>
      </c>
      <c r="BK39" s="69"/>
      <c r="BL39" s="216"/>
      <c r="BM39" s="218"/>
      <c r="BN39" s="57" t="s">
        <v>727</v>
      </c>
      <c r="BO39" s="6"/>
      <c r="BP39" s="4"/>
      <c r="BQ39" s="6"/>
      <c r="BR39" s="5"/>
      <c r="BS39" s="6"/>
      <c r="BT39" s="3"/>
      <c r="BU39" s="91"/>
      <c r="BV39" s="216"/>
      <c r="BW39" s="218"/>
      <c r="BX39" s="216"/>
      <c r="BY39" s="218"/>
      <c r="BZ39" s="239"/>
      <c r="CA39" s="223"/>
      <c r="CB39" s="218"/>
      <c r="CC39" s="5"/>
      <c r="CD39" s="6"/>
      <c r="CE39" s="65"/>
      <c r="CF39" s="69"/>
      <c r="CG39" s="5"/>
      <c r="CH39" s="6"/>
      <c r="CI39" s="4"/>
      <c r="CJ39" s="6"/>
      <c r="CK39" s="5"/>
      <c r="CL39" s="6"/>
      <c r="CM39" s="4"/>
      <c r="CN39" s="6"/>
      <c r="CO39" s="5"/>
      <c r="CP39" s="6"/>
      <c r="CQ39" s="5"/>
      <c r="CR39" s="6"/>
      <c r="CS39" s="5"/>
      <c r="CT39" s="6"/>
      <c r="CU39" s="221">
        <v>800</v>
      </c>
      <c r="CV39" s="223"/>
      <c r="CW39" s="3"/>
      <c r="CX39" s="46">
        <v>38718</v>
      </c>
      <c r="CY39" s="5"/>
      <c r="CZ39" s="3"/>
      <c r="DA39" s="64">
        <v>0.35</v>
      </c>
      <c r="DB39" s="47"/>
      <c r="DC39" s="64"/>
      <c r="DD39" s="47"/>
      <c r="DE39" s="64"/>
      <c r="DF39" s="51"/>
      <c r="DG39" s="51"/>
      <c r="DH39" s="48"/>
      <c r="DI39" s="65"/>
      <c r="DJ39" s="3"/>
      <c r="DK39" s="223"/>
      <c r="DL39" s="224"/>
      <c r="DM39" s="49"/>
      <c r="DN39" s="50"/>
      <c r="DO39" s="49"/>
      <c r="DP39" s="50"/>
      <c r="DQ39" s="49"/>
      <c r="DR39" s="65"/>
      <c r="DS39" s="51">
        <v>2</v>
      </c>
      <c r="DT39" s="4" t="s">
        <v>275</v>
      </c>
      <c r="DU39" s="216"/>
      <c r="DV39" s="218"/>
      <c r="DW39" s="218"/>
      <c r="DX39" s="181">
        <v>38718</v>
      </c>
      <c r="DY39" s="52"/>
      <c r="DZ39" s="53"/>
      <c r="EA39" s="7" t="s">
        <v>731</v>
      </c>
    </row>
    <row r="40" spans="1:131" ht="12" customHeight="1" x14ac:dyDescent="0.2">
      <c r="A40" s="7" t="s">
        <v>698</v>
      </c>
      <c r="B40" s="8" t="s">
        <v>699</v>
      </c>
      <c r="C40" s="199">
        <v>65.703173000000007</v>
      </c>
      <c r="D40" s="199">
        <v>-16.772663999999999</v>
      </c>
      <c r="E40" s="9" t="s">
        <v>618</v>
      </c>
      <c r="F40" s="8" t="s">
        <v>700</v>
      </c>
      <c r="G40" s="9"/>
      <c r="H40" s="7" t="s">
        <v>701</v>
      </c>
      <c r="I40" s="175"/>
      <c r="J40" s="69"/>
      <c r="K40" s="4"/>
      <c r="L40" s="6"/>
      <c r="M40" s="92">
        <v>0.1</v>
      </c>
      <c r="N40" s="94">
        <v>0.6</v>
      </c>
      <c r="O40" s="61">
        <f>AVERAGE(M40,N40)</f>
        <v>0.35</v>
      </c>
      <c r="P40" s="68">
        <v>1.9300000000000001E-16</v>
      </c>
      <c r="Q40" s="68">
        <v>2.5299999999999998E-13</v>
      </c>
      <c r="R40" s="64">
        <f>AVERAGE(P40,Q40)</f>
        <v>1.2659649999999998E-13</v>
      </c>
      <c r="S40" s="92">
        <v>9.1</v>
      </c>
      <c r="T40" s="94">
        <v>50</v>
      </c>
      <c r="U40" s="93">
        <f>AVERAGE(S40,T40)</f>
        <v>29.55</v>
      </c>
      <c r="V40" s="94">
        <v>0.18</v>
      </c>
      <c r="W40" s="94">
        <v>0.2</v>
      </c>
      <c r="X40" s="61">
        <f>AVERAGE(V40,W40)</f>
        <v>0.19</v>
      </c>
      <c r="Y40" s="41">
        <f>S40/(3*(1-2*V40))</f>
        <v>4.739583333333333</v>
      </c>
      <c r="Z40" s="61">
        <f>T40/(3*(1-2*W40))</f>
        <v>27.777777777777782</v>
      </c>
      <c r="AA40" s="41">
        <f>S40/(2*(1+V40))</f>
        <v>3.8559322033898304</v>
      </c>
      <c r="AB40" s="61">
        <f>T40/(2*(1+W40))</f>
        <v>20.833333333333336</v>
      </c>
      <c r="AC40" s="92"/>
      <c r="AD40" s="93"/>
      <c r="AE40" s="41"/>
      <c r="AF40" s="61"/>
      <c r="AG40" s="60"/>
      <c r="AH40" s="61"/>
      <c r="AI40" s="92">
        <v>5</v>
      </c>
      <c r="AJ40" s="93">
        <v>105</v>
      </c>
      <c r="AK40" s="94">
        <v>1.5</v>
      </c>
      <c r="AL40" s="93">
        <v>22</v>
      </c>
      <c r="AM40" s="41"/>
      <c r="AN40" s="61"/>
      <c r="AO40" s="68">
        <v>6.0900000000000001E-6</v>
      </c>
      <c r="AP40" s="64"/>
      <c r="AQ40" s="243"/>
      <c r="AR40" s="222"/>
      <c r="AS40" s="91" t="s">
        <v>267</v>
      </c>
      <c r="AT40" s="70"/>
      <c r="AU40" s="65"/>
      <c r="AV40" s="160">
        <v>50</v>
      </c>
      <c r="AW40" s="196">
        <v>70</v>
      </c>
      <c r="AX40" s="209"/>
      <c r="AY40" s="65"/>
      <c r="AZ40" s="65"/>
      <c r="BA40" s="69"/>
      <c r="BB40" s="70"/>
      <c r="BC40" s="65"/>
      <c r="BD40" s="65"/>
      <c r="BE40" s="69"/>
      <c r="BF40" s="4"/>
      <c r="BG40" s="6"/>
      <c r="BH40" s="70"/>
      <c r="BI40" s="65"/>
      <c r="BJ40" s="160">
        <v>30</v>
      </c>
      <c r="BK40" s="196">
        <v>50</v>
      </c>
      <c r="BL40" s="221"/>
      <c r="BM40" s="222">
        <v>440</v>
      </c>
      <c r="BN40" s="5"/>
      <c r="BO40" s="6"/>
      <c r="BP40" s="4"/>
      <c r="BQ40" s="6"/>
      <c r="BR40" s="5"/>
      <c r="BS40" s="6"/>
      <c r="BT40" s="3"/>
      <c r="BU40" s="6"/>
      <c r="BV40" s="216"/>
      <c r="BW40" s="218"/>
      <c r="BX40" s="216"/>
      <c r="BY40" s="218"/>
      <c r="BZ40" s="239"/>
      <c r="CA40" s="223"/>
      <c r="CB40" s="218"/>
      <c r="CC40" s="5"/>
      <c r="CD40" s="6"/>
      <c r="CE40" s="65"/>
      <c r="CF40" s="69"/>
      <c r="CG40" s="5"/>
      <c r="CH40" s="6"/>
      <c r="CI40" s="4"/>
      <c r="CJ40" s="6"/>
      <c r="CK40" s="5"/>
      <c r="CL40" s="6"/>
      <c r="CM40" s="4"/>
      <c r="CN40" s="6"/>
      <c r="CO40" s="5"/>
      <c r="CP40" s="6"/>
      <c r="CQ40" s="5"/>
      <c r="CR40" s="6"/>
      <c r="CS40" s="5"/>
      <c r="CT40" s="6"/>
      <c r="CU40" s="216">
        <v>2000</v>
      </c>
      <c r="CV40" s="223">
        <v>2100</v>
      </c>
      <c r="CW40" s="3" t="s">
        <v>657</v>
      </c>
      <c r="CX40" s="46">
        <v>37257</v>
      </c>
      <c r="CY40" s="5"/>
      <c r="CZ40" s="3"/>
      <c r="DA40" s="64">
        <v>7.0000000000000007E-2</v>
      </c>
      <c r="DB40" s="47"/>
      <c r="DC40" s="64"/>
      <c r="DD40" s="47"/>
      <c r="DE40" s="64"/>
      <c r="DF40" s="51">
        <v>0.3</v>
      </c>
      <c r="DG40" s="51"/>
      <c r="DH40" s="48"/>
      <c r="DI40" s="65"/>
      <c r="DJ40" s="3"/>
      <c r="DK40" s="223">
        <v>1000</v>
      </c>
      <c r="DL40" s="224">
        <v>3000</v>
      </c>
      <c r="DM40" s="49"/>
      <c r="DN40" s="50"/>
      <c r="DO40" s="49"/>
      <c r="DP40" s="50"/>
      <c r="DQ40" s="49"/>
      <c r="DR40" s="65"/>
      <c r="DS40" s="51">
        <v>2.2000000000000002</v>
      </c>
      <c r="DT40" s="4" t="s">
        <v>275</v>
      </c>
      <c r="DU40" s="216"/>
      <c r="DV40" s="218"/>
      <c r="DW40" s="218"/>
      <c r="DX40" s="181">
        <v>38200</v>
      </c>
      <c r="DY40" s="104" t="s">
        <v>702</v>
      </c>
      <c r="DZ40" s="53"/>
      <c r="EA40" s="7" t="s">
        <v>703</v>
      </c>
    </row>
    <row r="41" spans="1:131" ht="12" customHeight="1" x14ac:dyDescent="0.2">
      <c r="A41" s="7" t="s">
        <v>698</v>
      </c>
      <c r="B41" s="103" t="s">
        <v>827</v>
      </c>
      <c r="C41" s="199"/>
      <c r="D41" s="199"/>
      <c r="E41" s="9" t="s">
        <v>618</v>
      </c>
      <c r="F41" s="8" t="s">
        <v>700</v>
      </c>
      <c r="G41" s="9"/>
      <c r="H41" s="7" t="s">
        <v>701</v>
      </c>
      <c r="I41" s="175"/>
      <c r="J41" s="69"/>
      <c r="K41" s="4"/>
      <c r="L41" s="6"/>
      <c r="M41" s="41"/>
      <c r="N41" s="60"/>
      <c r="O41" s="61"/>
      <c r="P41" s="4"/>
      <c r="Q41" s="4"/>
      <c r="R41" s="6"/>
      <c r="S41" s="41"/>
      <c r="T41" s="60"/>
      <c r="U41" s="61"/>
      <c r="V41" s="60"/>
      <c r="W41" s="60"/>
      <c r="X41" s="61"/>
      <c r="Y41" s="41"/>
      <c r="Z41" s="61"/>
      <c r="AA41" s="41"/>
      <c r="AB41" s="61"/>
      <c r="AC41" s="41"/>
      <c r="AD41" s="61"/>
      <c r="AE41" s="41"/>
      <c r="AF41" s="61"/>
      <c r="AG41" s="60"/>
      <c r="AH41" s="61"/>
      <c r="AI41" s="41"/>
      <c r="AJ41" s="61"/>
      <c r="AK41" s="60"/>
      <c r="AL41" s="61"/>
      <c r="AM41" s="41"/>
      <c r="AN41" s="61"/>
      <c r="AO41" s="62"/>
      <c r="AP41" s="64"/>
      <c r="AQ41" s="223"/>
      <c r="AR41" s="218"/>
      <c r="AS41" s="6"/>
      <c r="AT41" s="70"/>
      <c r="AU41" s="65"/>
      <c r="AV41" s="65"/>
      <c r="AW41" s="69"/>
      <c r="AX41" s="209"/>
      <c r="AY41" s="65"/>
      <c r="AZ41" s="65"/>
      <c r="BA41" s="69"/>
      <c r="BB41" s="70"/>
      <c r="BC41" s="65"/>
      <c r="BD41" s="65"/>
      <c r="BE41" s="69"/>
      <c r="BF41" s="4"/>
      <c r="BG41" s="6"/>
      <c r="BH41" s="70"/>
      <c r="BI41" s="65"/>
      <c r="BJ41" s="65"/>
      <c r="BK41" s="69"/>
      <c r="BL41" s="221">
        <v>90</v>
      </c>
      <c r="BM41" s="222">
        <v>100</v>
      </c>
      <c r="BN41" s="5"/>
      <c r="BO41" s="6"/>
      <c r="BP41" s="4"/>
      <c r="BQ41" s="6"/>
      <c r="BR41" s="5"/>
      <c r="BS41" s="6"/>
      <c r="BT41" s="3"/>
      <c r="BU41" s="6"/>
      <c r="BV41" s="216"/>
      <c r="BW41" s="218"/>
      <c r="BX41" s="216"/>
      <c r="BY41" s="218"/>
      <c r="BZ41" s="239"/>
      <c r="CA41" s="223"/>
      <c r="CB41" s="218"/>
      <c r="CC41" s="5"/>
      <c r="CD41" s="6"/>
      <c r="CE41" s="65"/>
      <c r="CF41" s="69"/>
      <c r="CG41" s="5"/>
      <c r="CH41" s="6"/>
      <c r="CI41" s="4"/>
      <c r="CJ41" s="6"/>
      <c r="CK41" s="5"/>
      <c r="CL41" s="6"/>
      <c r="CM41" s="4"/>
      <c r="CN41" s="6"/>
      <c r="CO41" s="5"/>
      <c r="CP41" s="6"/>
      <c r="CQ41" s="5"/>
      <c r="CR41" s="6"/>
      <c r="CS41" s="5"/>
      <c r="CT41" s="6"/>
      <c r="CU41" s="221">
        <v>390</v>
      </c>
      <c r="CV41" s="243">
        <v>1875</v>
      </c>
      <c r="CW41" s="95" t="s">
        <v>712</v>
      </c>
      <c r="CX41" s="46">
        <v>35431</v>
      </c>
      <c r="CY41" s="57"/>
      <c r="CZ41" s="95">
        <v>20</v>
      </c>
      <c r="DA41" s="63">
        <v>2.1000000000000001E-2</v>
      </c>
      <c r="DB41" s="47"/>
      <c r="DC41" s="64"/>
      <c r="DD41" s="47"/>
      <c r="DE41" s="64"/>
      <c r="DF41" s="111">
        <v>2.8</v>
      </c>
      <c r="DG41" s="51"/>
      <c r="DH41" s="48"/>
      <c r="DI41" s="65"/>
      <c r="DJ41" s="95">
        <v>0</v>
      </c>
      <c r="DK41" s="223"/>
      <c r="DL41" s="224"/>
      <c r="DM41" s="49"/>
      <c r="DN41" s="50"/>
      <c r="DO41" s="49"/>
      <c r="DP41" s="50"/>
      <c r="DQ41" s="49"/>
      <c r="DR41" s="65"/>
      <c r="DS41" s="111">
        <v>0</v>
      </c>
      <c r="DT41" s="4"/>
      <c r="DU41" s="216"/>
      <c r="DV41" s="218"/>
      <c r="DW41" s="218"/>
      <c r="DX41" s="178"/>
      <c r="DY41" s="104" t="s">
        <v>828</v>
      </c>
      <c r="DZ41" s="112" t="s">
        <v>829</v>
      </c>
      <c r="EA41" s="114" t="s">
        <v>826</v>
      </c>
    </row>
    <row r="42" spans="1:131" ht="12" customHeight="1" x14ac:dyDescent="0.2">
      <c r="A42" s="7" t="s">
        <v>698</v>
      </c>
      <c r="B42" s="103" t="s">
        <v>822</v>
      </c>
      <c r="C42" s="199">
        <v>65.583584000000002</v>
      </c>
      <c r="D42" s="199">
        <v>-18.064491</v>
      </c>
      <c r="E42" s="9" t="s">
        <v>618</v>
      </c>
      <c r="F42" s="8" t="s">
        <v>700</v>
      </c>
      <c r="G42" s="9"/>
      <c r="H42" s="7" t="s">
        <v>701</v>
      </c>
      <c r="I42" s="175"/>
      <c r="J42" s="69"/>
      <c r="K42" s="90">
        <v>2650</v>
      </c>
      <c r="L42" s="91">
        <v>2920</v>
      </c>
      <c r="M42" s="92">
        <v>0.06</v>
      </c>
      <c r="N42" s="94">
        <v>0.18</v>
      </c>
      <c r="O42" s="61">
        <f>AVERAGE(M42,N42)</f>
        <v>0.12</v>
      </c>
      <c r="P42" s="4"/>
      <c r="Q42" s="4"/>
      <c r="R42" s="6"/>
      <c r="S42" s="41"/>
      <c r="T42" s="60"/>
      <c r="U42" s="61"/>
      <c r="V42" s="60"/>
      <c r="W42" s="60"/>
      <c r="X42" s="61"/>
      <c r="Y42" s="41"/>
      <c r="Z42" s="61"/>
      <c r="AA42" s="41"/>
      <c r="AB42" s="61"/>
      <c r="AC42" s="41"/>
      <c r="AD42" s="61"/>
      <c r="AE42" s="41"/>
      <c r="AF42" s="61"/>
      <c r="AG42" s="60"/>
      <c r="AH42" s="61"/>
      <c r="AI42" s="41"/>
      <c r="AJ42" s="61"/>
      <c r="AK42" s="60"/>
      <c r="AL42" s="61"/>
      <c r="AM42" s="41"/>
      <c r="AN42" s="61"/>
      <c r="AO42" s="62"/>
      <c r="AP42" s="64"/>
      <c r="AQ42" s="223"/>
      <c r="AR42" s="218"/>
      <c r="AS42" s="6"/>
      <c r="AT42" s="70"/>
      <c r="AU42" s="65"/>
      <c r="AV42" s="65"/>
      <c r="AW42" s="69"/>
      <c r="AX42" s="209"/>
      <c r="AY42" s="65"/>
      <c r="AZ42" s="65"/>
      <c r="BA42" s="69"/>
      <c r="BB42" s="70"/>
      <c r="BC42" s="65"/>
      <c r="BD42" s="65"/>
      <c r="BE42" s="69"/>
      <c r="BF42" s="90" t="s">
        <v>818</v>
      </c>
      <c r="BG42" s="91" t="s">
        <v>487</v>
      </c>
      <c r="BH42" s="70"/>
      <c r="BI42" s="65"/>
      <c r="BJ42" s="65"/>
      <c r="BK42" s="69"/>
      <c r="BL42" s="221">
        <v>95</v>
      </c>
      <c r="BM42" s="218"/>
      <c r="BN42" s="57" t="s">
        <v>425</v>
      </c>
      <c r="BO42" s="6"/>
      <c r="BP42" s="90">
        <v>70</v>
      </c>
      <c r="BQ42" s="91">
        <v>90</v>
      </c>
      <c r="BR42" s="5"/>
      <c r="BS42" s="6"/>
      <c r="BT42" s="3"/>
      <c r="BU42" s="6"/>
      <c r="BV42" s="216"/>
      <c r="BW42" s="218"/>
      <c r="BX42" s="216"/>
      <c r="BY42" s="218"/>
      <c r="BZ42" s="239"/>
      <c r="CA42" s="223"/>
      <c r="CB42" s="218"/>
      <c r="CC42" s="5"/>
      <c r="CD42" s="6"/>
      <c r="CE42" s="65"/>
      <c r="CF42" s="69"/>
      <c r="CG42" s="96">
        <v>2.9999999999999998E-14</v>
      </c>
      <c r="CH42" s="63">
        <v>1.7000000000000001E-13</v>
      </c>
      <c r="CI42" s="4"/>
      <c r="CJ42" s="6"/>
      <c r="CK42" s="5"/>
      <c r="CL42" s="6"/>
      <c r="CM42" s="4"/>
      <c r="CN42" s="6"/>
      <c r="CO42" s="5"/>
      <c r="CP42" s="6"/>
      <c r="CQ42" s="5"/>
      <c r="CR42" s="6"/>
      <c r="CS42" s="5"/>
      <c r="CT42" s="6"/>
      <c r="CU42" s="216"/>
      <c r="CV42" s="223">
        <v>1000</v>
      </c>
      <c r="CW42" s="3"/>
      <c r="CX42" s="46">
        <v>36526</v>
      </c>
      <c r="CY42" s="57"/>
      <c r="CZ42" s="95">
        <v>65</v>
      </c>
      <c r="DA42" s="63">
        <v>4.0000000000000001E-3</v>
      </c>
      <c r="DB42" s="47"/>
      <c r="DC42" s="64"/>
      <c r="DD42" s="47"/>
      <c r="DE42" s="64"/>
      <c r="DF42" s="51"/>
      <c r="DG42" s="51"/>
      <c r="DH42" s="48"/>
      <c r="DI42" s="65"/>
      <c r="DJ42" s="95" t="s">
        <v>823</v>
      </c>
      <c r="DK42" s="243">
        <v>5000</v>
      </c>
      <c r="DL42" s="244">
        <v>10000</v>
      </c>
      <c r="DM42" s="49"/>
      <c r="DN42" s="50"/>
      <c r="DO42" s="49"/>
      <c r="DP42" s="50"/>
      <c r="DQ42" s="49"/>
      <c r="DR42" s="65"/>
      <c r="DS42" s="51">
        <v>6.6</v>
      </c>
      <c r="DT42" s="4" t="s">
        <v>275</v>
      </c>
      <c r="DU42" s="216"/>
      <c r="DV42" s="218"/>
      <c r="DW42" s="222">
        <v>6000</v>
      </c>
      <c r="DX42" s="178">
        <v>36694</v>
      </c>
      <c r="DY42" s="104" t="s">
        <v>824</v>
      </c>
      <c r="DZ42" s="112" t="s">
        <v>825</v>
      </c>
      <c r="EA42" s="114" t="s">
        <v>826</v>
      </c>
    </row>
    <row r="43" spans="1:131" ht="12" customHeight="1" x14ac:dyDescent="0.2">
      <c r="A43" s="7" t="s">
        <v>698</v>
      </c>
      <c r="B43" s="8" t="s">
        <v>732</v>
      </c>
      <c r="C43" s="199">
        <v>64.108255</v>
      </c>
      <c r="D43" s="199">
        <v>-21.256754999999998</v>
      </c>
      <c r="E43" s="9" t="s">
        <v>618</v>
      </c>
      <c r="F43" s="8" t="s">
        <v>700</v>
      </c>
      <c r="G43" s="9"/>
      <c r="H43" s="114" t="s">
        <v>701</v>
      </c>
      <c r="I43" s="175"/>
      <c r="J43" s="69"/>
      <c r="K43" s="4"/>
      <c r="L43" s="6"/>
      <c r="M43" s="41"/>
      <c r="N43" s="60"/>
      <c r="O43" s="61"/>
      <c r="P43" s="4"/>
      <c r="Q43" s="4"/>
      <c r="R43" s="6"/>
      <c r="S43" s="41"/>
      <c r="T43" s="60"/>
      <c r="U43" s="93"/>
      <c r="V43" s="60"/>
      <c r="W43" s="60"/>
      <c r="X43" s="61"/>
      <c r="Y43" s="41"/>
      <c r="Z43" s="61"/>
      <c r="AA43" s="41"/>
      <c r="AB43" s="61"/>
      <c r="AC43" s="41"/>
      <c r="AD43" s="61"/>
      <c r="AE43" s="41"/>
      <c r="AF43" s="61"/>
      <c r="AG43" s="60"/>
      <c r="AH43" s="61"/>
      <c r="AI43" s="41"/>
      <c r="AJ43" s="61"/>
      <c r="AK43" s="60"/>
      <c r="AL43" s="61"/>
      <c r="AM43" s="41"/>
      <c r="AN43" s="61"/>
      <c r="AO43" s="62"/>
      <c r="AP43" s="64"/>
      <c r="AQ43" s="223"/>
      <c r="AR43" s="218"/>
      <c r="AS43" s="6"/>
      <c r="AT43" s="70"/>
      <c r="AU43" s="65"/>
      <c r="AV43" s="65"/>
      <c r="AW43" s="69"/>
      <c r="AX43" s="209"/>
      <c r="AY43" s="65"/>
      <c r="AZ43" s="65"/>
      <c r="BA43" s="69"/>
      <c r="BB43" s="70"/>
      <c r="BC43" s="65"/>
      <c r="BD43" s="65"/>
      <c r="BE43" s="69"/>
      <c r="BF43" s="4"/>
      <c r="BG43" s="6"/>
      <c r="BH43" s="70"/>
      <c r="BI43" s="65"/>
      <c r="BJ43" s="65"/>
      <c r="BK43" s="69"/>
      <c r="BL43" s="216"/>
      <c r="BM43" s="222">
        <v>380</v>
      </c>
      <c r="BN43" s="5"/>
      <c r="BO43" s="6"/>
      <c r="BP43" s="4"/>
      <c r="BQ43" s="6"/>
      <c r="BR43" s="5"/>
      <c r="BS43" s="6"/>
      <c r="BT43" s="3"/>
      <c r="BU43" s="6"/>
      <c r="BV43" s="216"/>
      <c r="BW43" s="218"/>
      <c r="BX43" s="216"/>
      <c r="BY43" s="218"/>
      <c r="BZ43" s="239"/>
      <c r="CA43" s="223"/>
      <c r="CB43" s="218"/>
      <c r="CC43" s="5"/>
      <c r="CD43" s="6"/>
      <c r="CE43" s="65"/>
      <c r="CF43" s="69"/>
      <c r="CG43" s="5"/>
      <c r="CH43" s="6"/>
      <c r="CI43" s="4"/>
      <c r="CJ43" s="6"/>
      <c r="CK43" s="5"/>
      <c r="CL43" s="6"/>
      <c r="CM43" s="4"/>
      <c r="CN43" s="6"/>
      <c r="CO43" s="5"/>
      <c r="CP43" s="6"/>
      <c r="CQ43" s="5"/>
      <c r="CR43" s="6"/>
      <c r="CS43" s="5"/>
      <c r="CT43" s="6"/>
      <c r="CU43" s="216">
        <v>400</v>
      </c>
      <c r="CV43" s="223">
        <v>550</v>
      </c>
      <c r="CW43" s="3"/>
      <c r="CX43" s="115">
        <v>37987</v>
      </c>
      <c r="CY43" s="5"/>
      <c r="CZ43" s="3"/>
      <c r="DA43" s="64">
        <v>0.16</v>
      </c>
      <c r="DB43" s="47"/>
      <c r="DC43" s="64"/>
      <c r="DD43" s="47"/>
      <c r="DE43" s="64"/>
      <c r="DF43" s="51"/>
      <c r="DG43" s="51"/>
      <c r="DH43" s="48"/>
      <c r="DI43" s="65"/>
      <c r="DJ43" s="95" t="s">
        <v>733</v>
      </c>
      <c r="DK43" s="223"/>
      <c r="DL43" s="224"/>
      <c r="DM43" s="49"/>
      <c r="DN43" s="50"/>
      <c r="DO43" s="49"/>
      <c r="DP43" s="50"/>
      <c r="DQ43" s="49"/>
      <c r="DR43" s="65"/>
      <c r="DS43" s="51">
        <v>3.2</v>
      </c>
      <c r="DT43" s="4" t="s">
        <v>275</v>
      </c>
      <c r="DU43" s="216"/>
      <c r="DV43" s="218"/>
      <c r="DW43" s="218"/>
      <c r="DX43" s="178"/>
      <c r="DY43" s="52"/>
      <c r="DZ43" s="53"/>
      <c r="EA43" s="7" t="s">
        <v>734</v>
      </c>
    </row>
    <row r="44" spans="1:131" ht="12" customHeight="1" x14ac:dyDescent="0.2">
      <c r="A44" s="7" t="s">
        <v>698</v>
      </c>
      <c r="B44" s="103" t="s">
        <v>735</v>
      </c>
      <c r="C44" s="199">
        <v>63.825755000000001</v>
      </c>
      <c r="D44" s="199">
        <v>-22.681858999999999</v>
      </c>
      <c r="E44" s="9" t="s">
        <v>618</v>
      </c>
      <c r="F44" s="8" t="s">
        <v>736</v>
      </c>
      <c r="G44" s="9"/>
      <c r="H44" s="7" t="s">
        <v>737</v>
      </c>
      <c r="I44" s="175"/>
      <c r="J44" s="69"/>
      <c r="K44" s="90">
        <v>2500</v>
      </c>
      <c r="L44" s="91">
        <v>2980</v>
      </c>
      <c r="M44" s="41"/>
      <c r="N44" s="60"/>
      <c r="O44" s="61"/>
      <c r="P44" s="4"/>
      <c r="Q44" s="4"/>
      <c r="R44" s="6"/>
      <c r="S44" s="92">
        <v>17</v>
      </c>
      <c r="T44" s="94">
        <v>82</v>
      </c>
      <c r="U44" s="93">
        <f>AVERAGE(S44,T44)</f>
        <v>49.5</v>
      </c>
      <c r="V44" s="60"/>
      <c r="W44" s="60"/>
      <c r="X44" s="61"/>
      <c r="Y44" s="41">
        <f>S44/(3*(1-2*V44))</f>
        <v>5.666666666666667</v>
      </c>
      <c r="Z44" s="61">
        <f>T44/(3*(1-2*W44))</f>
        <v>27.333333333333332</v>
      </c>
      <c r="AA44" s="41">
        <f>S44/(2*(1+V44))</f>
        <v>8.5</v>
      </c>
      <c r="AB44" s="61">
        <f>T44/(2*(1+W44))</f>
        <v>41</v>
      </c>
      <c r="AC44" s="41"/>
      <c r="AD44" s="61"/>
      <c r="AE44" s="41"/>
      <c r="AF44" s="61"/>
      <c r="AG44" s="60"/>
      <c r="AH44" s="61"/>
      <c r="AI44" s="92">
        <v>10</v>
      </c>
      <c r="AJ44" s="93">
        <v>414</v>
      </c>
      <c r="AK44" s="94">
        <v>2.1</v>
      </c>
      <c r="AL44" s="93">
        <v>13.4</v>
      </c>
      <c r="AM44" s="41"/>
      <c r="AN44" s="61"/>
      <c r="AO44" s="62"/>
      <c r="AP44" s="64"/>
      <c r="AQ44" s="243"/>
      <c r="AR44" s="222"/>
      <c r="AS44" s="91" t="s">
        <v>738</v>
      </c>
      <c r="AT44" s="208">
        <v>2.8000000000000001E-2</v>
      </c>
      <c r="AU44" s="160">
        <v>0</v>
      </c>
      <c r="AV44" s="65">
        <f>PRODUCT(AT44,CU44)</f>
        <v>28</v>
      </c>
      <c r="AW44" s="69"/>
      <c r="AX44" s="212">
        <v>7.0000000000000001E-3</v>
      </c>
      <c r="AY44" s="160">
        <v>4.7</v>
      </c>
      <c r="AZ44" s="65">
        <f>PRODUCT(AX44,CU44)+AY44</f>
        <v>11.7</v>
      </c>
      <c r="BA44" s="69"/>
      <c r="BB44" s="208">
        <v>1.0999999999999999E-2</v>
      </c>
      <c r="BC44" s="160">
        <v>2</v>
      </c>
      <c r="BD44" s="65">
        <f>PRODUCT(BB44,CU44)+BC44</f>
        <v>13</v>
      </c>
      <c r="BE44" s="69"/>
      <c r="BF44" s="90" t="s">
        <v>739</v>
      </c>
      <c r="BG44" s="91" t="s">
        <v>740</v>
      </c>
      <c r="BH44" s="208">
        <v>9.7999999999999997E-3</v>
      </c>
      <c r="BI44" s="160">
        <v>0</v>
      </c>
      <c r="BJ44" s="65">
        <f>PRODUCT(BH44,CU44)</f>
        <v>9.7999999999999989</v>
      </c>
      <c r="BK44" s="69"/>
      <c r="BL44" s="221">
        <v>290</v>
      </c>
      <c r="BM44" s="222">
        <v>345</v>
      </c>
      <c r="BN44" s="5"/>
      <c r="BO44" s="6"/>
      <c r="BP44" s="4"/>
      <c r="BQ44" s="6"/>
      <c r="BR44" s="5"/>
      <c r="BS44" s="6"/>
      <c r="BT44" s="3"/>
      <c r="BU44" s="6"/>
      <c r="BV44" s="216"/>
      <c r="BW44" s="218"/>
      <c r="BX44" s="216"/>
      <c r="BY44" s="218"/>
      <c r="BZ44" s="239"/>
      <c r="CA44" s="223"/>
      <c r="CB44" s="218"/>
      <c r="CC44" s="5"/>
      <c r="CD44" s="6"/>
      <c r="CE44" s="65"/>
      <c r="CF44" s="69"/>
      <c r="CG44" s="5"/>
      <c r="CH44" s="6"/>
      <c r="CI44" s="4"/>
      <c r="CJ44" s="6"/>
      <c r="CK44" s="5"/>
      <c r="CL44" s="6"/>
      <c r="CM44" s="4"/>
      <c r="CN44" s="6"/>
      <c r="CO44" s="5"/>
      <c r="CP44" s="6"/>
      <c r="CQ44" s="5"/>
      <c r="CR44" s="6"/>
      <c r="CS44" s="5"/>
      <c r="CT44" s="6"/>
      <c r="CU44" s="221">
        <v>1000</v>
      </c>
      <c r="CV44" s="223"/>
      <c r="CW44" s="3"/>
      <c r="CX44" s="46">
        <v>39814</v>
      </c>
      <c r="CY44" s="5"/>
      <c r="CZ44" s="3"/>
      <c r="DA44" s="64">
        <v>7.9000000000000001E-2</v>
      </c>
      <c r="DB44" s="47">
        <v>70600000</v>
      </c>
      <c r="DC44" s="64"/>
      <c r="DD44" s="47"/>
      <c r="DE44" s="64"/>
      <c r="DF44" s="51"/>
      <c r="DG44" s="51"/>
      <c r="DH44" s="48">
        <v>38868</v>
      </c>
      <c r="DI44" s="65"/>
      <c r="DJ44" s="3" t="s">
        <v>741</v>
      </c>
      <c r="DK44" s="223"/>
      <c r="DL44" s="224"/>
      <c r="DM44" s="49"/>
      <c r="DN44" s="50"/>
      <c r="DO44" s="49"/>
      <c r="DP44" s="50"/>
      <c r="DQ44" s="49"/>
      <c r="DR44" s="65"/>
      <c r="DS44" s="111">
        <v>2</v>
      </c>
      <c r="DT44" s="4" t="s">
        <v>275</v>
      </c>
      <c r="DU44" s="216"/>
      <c r="DV44" s="218"/>
      <c r="DW44" s="218"/>
      <c r="DX44" s="178"/>
      <c r="DY44" s="104" t="s">
        <v>742</v>
      </c>
      <c r="DZ44" s="112" t="s">
        <v>743</v>
      </c>
      <c r="EA44" s="7" t="s">
        <v>744</v>
      </c>
    </row>
    <row r="45" spans="1:131" ht="12" customHeight="1" x14ac:dyDescent="0.2">
      <c r="A45" s="7" t="s">
        <v>698</v>
      </c>
      <c r="B45" s="103" t="s">
        <v>711</v>
      </c>
      <c r="C45" s="199">
        <v>63.878922000000003</v>
      </c>
      <c r="D45" s="199">
        <v>-22.432912999999999</v>
      </c>
      <c r="E45" s="9" t="s">
        <v>618</v>
      </c>
      <c r="F45" s="8" t="s">
        <v>700</v>
      </c>
      <c r="G45" s="9"/>
      <c r="H45" s="7" t="s">
        <v>701</v>
      </c>
      <c r="I45" s="175"/>
      <c r="J45" s="69"/>
      <c r="K45" s="4"/>
      <c r="L45" s="6"/>
      <c r="M45" s="41"/>
      <c r="N45" s="60"/>
      <c r="O45" s="61"/>
      <c r="P45" s="4"/>
      <c r="Q45" s="4"/>
      <c r="R45" s="6"/>
      <c r="S45" s="41"/>
      <c r="T45" s="60"/>
      <c r="U45" s="93"/>
      <c r="V45" s="60"/>
      <c r="W45" s="60"/>
      <c r="X45" s="61"/>
      <c r="Y45" s="41"/>
      <c r="Z45" s="61"/>
      <c r="AA45" s="41"/>
      <c r="AB45" s="61"/>
      <c r="AC45" s="41"/>
      <c r="AD45" s="61"/>
      <c r="AE45" s="41"/>
      <c r="AF45" s="61"/>
      <c r="AG45" s="60"/>
      <c r="AH45" s="61"/>
      <c r="AI45" s="41"/>
      <c r="AJ45" s="61"/>
      <c r="AK45" s="60"/>
      <c r="AL45" s="61"/>
      <c r="AM45" s="41"/>
      <c r="AN45" s="61"/>
      <c r="AO45" s="62"/>
      <c r="AP45" s="64"/>
      <c r="AQ45" s="243"/>
      <c r="AR45" s="222"/>
      <c r="AS45" s="91" t="s">
        <v>267</v>
      </c>
      <c r="AT45" s="70"/>
      <c r="AU45" s="65"/>
      <c r="AV45" s="65"/>
      <c r="AW45" s="69"/>
      <c r="AX45" s="209"/>
      <c r="AY45" s="65"/>
      <c r="AZ45" s="65"/>
      <c r="BA45" s="69"/>
      <c r="BB45" s="70"/>
      <c r="BC45" s="65"/>
      <c r="BD45" s="65"/>
      <c r="BE45" s="69"/>
      <c r="BF45" s="4"/>
      <c r="BG45" s="6"/>
      <c r="BH45" s="70"/>
      <c r="BI45" s="65"/>
      <c r="BJ45" s="65"/>
      <c r="BK45" s="69"/>
      <c r="BL45" s="216">
        <v>240</v>
      </c>
      <c r="BM45" s="222">
        <v>260</v>
      </c>
      <c r="BN45" s="5"/>
      <c r="BO45" s="6"/>
      <c r="BP45" s="4"/>
      <c r="BQ45" s="6"/>
      <c r="BR45" s="5"/>
      <c r="BS45" s="6"/>
      <c r="BT45" s="3"/>
      <c r="BU45" s="6"/>
      <c r="BV45" s="216"/>
      <c r="BW45" s="218"/>
      <c r="BX45" s="216"/>
      <c r="BY45" s="218"/>
      <c r="BZ45" s="239"/>
      <c r="CA45" s="223"/>
      <c r="CB45" s="218"/>
      <c r="CC45" s="5"/>
      <c r="CD45" s="6"/>
      <c r="CE45" s="65"/>
      <c r="CF45" s="69"/>
      <c r="CG45" s="5"/>
      <c r="CH45" s="6"/>
      <c r="CI45" s="4"/>
      <c r="CJ45" s="6"/>
      <c r="CK45" s="5"/>
      <c r="CL45" s="6"/>
      <c r="CM45" s="4"/>
      <c r="CN45" s="6"/>
      <c r="CO45" s="5"/>
      <c r="CP45" s="6"/>
      <c r="CQ45" s="5"/>
      <c r="CR45" s="6"/>
      <c r="CS45" s="5"/>
      <c r="CT45" s="6"/>
      <c r="CU45" s="221">
        <v>1000</v>
      </c>
      <c r="CV45" s="243">
        <v>2000</v>
      </c>
      <c r="CW45" s="95" t="s">
        <v>712</v>
      </c>
      <c r="CX45" s="46">
        <v>30682</v>
      </c>
      <c r="CY45" s="57"/>
      <c r="CZ45" s="95">
        <v>75</v>
      </c>
      <c r="DA45" s="63">
        <v>5.5E-2</v>
      </c>
      <c r="DB45" s="96">
        <v>200000</v>
      </c>
      <c r="DC45" s="64"/>
      <c r="DD45" s="47"/>
      <c r="DE45" s="64"/>
      <c r="DF45" s="111">
        <v>3.4</v>
      </c>
      <c r="DG45" s="51"/>
      <c r="DH45" s="48"/>
      <c r="DI45" s="65"/>
      <c r="DJ45" s="3"/>
      <c r="DK45" s="223"/>
      <c r="DL45" s="224"/>
      <c r="DM45" s="49"/>
      <c r="DN45" s="50"/>
      <c r="DO45" s="49"/>
      <c r="DP45" s="50"/>
      <c r="DQ45" s="49"/>
      <c r="DR45" s="65"/>
      <c r="DS45" s="111">
        <v>0</v>
      </c>
      <c r="DT45" s="4"/>
      <c r="DU45" s="216"/>
      <c r="DV45" s="218"/>
      <c r="DW45" s="218"/>
      <c r="DX45" s="178"/>
      <c r="DY45" s="104"/>
      <c r="DZ45" s="112" t="s">
        <v>713</v>
      </c>
      <c r="EA45" s="7" t="s">
        <v>714</v>
      </c>
    </row>
    <row r="46" spans="1:131" ht="12" customHeight="1" x14ac:dyDescent="0.2">
      <c r="A46" s="7" t="s">
        <v>698</v>
      </c>
      <c r="B46" s="103" t="s">
        <v>715</v>
      </c>
      <c r="C46" s="199">
        <v>63.87</v>
      </c>
      <c r="D46" s="199">
        <v>-22.49</v>
      </c>
      <c r="E46" s="9" t="s">
        <v>618</v>
      </c>
      <c r="F46" s="8" t="s">
        <v>700</v>
      </c>
      <c r="G46" s="9"/>
      <c r="H46" s="7" t="s">
        <v>701</v>
      </c>
      <c r="I46" s="175"/>
      <c r="J46" s="69"/>
      <c r="K46" s="4"/>
      <c r="L46" s="6"/>
      <c r="M46" s="41"/>
      <c r="N46" s="60"/>
      <c r="O46" s="61"/>
      <c r="P46" s="4"/>
      <c r="Q46" s="4"/>
      <c r="R46" s="6"/>
      <c r="S46" s="41"/>
      <c r="T46" s="60"/>
      <c r="U46" s="93"/>
      <c r="V46" s="60"/>
      <c r="W46" s="60"/>
      <c r="X46" s="61"/>
      <c r="Y46" s="41"/>
      <c r="Z46" s="61"/>
      <c r="AA46" s="41"/>
      <c r="AB46" s="61"/>
      <c r="AC46" s="41"/>
      <c r="AD46" s="61"/>
      <c r="AE46" s="41"/>
      <c r="AF46" s="61"/>
      <c r="AG46" s="60"/>
      <c r="AH46" s="61"/>
      <c r="AI46" s="41"/>
      <c r="AJ46" s="61"/>
      <c r="AK46" s="60"/>
      <c r="AL46" s="61"/>
      <c r="AM46" s="41"/>
      <c r="AN46" s="61"/>
      <c r="AO46" s="62"/>
      <c r="AP46" s="64"/>
      <c r="AQ46" s="243"/>
      <c r="AR46" s="222"/>
      <c r="AS46" s="91" t="s">
        <v>267</v>
      </c>
      <c r="AT46" s="70"/>
      <c r="AU46" s="65"/>
      <c r="AV46" s="65"/>
      <c r="AW46" s="69"/>
      <c r="AX46" s="209"/>
      <c r="AY46" s="65"/>
      <c r="AZ46" s="65"/>
      <c r="BA46" s="69"/>
      <c r="BB46" s="70"/>
      <c r="BC46" s="65"/>
      <c r="BD46" s="65"/>
      <c r="BE46" s="69"/>
      <c r="BF46" s="4"/>
      <c r="BG46" s="6"/>
      <c r="BH46" s="70"/>
      <c r="BI46" s="65"/>
      <c r="BJ46" s="65"/>
      <c r="BK46" s="69"/>
      <c r="BL46" s="216">
        <v>240</v>
      </c>
      <c r="BM46" s="222">
        <v>260</v>
      </c>
      <c r="BN46" s="5"/>
      <c r="BO46" s="6"/>
      <c r="BP46" s="4"/>
      <c r="BQ46" s="6"/>
      <c r="BR46" s="5"/>
      <c r="BS46" s="6"/>
      <c r="BT46" s="3"/>
      <c r="BU46" s="6"/>
      <c r="BV46" s="216"/>
      <c r="BW46" s="218"/>
      <c r="BX46" s="216"/>
      <c r="BY46" s="218"/>
      <c r="BZ46" s="239"/>
      <c r="CA46" s="223"/>
      <c r="CB46" s="218"/>
      <c r="CC46" s="5"/>
      <c r="CD46" s="6"/>
      <c r="CE46" s="65"/>
      <c r="CF46" s="69"/>
      <c r="CG46" s="5"/>
      <c r="CH46" s="6"/>
      <c r="CI46" s="4"/>
      <c r="CJ46" s="6"/>
      <c r="CK46" s="5"/>
      <c r="CL46" s="6"/>
      <c r="CM46" s="4"/>
      <c r="CN46" s="6"/>
      <c r="CO46" s="5"/>
      <c r="CP46" s="6"/>
      <c r="CQ46" s="5"/>
      <c r="CR46" s="6"/>
      <c r="CS46" s="5"/>
      <c r="CT46" s="6"/>
      <c r="CU46" s="216">
        <v>600</v>
      </c>
      <c r="CV46" s="223">
        <v>1200</v>
      </c>
      <c r="CW46" s="95" t="s">
        <v>712</v>
      </c>
      <c r="CX46" s="46">
        <v>36892</v>
      </c>
      <c r="CY46" s="57"/>
      <c r="CZ46" s="95">
        <v>75</v>
      </c>
      <c r="DA46" s="64">
        <v>0.24399999999999999</v>
      </c>
      <c r="DB46" s="47"/>
      <c r="DC46" s="64"/>
      <c r="DD46" s="47"/>
      <c r="DE46" s="64"/>
      <c r="DF46" s="51"/>
      <c r="DG46" s="51"/>
      <c r="DH46" s="48">
        <v>39783</v>
      </c>
      <c r="DI46" s="65"/>
      <c r="DJ46" s="3">
        <v>82</v>
      </c>
      <c r="DK46" s="223">
        <v>4000</v>
      </c>
      <c r="DL46" s="224">
        <v>5000</v>
      </c>
      <c r="DM46" s="49"/>
      <c r="DN46" s="50"/>
      <c r="DO46" s="49"/>
      <c r="DP46" s="50"/>
      <c r="DQ46" s="49"/>
      <c r="DR46" s="65"/>
      <c r="DS46" s="51">
        <v>3.2</v>
      </c>
      <c r="DT46" s="4" t="s">
        <v>275</v>
      </c>
      <c r="DU46" s="216"/>
      <c r="DV46" s="218"/>
      <c r="DW46" s="222">
        <v>1000</v>
      </c>
      <c r="DX46" s="181">
        <v>39814</v>
      </c>
      <c r="DY46" s="52"/>
      <c r="DZ46" s="112" t="s">
        <v>716</v>
      </c>
      <c r="EA46" s="7" t="s">
        <v>714</v>
      </c>
    </row>
    <row r="47" spans="1:131" ht="12" customHeight="1" x14ac:dyDescent="0.2">
      <c r="A47" s="7" t="s">
        <v>292</v>
      </c>
      <c r="B47" s="8" t="s">
        <v>840</v>
      </c>
      <c r="C47" s="199">
        <v>42.613328000000003</v>
      </c>
      <c r="D47" s="199">
        <v>11.815375</v>
      </c>
      <c r="E47" s="9" t="s">
        <v>618</v>
      </c>
      <c r="F47" s="8" t="s">
        <v>628</v>
      </c>
      <c r="G47" s="9"/>
      <c r="H47" s="7" t="s">
        <v>283</v>
      </c>
      <c r="I47" s="175"/>
      <c r="J47" s="69"/>
      <c r="K47" s="4"/>
      <c r="L47" s="6"/>
      <c r="M47" s="41"/>
      <c r="N47" s="60"/>
      <c r="O47" s="61"/>
      <c r="P47" s="4"/>
      <c r="Q47" s="4"/>
      <c r="R47" s="6"/>
      <c r="S47" s="41"/>
      <c r="T47" s="60"/>
      <c r="U47" s="61"/>
      <c r="V47" s="60"/>
      <c r="W47" s="60"/>
      <c r="X47" s="61"/>
      <c r="Y47" s="41"/>
      <c r="Z47" s="61"/>
      <c r="AA47" s="41"/>
      <c r="AB47" s="61"/>
      <c r="AC47" s="41"/>
      <c r="AD47" s="61"/>
      <c r="AE47" s="41"/>
      <c r="AF47" s="61"/>
      <c r="AG47" s="60"/>
      <c r="AH47" s="61"/>
      <c r="AI47" s="41"/>
      <c r="AJ47" s="61"/>
      <c r="AK47" s="60"/>
      <c r="AL47" s="61"/>
      <c r="AM47" s="41"/>
      <c r="AN47" s="61"/>
      <c r="AO47" s="62"/>
      <c r="AP47" s="64"/>
      <c r="AQ47" s="223"/>
      <c r="AR47" s="218"/>
      <c r="AS47" s="6" t="s">
        <v>632</v>
      </c>
      <c r="AT47" s="70"/>
      <c r="AU47" s="65"/>
      <c r="AV47" s="65"/>
      <c r="AW47" s="69"/>
      <c r="AX47" s="209"/>
      <c r="AY47" s="65"/>
      <c r="AZ47" s="65"/>
      <c r="BA47" s="69"/>
      <c r="BB47" s="70"/>
      <c r="BC47" s="65"/>
      <c r="BD47" s="65"/>
      <c r="BE47" s="69"/>
      <c r="BF47" s="4"/>
      <c r="BG47" s="6"/>
      <c r="BH47" s="70"/>
      <c r="BI47" s="65"/>
      <c r="BJ47" s="65"/>
      <c r="BK47" s="69"/>
      <c r="BL47" s="216">
        <v>200</v>
      </c>
      <c r="BM47" s="218">
        <v>230</v>
      </c>
      <c r="BN47" s="5"/>
      <c r="BO47" s="6"/>
      <c r="BP47" s="4"/>
      <c r="BQ47" s="6"/>
      <c r="BR47" s="5"/>
      <c r="BS47" s="6"/>
      <c r="BT47" s="3"/>
      <c r="BU47" s="6"/>
      <c r="BV47" s="216"/>
      <c r="BW47" s="218"/>
      <c r="BX47" s="216"/>
      <c r="BY47" s="218"/>
      <c r="BZ47" s="239"/>
      <c r="CA47" s="223"/>
      <c r="CB47" s="218"/>
      <c r="CC47" s="5"/>
      <c r="CD47" s="6"/>
      <c r="CE47" s="65"/>
      <c r="CF47" s="69"/>
      <c r="CG47" s="5"/>
      <c r="CH47" s="6"/>
      <c r="CI47" s="4"/>
      <c r="CJ47" s="6"/>
      <c r="CK47" s="5"/>
      <c r="CL47" s="6"/>
      <c r="CM47" s="4"/>
      <c r="CN47" s="6"/>
      <c r="CO47" s="5"/>
      <c r="CP47" s="6"/>
      <c r="CQ47" s="5"/>
      <c r="CR47" s="6"/>
      <c r="CS47" s="5"/>
      <c r="CT47" s="6"/>
      <c r="CU47" s="216">
        <v>600</v>
      </c>
      <c r="CV47" s="223">
        <v>2000</v>
      </c>
      <c r="CW47" s="3" t="s">
        <v>841</v>
      </c>
      <c r="CX47" s="46">
        <v>29281</v>
      </c>
      <c r="CY47" s="5" t="s">
        <v>400</v>
      </c>
      <c r="CZ47" s="3"/>
      <c r="DA47" s="64">
        <v>8.3000000000000004E-2</v>
      </c>
      <c r="DB47" s="47">
        <v>30000</v>
      </c>
      <c r="DC47" s="64"/>
      <c r="DD47" s="47"/>
      <c r="DE47" s="64"/>
      <c r="DF47" s="51">
        <v>9</v>
      </c>
      <c r="DG47" s="51"/>
      <c r="DH47" s="48"/>
      <c r="DI47" s="65"/>
      <c r="DJ47" s="3"/>
      <c r="DK47" s="223"/>
      <c r="DL47" s="224"/>
      <c r="DM47" s="49"/>
      <c r="DN47" s="50"/>
      <c r="DO47" s="49"/>
      <c r="DP47" s="50"/>
      <c r="DQ47" s="49"/>
      <c r="DR47" s="65"/>
      <c r="DS47" s="51">
        <v>2.9</v>
      </c>
      <c r="DT47" s="4" t="s">
        <v>275</v>
      </c>
      <c r="DU47" s="216">
        <v>150</v>
      </c>
      <c r="DV47" s="218">
        <v>1500</v>
      </c>
      <c r="DW47" s="218">
        <v>200</v>
      </c>
      <c r="DX47" s="178">
        <v>31025</v>
      </c>
      <c r="DY47" s="19"/>
      <c r="DZ47" s="53" t="s">
        <v>842</v>
      </c>
      <c r="EA47" s="7" t="s">
        <v>789</v>
      </c>
    </row>
    <row r="48" spans="1:131" ht="12" customHeight="1" x14ac:dyDescent="0.2">
      <c r="A48" s="7" t="s">
        <v>383</v>
      </c>
      <c r="B48" s="8" t="s">
        <v>923</v>
      </c>
      <c r="C48" s="199">
        <v>38.606251999999998</v>
      </c>
      <c r="D48" s="199">
        <v>140.15998500000001</v>
      </c>
      <c r="E48" s="9" t="s">
        <v>618</v>
      </c>
      <c r="F48" s="8" t="s">
        <v>654</v>
      </c>
      <c r="G48" s="9"/>
      <c r="H48" s="7" t="s">
        <v>336</v>
      </c>
      <c r="I48" s="175"/>
      <c r="J48" s="69"/>
      <c r="K48" s="4">
        <v>2700</v>
      </c>
      <c r="L48" s="6"/>
      <c r="M48" s="41">
        <v>0.01</v>
      </c>
      <c r="N48" s="60"/>
      <c r="O48" s="61">
        <v>0.01</v>
      </c>
      <c r="P48" s="62">
        <v>9.9999999999999998E-17</v>
      </c>
      <c r="Q48" s="4"/>
      <c r="R48" s="64">
        <f>AVERAGE(P48,Q48)</f>
        <v>9.9999999999999998E-17</v>
      </c>
      <c r="S48" s="41">
        <v>60</v>
      </c>
      <c r="T48" s="60"/>
      <c r="U48" s="61">
        <f>AVERAGE(S48,T48)</f>
        <v>60</v>
      </c>
      <c r="V48" s="60">
        <v>0.25</v>
      </c>
      <c r="W48" s="60"/>
      <c r="X48" s="61">
        <f>AVERAGE(V48,W48)</f>
        <v>0.25</v>
      </c>
      <c r="Y48" s="41">
        <v>40</v>
      </c>
      <c r="Z48" s="61"/>
      <c r="AA48" s="41">
        <v>24</v>
      </c>
      <c r="AB48" s="61"/>
      <c r="AC48" s="41"/>
      <c r="AD48" s="61"/>
      <c r="AE48" s="41"/>
      <c r="AF48" s="61"/>
      <c r="AG48" s="60"/>
      <c r="AH48" s="61"/>
      <c r="AI48" s="41"/>
      <c r="AJ48" s="61"/>
      <c r="AK48" s="60"/>
      <c r="AL48" s="61"/>
      <c r="AM48" s="41"/>
      <c r="AN48" s="61">
        <v>3</v>
      </c>
      <c r="AO48" s="62"/>
      <c r="AP48" s="64"/>
      <c r="AQ48" s="223"/>
      <c r="AR48" s="218"/>
      <c r="AS48" s="6" t="s">
        <v>337</v>
      </c>
      <c r="AT48" s="70">
        <v>2.6100000000000002E-2</v>
      </c>
      <c r="AU48" s="65">
        <v>0</v>
      </c>
      <c r="AV48" s="65">
        <f>PRODUCT(AT48,CU48)</f>
        <v>46.666800000000002</v>
      </c>
      <c r="AW48" s="69">
        <f>PRODUCT(AT48,CV48)</f>
        <v>47.032200000000003</v>
      </c>
      <c r="AX48" s="209">
        <v>6.8199999999999997E-2</v>
      </c>
      <c r="AY48" s="65">
        <v>0</v>
      </c>
      <c r="AZ48" s="65">
        <f>PRODUCT(AX48,CU48)</f>
        <v>121.94159999999999</v>
      </c>
      <c r="BA48" s="69">
        <f>PRODUCT(AX48,CV48)</f>
        <v>122.8964</v>
      </c>
      <c r="BB48" s="70">
        <v>4.2599999999999999E-2</v>
      </c>
      <c r="BC48" s="65">
        <v>0</v>
      </c>
      <c r="BD48" s="65">
        <f>PRODUCT(BB48,CU48)</f>
        <v>76.168800000000005</v>
      </c>
      <c r="BE48" s="69">
        <f>PRODUCT(BB48,CV48)</f>
        <v>76.765199999999993</v>
      </c>
      <c r="BF48" s="4" t="s">
        <v>913</v>
      </c>
      <c r="BG48" s="6" t="s">
        <v>914</v>
      </c>
      <c r="BH48" s="70">
        <v>8.8000000000000005E-3</v>
      </c>
      <c r="BI48" s="65">
        <v>0</v>
      </c>
      <c r="BJ48" s="65">
        <f>PRODUCT(BH48,CU48)</f>
        <v>15.734400000000001</v>
      </c>
      <c r="BK48" s="69">
        <f>PRODUCT(BH48,CV48)</f>
        <v>15.857600000000001</v>
      </c>
      <c r="BL48" s="216">
        <v>270</v>
      </c>
      <c r="BM48" s="218"/>
      <c r="BN48" s="5"/>
      <c r="BO48" s="6"/>
      <c r="BP48" s="4"/>
      <c r="BQ48" s="6"/>
      <c r="BR48" s="5"/>
      <c r="BS48" s="6"/>
      <c r="BT48" s="3"/>
      <c r="BU48" s="6" t="s">
        <v>267</v>
      </c>
      <c r="BV48" s="216"/>
      <c r="BW48" s="218"/>
      <c r="BX48" s="216"/>
      <c r="BY48" s="218"/>
      <c r="BZ48" s="239"/>
      <c r="CA48" s="223"/>
      <c r="CB48" s="218"/>
      <c r="CC48" s="5"/>
      <c r="CD48" s="6"/>
      <c r="CE48" s="65"/>
      <c r="CF48" s="69"/>
      <c r="CG48" s="5"/>
      <c r="CH48" s="6"/>
      <c r="CI48" s="4"/>
      <c r="CJ48" s="6"/>
      <c r="CK48" s="5"/>
      <c r="CL48" s="6"/>
      <c r="CM48" s="4"/>
      <c r="CN48" s="6"/>
      <c r="CO48" s="5"/>
      <c r="CP48" s="6"/>
      <c r="CQ48" s="5"/>
      <c r="CR48" s="6"/>
      <c r="CS48" s="5"/>
      <c r="CT48" s="6"/>
      <c r="CU48" s="216">
        <v>1788</v>
      </c>
      <c r="CV48" s="223">
        <v>1802</v>
      </c>
      <c r="CW48" s="3" t="s">
        <v>657</v>
      </c>
      <c r="CX48" s="46">
        <v>32800</v>
      </c>
      <c r="CY48" s="5" t="s">
        <v>340</v>
      </c>
      <c r="CZ48" s="3">
        <v>45</v>
      </c>
      <c r="DA48" s="64">
        <v>3.3000000000000002E-2</v>
      </c>
      <c r="DB48" s="47">
        <v>44500</v>
      </c>
      <c r="DC48" s="64"/>
      <c r="DD48" s="47">
        <v>31500</v>
      </c>
      <c r="DE48" s="64"/>
      <c r="DF48" s="51">
        <v>7.2</v>
      </c>
      <c r="DG48" s="51"/>
      <c r="DH48" s="48"/>
      <c r="DI48" s="65"/>
      <c r="DJ48" s="3" t="s">
        <v>924</v>
      </c>
      <c r="DK48" s="223">
        <v>1500</v>
      </c>
      <c r="DL48" s="224">
        <v>1800</v>
      </c>
      <c r="DM48" s="49"/>
      <c r="DN48" s="50"/>
      <c r="DO48" s="49"/>
      <c r="DP48" s="50"/>
      <c r="DQ48" s="49"/>
      <c r="DR48" s="65"/>
      <c r="DS48" s="51">
        <v>-1</v>
      </c>
      <c r="DT48" s="4" t="s">
        <v>290</v>
      </c>
      <c r="DU48" s="216"/>
      <c r="DV48" s="218"/>
      <c r="DW48" s="218"/>
      <c r="DX48" s="178"/>
      <c r="DY48" s="52"/>
      <c r="DZ48" s="53" t="s">
        <v>925</v>
      </c>
      <c r="EA48" s="7" t="s">
        <v>926</v>
      </c>
    </row>
    <row r="49" spans="1:131" ht="12" customHeight="1" x14ac:dyDescent="0.2">
      <c r="A49" s="7" t="s">
        <v>383</v>
      </c>
      <c r="B49" s="8" t="s">
        <v>912</v>
      </c>
      <c r="C49" s="199">
        <v>38.606251999999998</v>
      </c>
      <c r="D49" s="199">
        <v>140.15998500000001</v>
      </c>
      <c r="E49" s="9" t="s">
        <v>618</v>
      </c>
      <c r="F49" s="8" t="s">
        <v>628</v>
      </c>
      <c r="G49" s="9"/>
      <c r="H49" s="7" t="s">
        <v>336</v>
      </c>
      <c r="I49" s="175"/>
      <c r="J49" s="69"/>
      <c r="K49" s="4">
        <v>2700</v>
      </c>
      <c r="L49" s="6"/>
      <c r="M49" s="41">
        <v>0.01</v>
      </c>
      <c r="N49" s="60"/>
      <c r="O49" s="61">
        <v>0.01</v>
      </c>
      <c r="P49" s="62">
        <v>9.9999999999999998E-17</v>
      </c>
      <c r="Q49" s="4"/>
      <c r="R49" s="64">
        <f>AVERAGE(P49,Q49)</f>
        <v>9.9999999999999998E-17</v>
      </c>
      <c r="S49" s="41">
        <v>60</v>
      </c>
      <c r="T49" s="60"/>
      <c r="U49" s="61">
        <f>AVERAGE(S49,T49)</f>
        <v>60</v>
      </c>
      <c r="V49" s="60">
        <v>0.25</v>
      </c>
      <c r="W49" s="60"/>
      <c r="X49" s="61">
        <f>AVERAGE(V49,W49)</f>
        <v>0.25</v>
      </c>
      <c r="Y49" s="41">
        <v>40</v>
      </c>
      <c r="Z49" s="61"/>
      <c r="AA49" s="41">
        <v>24</v>
      </c>
      <c r="AB49" s="61"/>
      <c r="AC49" s="41"/>
      <c r="AD49" s="61"/>
      <c r="AE49" s="41"/>
      <c r="AF49" s="61"/>
      <c r="AG49" s="60"/>
      <c r="AH49" s="61"/>
      <c r="AI49" s="41"/>
      <c r="AJ49" s="61"/>
      <c r="AK49" s="60"/>
      <c r="AL49" s="61"/>
      <c r="AM49" s="41"/>
      <c r="AN49" s="61">
        <v>3</v>
      </c>
      <c r="AO49" s="62"/>
      <c r="AP49" s="64"/>
      <c r="AQ49" s="223"/>
      <c r="AR49" s="218"/>
      <c r="AS49" s="6" t="s">
        <v>337</v>
      </c>
      <c r="AT49" s="70">
        <v>2.6100000000000002E-2</v>
      </c>
      <c r="AU49" s="65">
        <v>0</v>
      </c>
      <c r="AV49" s="65">
        <f>PRODUCT(AT49,CU49)</f>
        <v>46.666800000000002</v>
      </c>
      <c r="AW49" s="69">
        <f>PRODUCT(AT49,CV49)</f>
        <v>47.032200000000003</v>
      </c>
      <c r="AX49" s="209">
        <v>6.8199999999999997E-2</v>
      </c>
      <c r="AY49" s="65">
        <v>0</v>
      </c>
      <c r="AZ49" s="65">
        <f>PRODUCT(AX49,CU49)</f>
        <v>121.94159999999999</v>
      </c>
      <c r="BA49" s="69">
        <f>PRODUCT(AX49,CV49)</f>
        <v>122.8964</v>
      </c>
      <c r="BB49" s="70">
        <v>4.2599999999999999E-2</v>
      </c>
      <c r="BC49" s="65">
        <v>0</v>
      </c>
      <c r="BD49" s="65">
        <f>PRODUCT(BB49,CU49)</f>
        <v>76.168800000000005</v>
      </c>
      <c r="BE49" s="69">
        <f>PRODUCT(BB49,CV49)</f>
        <v>76.765199999999993</v>
      </c>
      <c r="BF49" s="4" t="s">
        <v>913</v>
      </c>
      <c r="BG49" s="6" t="s">
        <v>914</v>
      </c>
      <c r="BH49" s="70">
        <v>8.8000000000000005E-3</v>
      </c>
      <c r="BI49" s="65">
        <v>0</v>
      </c>
      <c r="BJ49" s="65">
        <f>PRODUCT(BH49,CU49)</f>
        <v>15.734400000000001</v>
      </c>
      <c r="BK49" s="69">
        <f>PRODUCT(BH49,CV49)</f>
        <v>15.857600000000001</v>
      </c>
      <c r="BL49" s="216">
        <v>270</v>
      </c>
      <c r="BM49" s="218"/>
      <c r="BN49" s="5"/>
      <c r="BO49" s="6"/>
      <c r="BP49" s="4"/>
      <c r="BQ49" s="6"/>
      <c r="BR49" s="5"/>
      <c r="BS49" s="6"/>
      <c r="BT49" s="3"/>
      <c r="BU49" s="6" t="s">
        <v>267</v>
      </c>
      <c r="BV49" s="216"/>
      <c r="BW49" s="218"/>
      <c r="BX49" s="216"/>
      <c r="BY49" s="218"/>
      <c r="BZ49" s="239"/>
      <c r="CA49" s="223"/>
      <c r="CB49" s="218"/>
      <c r="CC49" s="5"/>
      <c r="CD49" s="6"/>
      <c r="CE49" s="65"/>
      <c r="CF49" s="69"/>
      <c r="CG49" s="5"/>
      <c r="CH49" s="6"/>
      <c r="CI49" s="4"/>
      <c r="CJ49" s="6"/>
      <c r="CK49" s="5"/>
      <c r="CL49" s="6"/>
      <c r="CM49" s="4"/>
      <c r="CN49" s="6"/>
      <c r="CO49" s="5"/>
      <c r="CP49" s="6"/>
      <c r="CQ49" s="5"/>
      <c r="CR49" s="6"/>
      <c r="CS49" s="5"/>
      <c r="CT49" s="6"/>
      <c r="CU49" s="216">
        <v>1788</v>
      </c>
      <c r="CV49" s="223">
        <v>1802</v>
      </c>
      <c r="CW49" s="3" t="s">
        <v>287</v>
      </c>
      <c r="CX49" s="46">
        <v>32343</v>
      </c>
      <c r="CY49" s="5" t="s">
        <v>340</v>
      </c>
      <c r="CZ49" s="3">
        <v>45</v>
      </c>
      <c r="DA49" s="64">
        <v>0.1033</v>
      </c>
      <c r="DB49" s="47">
        <v>2000</v>
      </c>
      <c r="DC49" s="64"/>
      <c r="DD49" s="47"/>
      <c r="DE49" s="64"/>
      <c r="DF49" s="51">
        <v>16</v>
      </c>
      <c r="DG49" s="51"/>
      <c r="DH49" s="48"/>
      <c r="DI49" s="65"/>
      <c r="DJ49" s="3" t="s">
        <v>915</v>
      </c>
      <c r="DK49" s="223">
        <v>1650</v>
      </c>
      <c r="DL49" s="224">
        <v>1900</v>
      </c>
      <c r="DM49" s="49"/>
      <c r="DN49" s="50"/>
      <c r="DO49" s="49"/>
      <c r="DP49" s="50"/>
      <c r="DQ49" s="49"/>
      <c r="DR49" s="65"/>
      <c r="DS49" s="51">
        <v>-1</v>
      </c>
      <c r="DT49" s="4" t="s">
        <v>290</v>
      </c>
      <c r="DU49" s="216"/>
      <c r="DV49" s="218"/>
      <c r="DW49" s="218"/>
      <c r="DX49" s="178">
        <v>32143</v>
      </c>
      <c r="DY49" s="38"/>
      <c r="DZ49" s="53" t="s">
        <v>916</v>
      </c>
      <c r="EA49" s="7" t="s">
        <v>917</v>
      </c>
    </row>
    <row r="50" spans="1:131" ht="12" customHeight="1" x14ac:dyDescent="0.2">
      <c r="A50" s="7" t="s">
        <v>383</v>
      </c>
      <c r="B50" s="8" t="s">
        <v>808</v>
      </c>
      <c r="C50" s="199">
        <v>38.977437000000002</v>
      </c>
      <c r="D50" s="199">
        <v>140.51674299999999</v>
      </c>
      <c r="E50" s="9" t="s">
        <v>618</v>
      </c>
      <c r="F50" s="8" t="s">
        <v>628</v>
      </c>
      <c r="G50" s="9"/>
      <c r="H50" s="7" t="s">
        <v>336</v>
      </c>
      <c r="I50" s="175"/>
      <c r="J50" s="69"/>
      <c r="K50" s="4"/>
      <c r="L50" s="6"/>
      <c r="M50" s="41">
        <v>2.8000000000000001E-2</v>
      </c>
      <c r="N50" s="60">
        <v>0.04</v>
      </c>
      <c r="O50" s="61">
        <f>AVERAGE(M50,N50)</f>
        <v>3.4000000000000002E-2</v>
      </c>
      <c r="P50" s="62">
        <v>1.0000000000000001E-15</v>
      </c>
      <c r="Q50" s="62">
        <v>2.9999999999999998E-15</v>
      </c>
      <c r="R50" s="64">
        <f>AVERAGE(P50,Q50)</f>
        <v>2.0000000000000002E-15</v>
      </c>
      <c r="S50" s="41"/>
      <c r="T50" s="60">
        <v>54</v>
      </c>
      <c r="U50" s="61">
        <f>AVERAGE(S50,T50)</f>
        <v>54</v>
      </c>
      <c r="V50" s="60"/>
      <c r="W50" s="60">
        <v>0.25</v>
      </c>
      <c r="X50" s="61">
        <f>AVERAGE(V50,W50)</f>
        <v>0.25</v>
      </c>
      <c r="Y50" s="41"/>
      <c r="Z50" s="61">
        <v>36</v>
      </c>
      <c r="AA50" s="41"/>
      <c r="AB50" s="61">
        <v>21.6</v>
      </c>
      <c r="AC50" s="41"/>
      <c r="AD50" s="61"/>
      <c r="AE50" s="41"/>
      <c r="AF50" s="61"/>
      <c r="AG50" s="60"/>
      <c r="AH50" s="61"/>
      <c r="AI50" s="41"/>
      <c r="AJ50" s="61"/>
      <c r="AK50" s="60"/>
      <c r="AL50" s="61"/>
      <c r="AM50" s="41"/>
      <c r="AN50" s="61"/>
      <c r="AO50" s="62"/>
      <c r="AP50" s="64"/>
      <c r="AQ50" s="223"/>
      <c r="AR50" s="218"/>
      <c r="AS50" s="6" t="s">
        <v>329</v>
      </c>
      <c r="AT50" s="70">
        <v>2.5000000000000001E-2</v>
      </c>
      <c r="AU50" s="65">
        <v>0</v>
      </c>
      <c r="AV50" s="65">
        <f>PRODUCT(AT50,CU50)</f>
        <v>24.75</v>
      </c>
      <c r="AW50" s="69">
        <f>PRODUCT(AT50,CV50)</f>
        <v>25</v>
      </c>
      <c r="AX50" s="209">
        <v>3.5000000000000003E-2</v>
      </c>
      <c r="AY50" s="65">
        <v>0</v>
      </c>
      <c r="AZ50" s="65">
        <f>PRODUCT(AX50,CU50)</f>
        <v>34.650000000000006</v>
      </c>
      <c r="BA50" s="69">
        <f>PRODUCT(AX50,CV50)</f>
        <v>35</v>
      </c>
      <c r="BB50" s="70">
        <f>22/1000</f>
        <v>2.1999999999999999E-2</v>
      </c>
      <c r="BC50" s="65">
        <v>0</v>
      </c>
      <c r="BD50" s="65">
        <f>PRODUCT(BB50,CU50)</f>
        <v>21.779999999999998</v>
      </c>
      <c r="BE50" s="69">
        <f>PRODUCT(BB50,CV50)</f>
        <v>22</v>
      </c>
      <c r="BF50" s="4" t="s">
        <v>809</v>
      </c>
      <c r="BG50" s="6"/>
      <c r="BH50" s="70"/>
      <c r="BI50" s="65"/>
      <c r="BJ50" s="65"/>
      <c r="BK50" s="69"/>
      <c r="BL50" s="216">
        <v>228</v>
      </c>
      <c r="BM50" s="218"/>
      <c r="BN50" s="5"/>
      <c r="BO50" s="6"/>
      <c r="BP50" s="4"/>
      <c r="BQ50" s="6"/>
      <c r="BR50" s="5"/>
      <c r="BS50" s="6"/>
      <c r="BT50" s="3"/>
      <c r="BU50" s="6"/>
      <c r="BV50" s="216"/>
      <c r="BW50" s="218"/>
      <c r="BX50" s="216"/>
      <c r="BY50" s="218"/>
      <c r="BZ50" s="239"/>
      <c r="CA50" s="223"/>
      <c r="CB50" s="218"/>
      <c r="CC50" s="5"/>
      <c r="CD50" s="6"/>
      <c r="CE50" s="65"/>
      <c r="CF50" s="69"/>
      <c r="CG50" s="5"/>
      <c r="CH50" s="6"/>
      <c r="CI50" s="4"/>
      <c r="CJ50" s="6"/>
      <c r="CK50" s="5"/>
      <c r="CL50" s="6"/>
      <c r="CM50" s="4"/>
      <c r="CN50" s="6"/>
      <c r="CO50" s="5"/>
      <c r="CP50" s="6"/>
      <c r="CQ50" s="5"/>
      <c r="CR50" s="6"/>
      <c r="CS50" s="5"/>
      <c r="CT50" s="6"/>
      <c r="CU50" s="216">
        <v>990</v>
      </c>
      <c r="CV50" s="223">
        <v>1000</v>
      </c>
      <c r="CW50" s="3"/>
      <c r="CX50" s="46">
        <v>33239</v>
      </c>
      <c r="CY50" s="5" t="s">
        <v>810</v>
      </c>
      <c r="CZ50" s="3"/>
      <c r="DA50" s="64">
        <v>1.1390000000000001E-2</v>
      </c>
      <c r="DB50" s="47">
        <v>9200</v>
      </c>
      <c r="DC50" s="64"/>
      <c r="DD50" s="47"/>
      <c r="DE50" s="64"/>
      <c r="DF50" s="51">
        <v>20</v>
      </c>
      <c r="DG50" s="51"/>
      <c r="DH50" s="48"/>
      <c r="DI50" s="65"/>
      <c r="DJ50" s="3">
        <v>1553</v>
      </c>
      <c r="DK50" s="223">
        <v>800</v>
      </c>
      <c r="DL50" s="224">
        <v>1300</v>
      </c>
      <c r="DM50" s="49"/>
      <c r="DN50" s="50"/>
      <c r="DO50" s="49"/>
      <c r="DP50" s="50"/>
      <c r="DQ50" s="49"/>
      <c r="DR50" s="65">
        <v>1.1000000000000001</v>
      </c>
      <c r="DS50" s="51">
        <v>2</v>
      </c>
      <c r="DT50" s="4" t="s">
        <v>290</v>
      </c>
      <c r="DU50" s="216"/>
      <c r="DV50" s="218"/>
      <c r="DW50" s="218"/>
      <c r="DX50" s="178"/>
      <c r="DY50" s="52"/>
      <c r="DZ50" s="53" t="s">
        <v>788</v>
      </c>
      <c r="EA50" s="7" t="s">
        <v>811</v>
      </c>
    </row>
    <row r="51" spans="1:131" ht="12" customHeight="1" x14ac:dyDescent="0.2">
      <c r="A51" s="7" t="s">
        <v>882</v>
      </c>
      <c r="B51" s="8" t="s">
        <v>883</v>
      </c>
      <c r="C51" s="199">
        <v>55.44</v>
      </c>
      <c r="D51" s="199">
        <v>21.49</v>
      </c>
      <c r="E51" s="9" t="s">
        <v>618</v>
      </c>
      <c r="F51" s="8" t="s">
        <v>706</v>
      </c>
      <c r="G51" s="9" t="s">
        <v>884</v>
      </c>
      <c r="H51" s="7" t="s">
        <v>217</v>
      </c>
      <c r="I51" s="175"/>
      <c r="J51" s="69"/>
      <c r="K51" s="4"/>
      <c r="L51" s="6"/>
      <c r="M51" s="41">
        <v>0.2</v>
      </c>
      <c r="N51" s="60">
        <v>0.3</v>
      </c>
      <c r="O51" s="61">
        <v>0.25</v>
      </c>
      <c r="P51" s="62">
        <v>2.0000000000000001E-13</v>
      </c>
      <c r="Q51" s="62">
        <v>6.2000000000000002E-12</v>
      </c>
      <c r="R51" s="64">
        <f>AVERAGE(P51,Q51)</f>
        <v>3.2000000000000001E-12</v>
      </c>
      <c r="S51" s="41"/>
      <c r="T51" s="60"/>
      <c r="U51" s="61"/>
      <c r="V51" s="60"/>
      <c r="W51" s="60"/>
      <c r="X51" s="61"/>
      <c r="Y51" s="41"/>
      <c r="Z51" s="61"/>
      <c r="AA51" s="41"/>
      <c r="AB51" s="61"/>
      <c r="AC51" s="41"/>
      <c r="AD51" s="61"/>
      <c r="AE51" s="41"/>
      <c r="AF51" s="61"/>
      <c r="AG51" s="60"/>
      <c r="AH51" s="61"/>
      <c r="AI51" s="41"/>
      <c r="AJ51" s="61"/>
      <c r="AK51" s="60"/>
      <c r="AL51" s="61"/>
      <c r="AM51" s="41"/>
      <c r="AN51" s="61"/>
      <c r="AO51" s="62"/>
      <c r="AP51" s="64"/>
      <c r="AQ51" s="223">
        <v>2200</v>
      </c>
      <c r="AR51" s="218"/>
      <c r="AS51" s="6"/>
      <c r="AT51" s="70"/>
      <c r="AU51" s="65"/>
      <c r="AV51" s="65"/>
      <c r="AW51" s="69"/>
      <c r="AX51" s="209"/>
      <c r="AY51" s="65"/>
      <c r="AZ51" s="65"/>
      <c r="BA51" s="69"/>
      <c r="BB51" s="70"/>
      <c r="BC51" s="65"/>
      <c r="BD51" s="65"/>
      <c r="BE51" s="69"/>
      <c r="BF51" s="4"/>
      <c r="BG51" s="6"/>
      <c r="BH51" s="70"/>
      <c r="BI51" s="65"/>
      <c r="BJ51" s="65"/>
      <c r="BK51" s="69"/>
      <c r="BL51" s="216">
        <v>40</v>
      </c>
      <c r="BM51" s="218"/>
      <c r="BN51" s="5"/>
      <c r="BO51" s="6"/>
      <c r="BP51" s="4"/>
      <c r="BQ51" s="6"/>
      <c r="BR51" s="5"/>
      <c r="BS51" s="6"/>
      <c r="BT51" s="3"/>
      <c r="BU51" s="6"/>
      <c r="BV51" s="216"/>
      <c r="BW51" s="218"/>
      <c r="BX51" s="216"/>
      <c r="BY51" s="218"/>
      <c r="BZ51" s="239"/>
      <c r="CA51" s="223"/>
      <c r="CB51" s="218"/>
      <c r="CC51" s="5"/>
      <c r="CD51" s="6"/>
      <c r="CE51" s="65"/>
      <c r="CF51" s="69"/>
      <c r="CG51" s="5"/>
      <c r="CH51" s="6"/>
      <c r="CI51" s="4"/>
      <c r="CJ51" s="6"/>
      <c r="CK51" s="5"/>
      <c r="CL51" s="6"/>
      <c r="CM51" s="4"/>
      <c r="CN51" s="6"/>
      <c r="CO51" s="5"/>
      <c r="CP51" s="6"/>
      <c r="CQ51" s="5"/>
      <c r="CR51" s="6"/>
      <c r="CS51" s="5"/>
      <c r="CT51" s="6"/>
      <c r="CU51" s="216">
        <v>1225</v>
      </c>
      <c r="CV51" s="223">
        <v>1228</v>
      </c>
      <c r="CW51" s="3" t="s">
        <v>657</v>
      </c>
      <c r="CX51" s="46">
        <v>35065</v>
      </c>
      <c r="CY51" s="5" t="s">
        <v>400</v>
      </c>
      <c r="CZ51" s="3"/>
      <c r="DA51" s="64">
        <v>0.16700000000000001</v>
      </c>
      <c r="DB51" s="47"/>
      <c r="DC51" s="64"/>
      <c r="DD51" s="47"/>
      <c r="DE51" s="64"/>
      <c r="DF51" s="51"/>
      <c r="DG51" s="51"/>
      <c r="DH51" s="48"/>
      <c r="DI51" s="65"/>
      <c r="DJ51" s="3"/>
      <c r="DK51" s="223"/>
      <c r="DL51" s="224"/>
      <c r="DM51" s="49"/>
      <c r="DN51" s="50"/>
      <c r="DO51" s="49"/>
      <c r="DP51" s="50"/>
      <c r="DQ51" s="49"/>
      <c r="DR51" s="65"/>
      <c r="DS51" s="51">
        <v>2.6</v>
      </c>
      <c r="DT51" s="4" t="s">
        <v>275</v>
      </c>
      <c r="DU51" s="216"/>
      <c r="DV51" s="218">
        <v>1000</v>
      </c>
      <c r="DW51" s="218"/>
      <c r="DX51" s="178">
        <v>41072</v>
      </c>
      <c r="DY51" s="52"/>
      <c r="DZ51" s="53" t="s">
        <v>885</v>
      </c>
      <c r="EA51" s="7" t="s">
        <v>886</v>
      </c>
    </row>
    <row r="52" spans="1:131" ht="12" customHeight="1" x14ac:dyDescent="0.2">
      <c r="A52" s="7" t="s">
        <v>704</v>
      </c>
      <c r="B52" s="103" t="s">
        <v>705</v>
      </c>
      <c r="C52" s="199">
        <v>32.412728000000001</v>
      </c>
      <c r="D52" s="199">
        <v>-115.243853</v>
      </c>
      <c r="E52" s="9" t="s">
        <v>618</v>
      </c>
      <c r="F52" s="103" t="s">
        <v>706</v>
      </c>
      <c r="G52" s="9"/>
      <c r="H52" s="114" t="s">
        <v>707</v>
      </c>
      <c r="I52" s="175" t="s">
        <v>289</v>
      </c>
      <c r="J52" s="69"/>
      <c r="K52" s="4"/>
      <c r="L52" s="6"/>
      <c r="M52" s="92">
        <v>4.2000000000000003E-2</v>
      </c>
      <c r="N52" s="94">
        <v>0.35</v>
      </c>
      <c r="O52" s="61">
        <f>AVERAGE(M52,N52)</f>
        <v>0.19599999999999998</v>
      </c>
      <c r="P52" s="68">
        <v>1.0000000000000001E-15</v>
      </c>
      <c r="Q52" s="68">
        <v>2E-14</v>
      </c>
      <c r="R52" s="64">
        <f>AVERAGE(P52,Q52)</f>
        <v>1.0499999999999999E-14</v>
      </c>
      <c r="S52" s="41"/>
      <c r="T52" s="60"/>
      <c r="U52" s="93"/>
      <c r="V52" s="94">
        <v>0.25</v>
      </c>
      <c r="W52" s="94">
        <v>0.35</v>
      </c>
      <c r="X52" s="61">
        <f>AVERAGE(V52,W52)</f>
        <v>0.3</v>
      </c>
      <c r="Y52" s="41"/>
      <c r="Z52" s="61"/>
      <c r="AA52" s="41"/>
      <c r="AB52" s="61"/>
      <c r="AC52" s="92"/>
      <c r="AD52" s="93"/>
      <c r="AE52" s="41"/>
      <c r="AF52" s="61"/>
      <c r="AG52" s="60"/>
      <c r="AH52" s="61"/>
      <c r="AI52" s="41"/>
      <c r="AJ52" s="61"/>
      <c r="AK52" s="60"/>
      <c r="AL52" s="61"/>
      <c r="AM52" s="92">
        <v>1.99</v>
      </c>
      <c r="AN52" s="93">
        <v>4.6399999999999997</v>
      </c>
      <c r="AO52" s="62"/>
      <c r="AP52" s="64"/>
      <c r="AQ52" s="243"/>
      <c r="AR52" s="222"/>
      <c r="AS52" s="91" t="s">
        <v>218</v>
      </c>
      <c r="AT52" s="70"/>
      <c r="AU52" s="65"/>
      <c r="AV52" s="65"/>
      <c r="AW52" s="69"/>
      <c r="AX52" s="209"/>
      <c r="AY52" s="65"/>
      <c r="AZ52" s="65"/>
      <c r="BA52" s="69"/>
      <c r="BB52" s="70"/>
      <c r="BC52" s="65"/>
      <c r="BD52" s="65"/>
      <c r="BE52" s="69"/>
      <c r="BF52" s="90" t="s">
        <v>365</v>
      </c>
      <c r="BG52" s="6"/>
      <c r="BH52" s="70"/>
      <c r="BI52" s="65"/>
      <c r="BJ52" s="65"/>
      <c r="BK52" s="69"/>
      <c r="BL52" s="216">
        <v>250</v>
      </c>
      <c r="BM52" s="218">
        <v>350</v>
      </c>
      <c r="BN52" s="57" t="s">
        <v>219</v>
      </c>
      <c r="BO52" s="6"/>
      <c r="BP52" s="90">
        <v>45</v>
      </c>
      <c r="BQ52" s="6"/>
      <c r="BR52" s="5"/>
      <c r="BS52" s="6"/>
      <c r="BT52" s="95" t="s">
        <v>708</v>
      </c>
      <c r="BU52" s="91" t="s">
        <v>267</v>
      </c>
      <c r="BV52" s="216"/>
      <c r="BW52" s="218"/>
      <c r="BX52" s="216"/>
      <c r="BY52" s="218"/>
      <c r="BZ52" s="239"/>
      <c r="CA52" s="223"/>
      <c r="CB52" s="218"/>
      <c r="CC52" s="5"/>
      <c r="CD52" s="6"/>
      <c r="CE52" s="65"/>
      <c r="CF52" s="69"/>
      <c r="CG52" s="96">
        <v>1E-14</v>
      </c>
      <c r="CH52" s="63">
        <v>1E-13</v>
      </c>
      <c r="CI52" s="4"/>
      <c r="CJ52" s="6"/>
      <c r="CK52" s="5"/>
      <c r="CL52" s="6"/>
      <c r="CM52" s="4"/>
      <c r="CN52" s="6"/>
      <c r="CO52" s="5"/>
      <c r="CP52" s="6"/>
      <c r="CQ52" s="5"/>
      <c r="CR52" s="6"/>
      <c r="CS52" s="5"/>
      <c r="CT52" s="6"/>
      <c r="CU52" s="216">
        <v>1500</v>
      </c>
      <c r="CV52" s="223">
        <v>3000</v>
      </c>
      <c r="CW52" s="3"/>
      <c r="CX52" s="46">
        <v>28856</v>
      </c>
      <c r="CY52" s="5"/>
      <c r="CZ52" s="3"/>
      <c r="DA52" s="64">
        <v>3.1709800000000001</v>
      </c>
      <c r="DB52" s="96">
        <v>1000000000</v>
      </c>
      <c r="DC52" s="64"/>
      <c r="DD52" s="47"/>
      <c r="DE52" s="64"/>
      <c r="DF52" s="51"/>
      <c r="DG52" s="51"/>
      <c r="DH52" s="48"/>
      <c r="DI52" s="65"/>
      <c r="DJ52" s="3"/>
      <c r="DK52" s="223"/>
      <c r="DL52" s="224"/>
      <c r="DM52" s="49"/>
      <c r="DN52" s="50"/>
      <c r="DO52" s="49"/>
      <c r="DP52" s="50"/>
      <c r="DQ52" s="49"/>
      <c r="DR52" s="65"/>
      <c r="DS52" s="51">
        <v>6.6</v>
      </c>
      <c r="DT52" s="4" t="s">
        <v>275</v>
      </c>
      <c r="DU52" s="216"/>
      <c r="DV52" s="218">
        <v>10000</v>
      </c>
      <c r="DW52" s="218"/>
      <c r="DX52" s="178">
        <v>29143</v>
      </c>
      <c r="DY52" s="52"/>
      <c r="DZ52" s="112" t="s">
        <v>709</v>
      </c>
      <c r="EA52" s="114" t="s">
        <v>710</v>
      </c>
    </row>
    <row r="53" spans="1:131" ht="12" customHeight="1" x14ac:dyDescent="0.2">
      <c r="A53" s="7" t="s">
        <v>704</v>
      </c>
      <c r="B53" s="8" t="s">
        <v>755</v>
      </c>
      <c r="C53" s="199">
        <v>19.646003</v>
      </c>
      <c r="D53" s="199">
        <v>-97.437636999999995</v>
      </c>
      <c r="E53" s="9" t="s">
        <v>618</v>
      </c>
      <c r="F53" s="8" t="s">
        <v>654</v>
      </c>
      <c r="G53" s="9"/>
      <c r="H53" s="7" t="s">
        <v>756</v>
      </c>
      <c r="I53" s="175"/>
      <c r="J53" s="69"/>
      <c r="K53" s="4">
        <v>2540</v>
      </c>
      <c r="L53" s="6"/>
      <c r="M53" s="41"/>
      <c r="N53" s="60"/>
      <c r="O53" s="61"/>
      <c r="P53" s="4"/>
      <c r="Q53" s="4"/>
      <c r="R53" s="63"/>
      <c r="S53" s="41">
        <v>30</v>
      </c>
      <c r="T53" s="60"/>
      <c r="U53" s="93">
        <f>AVERAGE(S53,T53)</f>
        <v>30</v>
      </c>
      <c r="V53" s="60">
        <v>0.24</v>
      </c>
      <c r="W53" s="60"/>
      <c r="X53" s="61">
        <f>AVERAGE(V53,W53)</f>
        <v>0.24</v>
      </c>
      <c r="Y53" s="41">
        <f>S53/(3*(1-2*V53))</f>
        <v>19.23076923076923</v>
      </c>
      <c r="Z53" s="61"/>
      <c r="AA53" s="41">
        <f>S53/(2*(1+V53))</f>
        <v>12.096774193548388</v>
      </c>
      <c r="AB53" s="61"/>
      <c r="AC53" s="41"/>
      <c r="AD53" s="61"/>
      <c r="AE53" s="41"/>
      <c r="AF53" s="61"/>
      <c r="AG53" s="60"/>
      <c r="AH53" s="61"/>
      <c r="AI53" s="41"/>
      <c r="AJ53" s="61"/>
      <c r="AK53" s="60"/>
      <c r="AL53" s="61"/>
      <c r="AM53" s="41"/>
      <c r="AN53" s="61"/>
      <c r="AO53" s="62">
        <v>2.0999999999999999E-5</v>
      </c>
      <c r="AP53" s="64"/>
      <c r="AQ53" s="223"/>
      <c r="AR53" s="218"/>
      <c r="AS53" s="6" t="s">
        <v>337</v>
      </c>
      <c r="AT53" s="70"/>
      <c r="AU53" s="65"/>
      <c r="AV53" s="65"/>
      <c r="AW53" s="69"/>
      <c r="AX53" s="209"/>
      <c r="AY53" s="65"/>
      <c r="AZ53" s="65"/>
      <c r="BA53" s="69"/>
      <c r="BB53" s="70"/>
      <c r="BC53" s="65"/>
      <c r="BD53" s="65"/>
      <c r="BE53" s="69"/>
      <c r="BF53" s="4" t="s">
        <v>757</v>
      </c>
      <c r="BG53" s="6"/>
      <c r="BH53" s="70"/>
      <c r="BI53" s="65"/>
      <c r="BJ53" s="65"/>
      <c r="BK53" s="69"/>
      <c r="BL53" s="216">
        <v>300</v>
      </c>
      <c r="BM53" s="218">
        <v>330</v>
      </c>
      <c r="BN53" s="5"/>
      <c r="BO53" s="6"/>
      <c r="BP53" s="4"/>
      <c r="BQ53" s="6"/>
      <c r="BR53" s="5"/>
      <c r="BS53" s="6"/>
      <c r="BT53" s="3"/>
      <c r="BU53" s="6"/>
      <c r="BV53" s="216"/>
      <c r="BW53" s="218"/>
      <c r="BX53" s="216"/>
      <c r="BY53" s="218"/>
      <c r="BZ53" s="239"/>
      <c r="CA53" s="223"/>
      <c r="CB53" s="218"/>
      <c r="CC53" s="5"/>
      <c r="CD53" s="6"/>
      <c r="CE53" s="65"/>
      <c r="CF53" s="69"/>
      <c r="CG53" s="5"/>
      <c r="CH53" s="6"/>
      <c r="CI53" s="4"/>
      <c r="CJ53" s="6"/>
      <c r="CK53" s="5"/>
      <c r="CL53" s="6"/>
      <c r="CM53" s="4"/>
      <c r="CN53" s="6"/>
      <c r="CO53" s="5"/>
      <c r="CP53" s="6"/>
      <c r="CQ53" s="5"/>
      <c r="CR53" s="6"/>
      <c r="CS53" s="5"/>
      <c r="CT53" s="6"/>
      <c r="CU53" s="223">
        <v>1450</v>
      </c>
      <c r="CV53" s="218">
        <v>3250</v>
      </c>
      <c r="CW53" s="3"/>
      <c r="CX53" s="46">
        <v>32874</v>
      </c>
      <c r="CY53" s="5"/>
      <c r="CZ53" s="3"/>
      <c r="DA53" s="64">
        <v>3.6700000000000003E-2</v>
      </c>
      <c r="DB53" s="47"/>
      <c r="DC53" s="64"/>
      <c r="DD53" s="47"/>
      <c r="DE53" s="64"/>
      <c r="DF53" s="51"/>
      <c r="DG53" s="51"/>
      <c r="DH53" s="48"/>
      <c r="DI53" s="65"/>
      <c r="DJ53" s="3"/>
      <c r="DK53" s="223">
        <v>850</v>
      </c>
      <c r="DL53" s="224">
        <v>5000</v>
      </c>
      <c r="DM53" s="49"/>
      <c r="DN53" s="50"/>
      <c r="DO53" s="49"/>
      <c r="DP53" s="50"/>
      <c r="DQ53" s="49"/>
      <c r="DR53" s="65"/>
      <c r="DS53" s="51">
        <v>4.5999999999999996</v>
      </c>
      <c r="DT53" s="4" t="s">
        <v>758</v>
      </c>
      <c r="DU53" s="216"/>
      <c r="DV53" s="218"/>
      <c r="DW53" s="218"/>
      <c r="DX53" s="178">
        <v>34663</v>
      </c>
      <c r="DY53" s="38"/>
      <c r="DZ53" s="53" t="s">
        <v>759</v>
      </c>
      <c r="EA53" s="7" t="s">
        <v>760</v>
      </c>
    </row>
    <row r="54" spans="1:131" s="20" customFormat="1" ht="12" customHeight="1" x14ac:dyDescent="0.2">
      <c r="A54" s="38" t="s">
        <v>368</v>
      </c>
      <c r="B54" s="8" t="s">
        <v>773</v>
      </c>
      <c r="C54" s="199">
        <v>-38.531536000000003</v>
      </c>
      <c r="D54" s="199">
        <v>175.92810900000001</v>
      </c>
      <c r="E54" s="9" t="s">
        <v>618</v>
      </c>
      <c r="F54" s="8" t="s">
        <v>700</v>
      </c>
      <c r="G54" s="9"/>
      <c r="H54" s="38"/>
      <c r="I54" s="175"/>
      <c r="J54" s="102"/>
      <c r="K54" s="19"/>
      <c r="L54" s="40"/>
      <c r="M54" s="41"/>
      <c r="N54" s="42"/>
      <c r="O54" s="43"/>
      <c r="P54" s="19"/>
      <c r="Q54" s="19"/>
      <c r="R54" s="55"/>
      <c r="S54" s="41"/>
      <c r="T54" s="42"/>
      <c r="U54" s="43"/>
      <c r="V54" s="42"/>
      <c r="W54" s="42"/>
      <c r="X54" s="43"/>
      <c r="Y54" s="41"/>
      <c r="Z54" s="43"/>
      <c r="AA54" s="41"/>
      <c r="AB54" s="43"/>
      <c r="AC54" s="41"/>
      <c r="AD54" s="43"/>
      <c r="AE54" s="41"/>
      <c r="AF54" s="43"/>
      <c r="AG54" s="42"/>
      <c r="AH54" s="43"/>
      <c r="AI54" s="41"/>
      <c r="AJ54" s="43"/>
      <c r="AK54" s="42"/>
      <c r="AL54" s="43"/>
      <c r="AM54" s="41"/>
      <c r="AN54" s="43"/>
      <c r="AO54" s="44"/>
      <c r="AP54" s="45"/>
      <c r="AQ54" s="224"/>
      <c r="AR54" s="217"/>
      <c r="AS54" s="40"/>
      <c r="AT54" s="207"/>
      <c r="AU54" s="50"/>
      <c r="AV54" s="50"/>
      <c r="AW54" s="102"/>
      <c r="AX54" s="209"/>
      <c r="AY54" s="50"/>
      <c r="AZ54" s="50"/>
      <c r="BA54" s="102"/>
      <c r="BB54" s="207"/>
      <c r="BC54" s="50"/>
      <c r="BD54" s="50"/>
      <c r="BE54" s="102"/>
      <c r="BF54" s="19"/>
      <c r="BG54" s="40"/>
      <c r="BH54" s="207"/>
      <c r="BI54" s="50"/>
      <c r="BJ54" s="50"/>
      <c r="BK54" s="102"/>
      <c r="BL54" s="216">
        <v>326</v>
      </c>
      <c r="BM54" s="217"/>
      <c r="BN54" s="5"/>
      <c r="BO54" s="40"/>
      <c r="BP54" s="19"/>
      <c r="BQ54" s="40"/>
      <c r="BR54" s="5"/>
      <c r="BS54" s="40"/>
      <c r="BT54" s="3"/>
      <c r="BU54" s="40"/>
      <c r="BV54" s="216"/>
      <c r="BW54" s="217"/>
      <c r="BX54" s="216"/>
      <c r="BY54" s="217"/>
      <c r="BZ54" s="239"/>
      <c r="CA54" s="224"/>
      <c r="CB54" s="217"/>
      <c r="CC54" s="5"/>
      <c r="CD54" s="40"/>
      <c r="CE54" s="50"/>
      <c r="CF54" s="102"/>
      <c r="CG54" s="5"/>
      <c r="CH54" s="40"/>
      <c r="CI54" s="19"/>
      <c r="CJ54" s="40"/>
      <c r="CK54" s="5"/>
      <c r="CL54" s="40"/>
      <c r="CM54" s="19"/>
      <c r="CN54" s="40"/>
      <c r="CO54" s="5"/>
      <c r="CP54" s="40"/>
      <c r="CQ54" s="5"/>
      <c r="CR54" s="40"/>
      <c r="CS54" s="5"/>
      <c r="CT54" s="40"/>
      <c r="CU54" s="216"/>
      <c r="CV54" s="224">
        <v>3000</v>
      </c>
      <c r="CW54" s="3"/>
      <c r="CX54" s="46">
        <v>36526</v>
      </c>
      <c r="CY54" s="5"/>
      <c r="CZ54" s="3">
        <v>226</v>
      </c>
      <c r="DA54" s="45"/>
      <c r="DB54" s="47"/>
      <c r="DC54" s="45"/>
      <c r="DD54" s="47"/>
      <c r="DE54" s="45"/>
      <c r="DF54" s="51"/>
      <c r="DG54" s="51"/>
      <c r="DH54" s="48"/>
      <c r="DI54" s="50"/>
      <c r="DJ54" s="3"/>
      <c r="DK54" s="224"/>
      <c r="DL54" s="224"/>
      <c r="DM54" s="49"/>
      <c r="DN54" s="50"/>
      <c r="DO54" s="49"/>
      <c r="DP54" s="50"/>
      <c r="DQ54" s="49"/>
      <c r="DR54" s="50"/>
      <c r="DS54" s="51">
        <v>3.2</v>
      </c>
      <c r="DT54" s="19"/>
      <c r="DU54" s="216"/>
      <c r="DV54" s="217"/>
      <c r="DW54" s="217"/>
      <c r="DX54" s="178"/>
      <c r="DY54" s="52"/>
      <c r="DZ54" s="53"/>
      <c r="EA54" s="38" t="s">
        <v>774</v>
      </c>
    </row>
    <row r="55" spans="1:131" ht="12" customHeight="1" x14ac:dyDescent="0.2">
      <c r="A55" s="116" t="s">
        <v>368</v>
      </c>
      <c r="B55" s="7" t="s">
        <v>769</v>
      </c>
      <c r="C55" s="199">
        <v>-38.546191</v>
      </c>
      <c r="D55" s="200">
        <v>176.195257</v>
      </c>
      <c r="E55" s="9" t="s">
        <v>618</v>
      </c>
      <c r="F55" s="8" t="s">
        <v>700</v>
      </c>
      <c r="G55" s="9" t="s">
        <v>770</v>
      </c>
      <c r="H55" s="7" t="s">
        <v>771</v>
      </c>
      <c r="I55" s="175"/>
      <c r="J55" s="69"/>
      <c r="K55" s="4">
        <v>2070</v>
      </c>
      <c r="L55" s="6">
        <v>2670</v>
      </c>
      <c r="M55" s="41">
        <v>2.5000000000000001E-2</v>
      </c>
      <c r="N55" s="60">
        <v>0.20300000000000001</v>
      </c>
      <c r="O55" s="61">
        <f>AVERAGE(M55,N55)</f>
        <v>0.114</v>
      </c>
      <c r="P55" s="62">
        <v>3.6300000000000001E-19</v>
      </c>
      <c r="Q55" s="62">
        <v>2.43E-16</v>
      </c>
      <c r="R55" s="63">
        <f>AVERAGE(P55,Q55)</f>
        <v>1.2168150000000001E-16</v>
      </c>
      <c r="S55" s="41">
        <v>17.7</v>
      </c>
      <c r="T55" s="60">
        <v>44.3</v>
      </c>
      <c r="U55" s="93">
        <f>AVERAGE(S55,T55)</f>
        <v>31</v>
      </c>
      <c r="V55" s="60">
        <v>0.19</v>
      </c>
      <c r="W55" s="60">
        <v>0.31</v>
      </c>
      <c r="X55" s="61">
        <f>AVERAGE(V55,W55)</f>
        <v>0.25</v>
      </c>
      <c r="Y55" s="41">
        <f>S55/(3*(1-2*V55))</f>
        <v>9.5161290322580641</v>
      </c>
      <c r="Z55" s="61">
        <f>T55/(3*(1-2*W55))</f>
        <v>38.859649122807014</v>
      </c>
      <c r="AA55" s="41">
        <f>S55/(2*(1+V55))</f>
        <v>7.4369747899159666</v>
      </c>
      <c r="AB55" s="61">
        <f>T55/(2*(1+W55))</f>
        <v>16.908396946564885</v>
      </c>
      <c r="AC55" s="41"/>
      <c r="AD55" s="61"/>
      <c r="AE55" s="41"/>
      <c r="AF55" s="61"/>
      <c r="AG55" s="60"/>
      <c r="AH55" s="61"/>
      <c r="AI55" s="41">
        <v>70</v>
      </c>
      <c r="AJ55" s="61">
        <v>163.4</v>
      </c>
      <c r="AK55" s="60"/>
      <c r="AL55" s="61"/>
      <c r="AM55" s="41"/>
      <c r="AN55" s="61"/>
      <c r="AO55" s="62"/>
      <c r="AP55" s="64"/>
      <c r="AQ55" s="223"/>
      <c r="AR55" s="218"/>
      <c r="AS55" s="6"/>
      <c r="AT55" s="70"/>
      <c r="AU55" s="65"/>
      <c r="AV55" s="65"/>
      <c r="AW55" s="69"/>
      <c r="AX55" s="209"/>
      <c r="AY55" s="65"/>
      <c r="AZ55" s="65"/>
      <c r="BA55" s="69"/>
      <c r="BB55" s="70"/>
      <c r="BC55" s="65"/>
      <c r="BD55" s="65"/>
      <c r="BE55" s="69"/>
      <c r="BF55" s="4"/>
      <c r="BG55" s="6"/>
      <c r="BH55" s="70"/>
      <c r="BI55" s="65"/>
      <c r="BJ55" s="65"/>
      <c r="BK55" s="69"/>
      <c r="BL55" s="216">
        <v>280</v>
      </c>
      <c r="BM55" s="218"/>
      <c r="BN55" s="5"/>
      <c r="BO55" s="6"/>
      <c r="BP55" s="4"/>
      <c r="BQ55" s="6"/>
      <c r="BR55" s="5"/>
      <c r="BS55" s="6"/>
      <c r="BT55" s="3"/>
      <c r="BU55" s="6"/>
      <c r="BV55" s="216"/>
      <c r="BW55" s="218"/>
      <c r="BX55" s="216"/>
      <c r="BY55" s="218"/>
      <c r="BZ55" s="239"/>
      <c r="CA55" s="223"/>
      <c r="CB55" s="218"/>
      <c r="CC55" s="5"/>
      <c r="CD55" s="6"/>
      <c r="CE55" s="65"/>
      <c r="CF55" s="69"/>
      <c r="CG55" s="5"/>
      <c r="CH55" s="6"/>
      <c r="CI55" s="4"/>
      <c r="CJ55" s="6"/>
      <c r="CK55" s="5"/>
      <c r="CL55" s="6"/>
      <c r="CM55" s="4"/>
      <c r="CN55" s="6"/>
      <c r="CO55" s="5"/>
      <c r="CP55" s="6"/>
      <c r="CQ55" s="5"/>
      <c r="CR55" s="6"/>
      <c r="CS55" s="5"/>
      <c r="CT55" s="6"/>
      <c r="CU55" s="216"/>
      <c r="CV55" s="223">
        <v>2400</v>
      </c>
      <c r="CW55" s="3"/>
      <c r="CX55" s="46">
        <v>39173</v>
      </c>
      <c r="CY55" s="5"/>
      <c r="CZ55" s="3"/>
      <c r="DA55" s="64"/>
      <c r="DB55" s="47"/>
      <c r="DC55" s="64"/>
      <c r="DD55" s="47"/>
      <c r="DE55" s="64"/>
      <c r="DF55" s="51"/>
      <c r="DG55" s="51"/>
      <c r="DH55" s="48"/>
      <c r="DI55" s="65"/>
      <c r="DJ55" s="3"/>
      <c r="DK55" s="223"/>
      <c r="DL55" s="224"/>
      <c r="DM55" s="49"/>
      <c r="DN55" s="50"/>
      <c r="DO55" s="49"/>
      <c r="DP55" s="50"/>
      <c r="DQ55" s="49"/>
      <c r="DR55" s="65"/>
      <c r="DS55" s="51">
        <v>2.7</v>
      </c>
      <c r="DT55" s="4"/>
      <c r="DU55" s="216"/>
      <c r="DV55" s="218"/>
      <c r="DW55" s="218"/>
      <c r="DX55" s="178"/>
      <c r="DY55" s="52"/>
      <c r="DZ55" s="53"/>
      <c r="EA55" s="7" t="s">
        <v>772</v>
      </c>
    </row>
    <row r="56" spans="1:131" ht="12" customHeight="1" x14ac:dyDescent="0.2">
      <c r="A56" s="7" t="s">
        <v>368</v>
      </c>
      <c r="B56" s="103" t="s">
        <v>761</v>
      </c>
      <c r="C56" s="199">
        <v>-38.613816</v>
      </c>
      <c r="D56" s="199">
        <v>176.18411599999999</v>
      </c>
      <c r="E56" s="9" t="s">
        <v>618</v>
      </c>
      <c r="F56" s="8" t="s">
        <v>700</v>
      </c>
      <c r="G56" s="9"/>
      <c r="H56" s="7" t="s">
        <v>762</v>
      </c>
      <c r="I56" s="205"/>
      <c r="J56" s="197"/>
      <c r="K56" s="4">
        <v>2330</v>
      </c>
      <c r="L56" s="6">
        <v>2560</v>
      </c>
      <c r="M56" s="41">
        <v>5.2999999999999999E-2</v>
      </c>
      <c r="N56" s="60">
        <v>0.20399999999999999</v>
      </c>
      <c r="O56" s="61">
        <f>AVERAGE(M56,N56)</f>
        <v>0.1285</v>
      </c>
      <c r="P56" s="62">
        <v>9.8000000000000002E-18</v>
      </c>
      <c r="Q56" s="62">
        <v>1.6600000000000001E-16</v>
      </c>
      <c r="R56" s="63">
        <f>AVERAGE(P56,Q56)</f>
        <v>8.7900000000000008E-17</v>
      </c>
      <c r="S56" s="41">
        <v>19.899999999999999</v>
      </c>
      <c r="T56" s="60">
        <v>43.7</v>
      </c>
      <c r="U56" s="93">
        <v>30.6</v>
      </c>
      <c r="V56" s="60">
        <v>0.09</v>
      </c>
      <c r="W56" s="60">
        <v>0.34</v>
      </c>
      <c r="X56" s="61">
        <v>0.2</v>
      </c>
      <c r="Y56" s="41">
        <f>S56/(3*(1-2*V56))</f>
        <v>8.0894308943089435</v>
      </c>
      <c r="Z56" s="61">
        <f>T56/(3*(1-2*W56))</f>
        <v>45.520833333333343</v>
      </c>
      <c r="AA56" s="41">
        <f>S56/(2*(1+V56))</f>
        <v>9.128440366972475</v>
      </c>
      <c r="AB56" s="61">
        <f>T56/(2*(1+W56))</f>
        <v>16.305970149253731</v>
      </c>
      <c r="AC56" s="41"/>
      <c r="AD56" s="61"/>
      <c r="AE56" s="41"/>
      <c r="AF56" s="61"/>
      <c r="AG56" s="60"/>
      <c r="AH56" s="61"/>
      <c r="AI56" s="41"/>
      <c r="AJ56" s="61">
        <v>211</v>
      </c>
      <c r="AK56" s="60">
        <v>9.9</v>
      </c>
      <c r="AL56" s="61">
        <v>24.1</v>
      </c>
      <c r="AM56" s="41"/>
      <c r="AN56" s="61"/>
      <c r="AO56" s="62">
        <v>4.8400000000000002E-6</v>
      </c>
      <c r="AP56" s="64">
        <v>1.4100000000000001E-5</v>
      </c>
      <c r="AQ56" s="223">
        <v>2500</v>
      </c>
      <c r="AR56" s="218"/>
      <c r="AS56" s="6" t="s">
        <v>763</v>
      </c>
      <c r="AT56" s="70">
        <v>2.2259999999999999E-2</v>
      </c>
      <c r="AU56" s="65">
        <v>0</v>
      </c>
      <c r="AV56" s="65">
        <f>PRODUCT(AT56,CU56)</f>
        <v>22.259999999999998</v>
      </c>
      <c r="AW56" s="69">
        <f>PRODUCT(AT56,CV56)</f>
        <v>55.65</v>
      </c>
      <c r="AX56" s="209"/>
      <c r="AY56" s="65"/>
      <c r="AZ56" s="65"/>
      <c r="BA56" s="69"/>
      <c r="BB56" s="70">
        <v>1.3440000000000001E-2</v>
      </c>
      <c r="BC56" s="65">
        <v>0</v>
      </c>
      <c r="BD56" s="65">
        <f>PRODUCT(BB56,CU56)</f>
        <v>13.440000000000001</v>
      </c>
      <c r="BE56" s="69">
        <f>PRODUCT(BB56,CV56)</f>
        <v>33.6</v>
      </c>
      <c r="BF56" s="4" t="s">
        <v>764</v>
      </c>
      <c r="BG56" s="6" t="s">
        <v>765</v>
      </c>
      <c r="BH56" s="70">
        <v>8.8000000000000005E-3</v>
      </c>
      <c r="BI56" s="65">
        <v>0</v>
      </c>
      <c r="BJ56" s="65">
        <f>PRODUCT(BH56,CU56)</f>
        <v>8.8000000000000007</v>
      </c>
      <c r="BK56" s="69">
        <f>PRODUCT(BH56,CV56)</f>
        <v>22</v>
      </c>
      <c r="BL56" s="216">
        <v>225</v>
      </c>
      <c r="BM56" s="218">
        <v>350</v>
      </c>
      <c r="BN56" s="5"/>
      <c r="BO56" s="6"/>
      <c r="BP56" s="4"/>
      <c r="BQ56" s="6"/>
      <c r="BR56" s="5"/>
      <c r="BS56" s="6"/>
      <c r="BT56" s="3"/>
      <c r="BU56" s="6"/>
      <c r="BV56" s="216"/>
      <c r="BW56" s="218"/>
      <c r="BX56" s="216"/>
      <c r="BY56" s="218"/>
      <c r="BZ56" s="239"/>
      <c r="CA56" s="223"/>
      <c r="CB56" s="218"/>
      <c r="CC56" s="5"/>
      <c r="CD56" s="6"/>
      <c r="CE56" s="65"/>
      <c r="CF56" s="69"/>
      <c r="CG56" s="5"/>
      <c r="CH56" s="6"/>
      <c r="CI56" s="4"/>
      <c r="CJ56" s="6"/>
      <c r="CK56" s="5"/>
      <c r="CL56" s="6"/>
      <c r="CM56" s="4"/>
      <c r="CN56" s="6"/>
      <c r="CO56" s="5"/>
      <c r="CP56" s="6"/>
      <c r="CQ56" s="5"/>
      <c r="CR56" s="6"/>
      <c r="CS56" s="5"/>
      <c r="CT56" s="6"/>
      <c r="CU56" s="216">
        <v>1000</v>
      </c>
      <c r="CV56" s="223">
        <v>2500</v>
      </c>
      <c r="CW56" s="3"/>
      <c r="CX56" s="100">
        <v>39448</v>
      </c>
      <c r="CY56" s="5"/>
      <c r="CZ56" s="3">
        <v>130</v>
      </c>
      <c r="DA56" s="64">
        <v>0.55000000000000004</v>
      </c>
      <c r="DB56" s="47"/>
      <c r="DC56" s="64"/>
      <c r="DD56" s="47">
        <v>0</v>
      </c>
      <c r="DE56" s="64"/>
      <c r="DF56" s="51">
        <v>1</v>
      </c>
      <c r="DG56" s="51"/>
      <c r="DH56" s="48">
        <v>38353</v>
      </c>
      <c r="DI56" s="65"/>
      <c r="DJ56" s="3" t="s">
        <v>766</v>
      </c>
      <c r="DK56" s="223">
        <v>1500</v>
      </c>
      <c r="DL56" s="224">
        <v>3000</v>
      </c>
      <c r="DM56" s="49"/>
      <c r="DN56" s="50"/>
      <c r="DO56" s="49"/>
      <c r="DP56" s="50"/>
      <c r="DQ56" s="49"/>
      <c r="DR56" s="65"/>
      <c r="DS56" s="51">
        <v>3.3</v>
      </c>
      <c r="DT56" s="4"/>
      <c r="DU56" s="216"/>
      <c r="DV56" s="218"/>
      <c r="DW56" s="218"/>
      <c r="DX56" s="178">
        <v>40940</v>
      </c>
      <c r="DY56" s="52"/>
      <c r="DZ56" s="53" t="s">
        <v>767</v>
      </c>
      <c r="EA56" s="7" t="s">
        <v>768</v>
      </c>
    </row>
    <row r="57" spans="1:131" ht="12" customHeight="1" x14ac:dyDescent="0.2">
      <c r="A57" s="117" t="s">
        <v>616</v>
      </c>
      <c r="B57" s="7" t="s">
        <v>627</v>
      </c>
      <c r="C57" s="199">
        <v>36.106155000000001</v>
      </c>
      <c r="D57" s="199">
        <v>129.37791200000001</v>
      </c>
      <c r="E57" s="9" t="s">
        <v>618</v>
      </c>
      <c r="F57" s="9" t="s">
        <v>628</v>
      </c>
      <c r="G57" s="9"/>
      <c r="H57" s="118"/>
      <c r="I57" s="175"/>
      <c r="J57" s="69"/>
      <c r="K57" s="4"/>
      <c r="L57" s="6"/>
      <c r="M57" s="60"/>
      <c r="N57" s="60"/>
      <c r="O57" s="61"/>
      <c r="P57" s="4"/>
      <c r="Q57" s="4"/>
      <c r="R57" s="6"/>
      <c r="S57" s="60"/>
      <c r="T57" s="60"/>
      <c r="U57" s="61"/>
      <c r="V57" s="60"/>
      <c r="W57" s="60"/>
      <c r="X57" s="61"/>
      <c r="Y57" s="60"/>
      <c r="Z57" s="61"/>
      <c r="AA57" s="60"/>
      <c r="AB57" s="61"/>
      <c r="AC57" s="60"/>
      <c r="AD57" s="61"/>
      <c r="AE57" s="60"/>
      <c r="AF57" s="61"/>
      <c r="AG57" s="60"/>
      <c r="AH57" s="61"/>
      <c r="AI57" s="60"/>
      <c r="AJ57" s="61"/>
      <c r="AK57" s="60"/>
      <c r="AL57" s="61"/>
      <c r="AM57" s="60"/>
      <c r="AN57" s="61"/>
      <c r="AO57" s="62"/>
      <c r="AP57" s="64"/>
      <c r="AQ57" s="223"/>
      <c r="AR57" s="218"/>
      <c r="AS57" s="6"/>
      <c r="AT57" s="70"/>
      <c r="AU57" s="65"/>
      <c r="AV57" s="65"/>
      <c r="AW57" s="69"/>
      <c r="AX57" s="70"/>
      <c r="AY57" s="65"/>
      <c r="AZ57" s="65"/>
      <c r="BA57" s="69"/>
      <c r="BB57" s="70"/>
      <c r="BC57" s="65"/>
      <c r="BD57" s="65"/>
      <c r="BE57" s="69"/>
      <c r="BF57" s="4"/>
      <c r="BG57" s="6"/>
      <c r="BH57" s="70"/>
      <c r="BI57" s="65"/>
      <c r="BJ57" s="65"/>
      <c r="BK57" s="69"/>
      <c r="BL57" s="223"/>
      <c r="BM57" s="218"/>
      <c r="BN57" s="4"/>
      <c r="BO57" s="6"/>
      <c r="BP57" s="4"/>
      <c r="BQ57" s="6"/>
      <c r="BR57" s="4"/>
      <c r="BS57" s="6"/>
      <c r="BT57" s="6"/>
      <c r="BU57" s="6"/>
      <c r="BV57" s="223"/>
      <c r="BW57" s="218"/>
      <c r="BX57" s="223"/>
      <c r="BY57" s="218"/>
      <c r="BZ57" s="218"/>
      <c r="CA57" s="223"/>
      <c r="CB57" s="218"/>
      <c r="CC57" s="4"/>
      <c r="CD57" s="6"/>
      <c r="CE57" s="65"/>
      <c r="CF57" s="69"/>
      <c r="CG57" s="4"/>
      <c r="CH57" s="6"/>
      <c r="CI57" s="4"/>
      <c r="CJ57" s="6"/>
      <c r="CK57" s="4"/>
      <c r="CL57" s="6"/>
      <c r="CM57" s="4"/>
      <c r="CN57" s="6"/>
      <c r="CO57" s="4"/>
      <c r="CP57" s="6"/>
      <c r="CQ57" s="4"/>
      <c r="CR57" s="6"/>
      <c r="CS57" s="4"/>
      <c r="CT57" s="6"/>
      <c r="CU57" s="216"/>
      <c r="CV57" s="218"/>
      <c r="CW57" s="6"/>
      <c r="CX57" s="119">
        <v>42719</v>
      </c>
      <c r="CY57" s="6"/>
      <c r="CZ57" s="6"/>
      <c r="DA57" s="64"/>
      <c r="DB57" s="62"/>
      <c r="DC57" s="64"/>
      <c r="DD57" s="62"/>
      <c r="DE57" s="64"/>
      <c r="DF57" s="69"/>
      <c r="DG57" s="69"/>
      <c r="DH57" s="97"/>
      <c r="DI57" s="69"/>
      <c r="DJ57" s="6"/>
      <c r="DK57" s="223"/>
      <c r="DL57" s="224"/>
      <c r="DM57" s="49"/>
      <c r="DN57" s="50"/>
      <c r="DO57" s="49"/>
      <c r="DP57" s="50"/>
      <c r="DQ57" s="49"/>
      <c r="DR57" s="69"/>
      <c r="DS57" s="51">
        <v>2.2999999999999998</v>
      </c>
      <c r="DT57" s="190" t="s">
        <v>275</v>
      </c>
      <c r="DU57" s="223"/>
      <c r="DV57" s="218"/>
      <c r="DW57" s="218"/>
      <c r="DX57" s="180"/>
      <c r="DY57" s="52"/>
      <c r="DZ57" s="53"/>
      <c r="EA57" s="7" t="s">
        <v>626</v>
      </c>
    </row>
    <row r="58" spans="1:131" s="20" customFormat="1" ht="12" customHeight="1" x14ac:dyDescent="0.2">
      <c r="A58" s="101" t="s">
        <v>616</v>
      </c>
      <c r="B58" s="104" t="s">
        <v>617</v>
      </c>
      <c r="C58" s="199">
        <v>36.106727999999997</v>
      </c>
      <c r="D58" s="199">
        <v>129.37826200000001</v>
      </c>
      <c r="E58" s="9" t="s">
        <v>618</v>
      </c>
      <c r="F58" s="9" t="s">
        <v>619</v>
      </c>
      <c r="G58" s="9"/>
      <c r="H58" s="120" t="s">
        <v>620</v>
      </c>
      <c r="I58" s="175"/>
      <c r="J58" s="102"/>
      <c r="K58" s="19"/>
      <c r="L58" s="40">
        <v>2630</v>
      </c>
      <c r="M58" s="42"/>
      <c r="N58" s="42">
        <v>5.0000000000000001E-3</v>
      </c>
      <c r="O58" s="43">
        <v>5.0000000000000001E-3</v>
      </c>
      <c r="P58" s="44">
        <v>9.9999999999999998E-17</v>
      </c>
      <c r="Q58" s="44">
        <v>6.8000000000000001E-16</v>
      </c>
      <c r="R58" s="45">
        <f>AVERAGE(Q58,P58)</f>
        <v>3.9000000000000003E-16</v>
      </c>
      <c r="S58" s="42"/>
      <c r="T58" s="42">
        <v>33.5</v>
      </c>
      <c r="U58" s="43">
        <v>33.5</v>
      </c>
      <c r="V58" s="42"/>
      <c r="W58" s="42">
        <v>0.21</v>
      </c>
      <c r="X58" s="43">
        <v>0.21</v>
      </c>
      <c r="Y58" s="42"/>
      <c r="Z58" s="43">
        <f>T58/(3*(1-2*W58))</f>
        <v>19.252873563218387</v>
      </c>
      <c r="AA58" s="42"/>
      <c r="AB58" s="43">
        <f>T58/(2*(1+W58))</f>
        <v>13.842975206611571</v>
      </c>
      <c r="AC58" s="42"/>
      <c r="AD58" s="43"/>
      <c r="AE58" s="42"/>
      <c r="AF58" s="43">
        <v>60.2</v>
      </c>
      <c r="AG58" s="42"/>
      <c r="AH58" s="43">
        <v>15.2</v>
      </c>
      <c r="AI58" s="42"/>
      <c r="AJ58" s="43">
        <v>106.7</v>
      </c>
      <c r="AK58" s="42"/>
      <c r="AL58" s="43">
        <v>9.1999999999999993</v>
      </c>
      <c r="AM58" s="42"/>
      <c r="AN58" s="43">
        <v>3</v>
      </c>
      <c r="AO58" s="44"/>
      <c r="AP58" s="45">
        <v>1.7E-15</v>
      </c>
      <c r="AQ58" s="224"/>
      <c r="AR58" s="217"/>
      <c r="AS58" s="40" t="s">
        <v>337</v>
      </c>
      <c r="AT58" s="207"/>
      <c r="AU58" s="50"/>
      <c r="AV58" s="50">
        <v>106</v>
      </c>
      <c r="AW58" s="102">
        <v>110</v>
      </c>
      <c r="AX58" s="207">
        <v>9.1999999999999993</v>
      </c>
      <c r="AY58" s="50">
        <v>10.199999999999999</v>
      </c>
      <c r="AZ58" s="50"/>
      <c r="BA58" s="102">
        <v>143</v>
      </c>
      <c r="BB58" s="207"/>
      <c r="BC58" s="50"/>
      <c r="BD58" s="50">
        <v>88</v>
      </c>
      <c r="BE58" s="102">
        <v>120</v>
      </c>
      <c r="BF58" s="19"/>
      <c r="BG58" s="40" t="s">
        <v>621</v>
      </c>
      <c r="BH58" s="207"/>
      <c r="BI58" s="50"/>
      <c r="BJ58" s="50"/>
      <c r="BK58" s="102"/>
      <c r="BL58" s="224"/>
      <c r="BM58" s="217">
        <v>140</v>
      </c>
      <c r="BN58" s="19"/>
      <c r="BO58" s="40" t="s">
        <v>622</v>
      </c>
      <c r="BP58" s="19"/>
      <c r="BQ58" s="40"/>
      <c r="BR58" s="19"/>
      <c r="BS58" s="40"/>
      <c r="BT58" s="40" t="s">
        <v>623</v>
      </c>
      <c r="BU58" s="40" t="s">
        <v>337</v>
      </c>
      <c r="BV58" s="224"/>
      <c r="BW58" s="217"/>
      <c r="BX58" s="224"/>
      <c r="BY58" s="217"/>
      <c r="BZ58" s="217">
        <v>1000</v>
      </c>
      <c r="CA58" s="224"/>
      <c r="CB58" s="217"/>
      <c r="CC58" s="19"/>
      <c r="CD58" s="40"/>
      <c r="CE58" s="50"/>
      <c r="CF58" s="102"/>
      <c r="CG58" s="19"/>
      <c r="CH58" s="40"/>
      <c r="CI58" s="19">
        <v>7.9</v>
      </c>
      <c r="CJ58" s="40">
        <v>23.4</v>
      </c>
      <c r="CK58" s="19">
        <v>3.2</v>
      </c>
      <c r="CL58" s="40"/>
      <c r="CM58" s="19"/>
      <c r="CN58" s="40"/>
      <c r="CO58" s="19"/>
      <c r="CP58" s="40"/>
      <c r="CQ58" s="19"/>
      <c r="CR58" s="40"/>
      <c r="CS58" s="19">
        <v>26.6</v>
      </c>
      <c r="CT58" s="40"/>
      <c r="CU58" s="216">
        <v>4300</v>
      </c>
      <c r="CV58" s="217">
        <v>4300</v>
      </c>
      <c r="CW58" s="40" t="s">
        <v>287</v>
      </c>
      <c r="CX58" s="121">
        <v>42398</v>
      </c>
      <c r="CY58" s="40"/>
      <c r="CZ58" s="40"/>
      <c r="DA58" s="45">
        <v>4.6829999999999997E-2</v>
      </c>
      <c r="DB58" s="44">
        <v>12800</v>
      </c>
      <c r="DC58" s="45"/>
      <c r="DD58" s="44">
        <v>5841</v>
      </c>
      <c r="DE58" s="45">
        <v>6493</v>
      </c>
      <c r="DF58" s="102">
        <v>89.2</v>
      </c>
      <c r="DG58" s="102">
        <v>131.80000000000001</v>
      </c>
      <c r="DH58" s="122"/>
      <c r="DI58" s="102"/>
      <c r="DJ58" s="40" t="s">
        <v>624</v>
      </c>
      <c r="DK58" s="224">
        <v>3700</v>
      </c>
      <c r="DL58" s="224">
        <v>6000</v>
      </c>
      <c r="DM58" s="49"/>
      <c r="DN58" s="50"/>
      <c r="DO58" s="49">
        <v>2.08</v>
      </c>
      <c r="DP58" s="50">
        <v>0.66</v>
      </c>
      <c r="DQ58" s="49"/>
      <c r="DR58" s="102"/>
      <c r="DS58" s="51">
        <v>5.4</v>
      </c>
      <c r="DT58" s="190" t="s">
        <v>290</v>
      </c>
      <c r="DU58" s="224">
        <v>4500</v>
      </c>
      <c r="DV58" s="217">
        <v>4500</v>
      </c>
      <c r="DW58" s="217">
        <v>670</v>
      </c>
      <c r="DX58" s="180">
        <v>43054</v>
      </c>
      <c r="DY58" s="19" t="s">
        <v>625</v>
      </c>
      <c r="DZ58" s="36"/>
      <c r="EA58" s="123" t="s">
        <v>626</v>
      </c>
    </row>
    <row r="59" spans="1:131" ht="12" customHeight="1" x14ac:dyDescent="0.2">
      <c r="A59" s="117" t="s">
        <v>333</v>
      </c>
      <c r="B59" s="7" t="s">
        <v>906</v>
      </c>
      <c r="C59" s="199">
        <v>58.599809</v>
      </c>
      <c r="D59" s="199">
        <v>11.288306</v>
      </c>
      <c r="E59" s="9" t="s">
        <v>618</v>
      </c>
      <c r="F59" s="9" t="s">
        <v>628</v>
      </c>
      <c r="G59" s="9" t="s">
        <v>907</v>
      </c>
      <c r="H59" s="117" t="s">
        <v>274</v>
      </c>
      <c r="I59" s="175"/>
      <c r="J59" s="69"/>
      <c r="K59" s="4">
        <v>2640</v>
      </c>
      <c r="L59" s="6"/>
      <c r="M59" s="60">
        <v>5.0000000000000001E-3</v>
      </c>
      <c r="N59" s="60"/>
      <c r="O59" s="61">
        <v>5.0000000000000001E-3</v>
      </c>
      <c r="P59" s="62">
        <v>1.0000000000000001E-17</v>
      </c>
      <c r="Q59" s="4"/>
      <c r="R59" s="64">
        <f>AVERAGE(P59,Q59)</f>
        <v>1.0000000000000001E-17</v>
      </c>
      <c r="S59" s="60">
        <v>50</v>
      </c>
      <c r="T59" s="60"/>
      <c r="U59" s="61">
        <f>AVERAGE(S59,T59)</f>
        <v>50</v>
      </c>
      <c r="V59" s="60">
        <v>0.15</v>
      </c>
      <c r="W59" s="60"/>
      <c r="X59" s="61">
        <f>AVERAGE(V59,W59)</f>
        <v>0.15</v>
      </c>
      <c r="Y59" s="41">
        <v>23.81</v>
      </c>
      <c r="Z59" s="61"/>
      <c r="AA59" s="41">
        <v>21.75</v>
      </c>
      <c r="AB59" s="61"/>
      <c r="AC59" s="60"/>
      <c r="AD59" s="61"/>
      <c r="AE59" s="60"/>
      <c r="AF59" s="61"/>
      <c r="AG59" s="60"/>
      <c r="AH59" s="61"/>
      <c r="AI59" s="60">
        <v>220</v>
      </c>
      <c r="AJ59" s="61"/>
      <c r="AK59" s="60">
        <v>8.3000000000000007</v>
      </c>
      <c r="AL59" s="61"/>
      <c r="AM59" s="60"/>
      <c r="AN59" s="61"/>
      <c r="AO59" s="62"/>
      <c r="AP59" s="64"/>
      <c r="AQ59" s="223"/>
      <c r="AR59" s="218"/>
      <c r="AS59" s="6" t="s">
        <v>337</v>
      </c>
      <c r="AT59" s="70">
        <v>2.5999999999999999E-2</v>
      </c>
      <c r="AU59" s="65">
        <v>0</v>
      </c>
      <c r="AV59" s="65">
        <f>PRODUCT(AT59,CU59)</f>
        <v>11.7</v>
      </c>
      <c r="AW59" s="69"/>
      <c r="AX59" s="70">
        <v>2.87E-2</v>
      </c>
      <c r="AY59" s="65">
        <v>7.1</v>
      </c>
      <c r="AZ59" s="65">
        <f>PRODUCT(AX59,CU59)+AY59</f>
        <v>20.015000000000001</v>
      </c>
      <c r="BA59" s="69"/>
      <c r="BB59" s="70">
        <v>1.83E-2</v>
      </c>
      <c r="BC59" s="65">
        <v>4.3</v>
      </c>
      <c r="BD59" s="65">
        <f>PRODUCT(BB59,CU59)+BC59</f>
        <v>12.535</v>
      </c>
      <c r="BE59" s="69"/>
      <c r="BF59" s="4" t="s">
        <v>908</v>
      </c>
      <c r="BG59" s="6"/>
      <c r="BH59" s="70"/>
      <c r="BI59" s="65"/>
      <c r="BJ59" s="65"/>
      <c r="BK59" s="69"/>
      <c r="BL59" s="223"/>
      <c r="BM59" s="218"/>
      <c r="BN59" s="4" t="s">
        <v>890</v>
      </c>
      <c r="BO59" s="6"/>
      <c r="BP59" s="4"/>
      <c r="BQ59" s="6"/>
      <c r="BR59" s="4"/>
      <c r="BS59" s="6"/>
      <c r="BT59" s="6"/>
      <c r="BU59" s="6"/>
      <c r="BV59" s="223"/>
      <c r="BW59" s="218"/>
      <c r="BX59" s="223"/>
      <c r="BY59" s="218"/>
      <c r="BZ59" s="218"/>
      <c r="CA59" s="223"/>
      <c r="CB59" s="218"/>
      <c r="CC59" s="4"/>
      <c r="CD59" s="6"/>
      <c r="CE59" s="65"/>
      <c r="CF59" s="69"/>
      <c r="CG59" s="4"/>
      <c r="CH59" s="6"/>
      <c r="CI59" s="4"/>
      <c r="CJ59" s="6"/>
      <c r="CK59" s="4"/>
      <c r="CL59" s="6"/>
      <c r="CM59" s="4"/>
      <c r="CN59" s="6"/>
      <c r="CO59" s="4"/>
      <c r="CP59" s="6"/>
      <c r="CQ59" s="4"/>
      <c r="CR59" s="6"/>
      <c r="CS59" s="4"/>
      <c r="CT59" s="6"/>
      <c r="CU59" s="223">
        <v>450</v>
      </c>
      <c r="CV59" s="218"/>
      <c r="CW59" s="6"/>
      <c r="CX59" s="119">
        <v>31717</v>
      </c>
      <c r="CY59" s="6" t="s">
        <v>909</v>
      </c>
      <c r="CZ59" s="6"/>
      <c r="DA59" s="64">
        <v>0.03</v>
      </c>
      <c r="DB59" s="62">
        <v>399</v>
      </c>
      <c r="DC59" s="64"/>
      <c r="DD59" s="62"/>
      <c r="DE59" s="64"/>
      <c r="DF59" s="69">
        <v>18</v>
      </c>
      <c r="DG59" s="69"/>
      <c r="DH59" s="97"/>
      <c r="DI59" s="69"/>
      <c r="DJ59" s="6" t="s">
        <v>910</v>
      </c>
      <c r="DK59" s="223">
        <v>440</v>
      </c>
      <c r="DL59" s="224">
        <v>475</v>
      </c>
      <c r="DM59" s="49"/>
      <c r="DN59" s="50"/>
      <c r="DO59" s="49"/>
      <c r="DP59" s="50"/>
      <c r="DQ59" s="49"/>
      <c r="DR59" s="69"/>
      <c r="DS59" s="69">
        <v>-0.2</v>
      </c>
      <c r="DT59" s="6" t="s">
        <v>275</v>
      </c>
      <c r="DU59" s="223"/>
      <c r="DV59" s="218"/>
      <c r="DW59" s="218"/>
      <c r="DX59" s="180">
        <v>32509</v>
      </c>
      <c r="DY59" s="52"/>
      <c r="DZ59" s="53"/>
      <c r="EA59" s="7" t="s">
        <v>911</v>
      </c>
    </row>
    <row r="60" spans="1:131" ht="12" customHeight="1" x14ac:dyDescent="0.2">
      <c r="A60" s="117" t="s">
        <v>324</v>
      </c>
      <c r="B60" s="117" t="s">
        <v>666</v>
      </c>
      <c r="C60" s="199">
        <v>47.585487999999998</v>
      </c>
      <c r="D60" s="200">
        <v>7.595567</v>
      </c>
      <c r="E60" s="9" t="s">
        <v>618</v>
      </c>
      <c r="F60" s="9" t="s">
        <v>628</v>
      </c>
      <c r="G60" s="9" t="s">
        <v>631</v>
      </c>
      <c r="H60" s="117" t="s">
        <v>274</v>
      </c>
      <c r="I60" s="175">
        <v>0.25</v>
      </c>
      <c r="J60" s="69">
        <v>0.95</v>
      </c>
      <c r="K60" s="4"/>
      <c r="L60" s="6"/>
      <c r="M60" s="60"/>
      <c r="N60" s="60">
        <v>0.1</v>
      </c>
      <c r="O60" s="61">
        <f>AVERAGE(M60,N60)</f>
        <v>0.1</v>
      </c>
      <c r="P60" s="62">
        <v>1.0000000000000001E-17</v>
      </c>
      <c r="Q60" s="62">
        <v>1.0000000000000001E-15</v>
      </c>
      <c r="R60" s="64">
        <f>AVERAGE(P60,Q60)</f>
        <v>5.0500000000000002E-16</v>
      </c>
      <c r="S60" s="60">
        <v>39</v>
      </c>
      <c r="T60" s="60">
        <v>65</v>
      </c>
      <c r="U60" s="93">
        <f>AVERAGE(S60,T60)</f>
        <v>52</v>
      </c>
      <c r="V60" s="94">
        <v>0.22</v>
      </c>
      <c r="W60" s="60"/>
      <c r="X60" s="61">
        <f>AVERAGE(V60,W60)</f>
        <v>0.22</v>
      </c>
      <c r="Y60" s="60">
        <f>S60/(3*(1-2*V60))</f>
        <v>23.214285714285712</v>
      </c>
      <c r="Z60" s="61">
        <f>T60/(3*(1-2*W60))</f>
        <v>21.666666666666668</v>
      </c>
      <c r="AA60" s="60">
        <f>S60/(2*(1+V60))</f>
        <v>15.983606557377049</v>
      </c>
      <c r="AB60" s="61">
        <f>T60/(2*(1+W60))</f>
        <v>32.5</v>
      </c>
      <c r="AC60" s="60">
        <v>0.2</v>
      </c>
      <c r="AD60" s="61">
        <v>1</v>
      </c>
      <c r="AE60" s="60">
        <v>44</v>
      </c>
      <c r="AF60" s="61">
        <v>55.5</v>
      </c>
      <c r="AG60" s="60">
        <v>18.2</v>
      </c>
      <c r="AH60" s="61">
        <v>35.5</v>
      </c>
      <c r="AI60" s="60">
        <v>117.7</v>
      </c>
      <c r="AJ60" s="61">
        <v>167.3</v>
      </c>
      <c r="AK60" s="60"/>
      <c r="AL60" s="61"/>
      <c r="AM60" s="60"/>
      <c r="AN60" s="61"/>
      <c r="AO60" s="62"/>
      <c r="AP60" s="64">
        <v>1.0000000000000001E-5</v>
      </c>
      <c r="AQ60" s="223"/>
      <c r="AR60" s="218"/>
      <c r="AS60" s="6" t="s">
        <v>218</v>
      </c>
      <c r="AT60" s="70">
        <v>2.4899999999999999E-2</v>
      </c>
      <c r="AU60" s="65">
        <v>0</v>
      </c>
      <c r="AV60" s="65">
        <f>AT60*CU60+AU60</f>
        <v>115.26209999999999</v>
      </c>
      <c r="AW60" s="69">
        <f>AT60*CV60+AU60</f>
        <v>124.49999999999999</v>
      </c>
      <c r="AX60" s="70">
        <v>5.0000000000000001E-3</v>
      </c>
      <c r="AY60" s="65">
        <v>90</v>
      </c>
      <c r="AZ60" s="65">
        <f>AX60*CU60+AY60</f>
        <v>113.145</v>
      </c>
      <c r="BA60" s="69">
        <f>AX60*CV60+AY60</f>
        <v>115</v>
      </c>
      <c r="BB60" s="70">
        <v>7.0000000000000001E-3</v>
      </c>
      <c r="BC60" s="65">
        <v>42</v>
      </c>
      <c r="BD60" s="65">
        <f>BB60*CU60+BC60</f>
        <v>74.402999999999992</v>
      </c>
      <c r="BE60" s="69">
        <f>BB60*CV60+BC60</f>
        <v>77</v>
      </c>
      <c r="BF60" s="4" t="s">
        <v>255</v>
      </c>
      <c r="BG60" s="6" t="s">
        <v>1079</v>
      </c>
      <c r="BH60" s="70">
        <v>9.8099999999999993E-3</v>
      </c>
      <c r="BI60" s="65">
        <v>0</v>
      </c>
      <c r="BJ60" s="65">
        <f>BH60*CU60+BI60</f>
        <v>45.410489999999996</v>
      </c>
      <c r="BK60" s="69">
        <f>BH60*CV60+BI60</f>
        <v>49.05</v>
      </c>
      <c r="BL60" s="223">
        <v>190</v>
      </c>
      <c r="BM60" s="218">
        <v>200</v>
      </c>
      <c r="BN60" s="4"/>
      <c r="BO60" s="6"/>
      <c r="BP60" s="4"/>
      <c r="BQ60" s="6"/>
      <c r="BR60" s="4"/>
      <c r="BS60" s="6"/>
      <c r="BT60" s="6"/>
      <c r="BU60" s="6"/>
      <c r="BV60" s="223"/>
      <c r="BW60" s="218"/>
      <c r="BX60" s="223"/>
      <c r="BY60" s="218"/>
      <c r="BZ60" s="218"/>
      <c r="CA60" s="223">
        <v>4700</v>
      </c>
      <c r="CB60" s="218"/>
      <c r="CC60" s="4"/>
      <c r="CD60" s="6"/>
      <c r="CE60" s="65"/>
      <c r="CF60" s="69"/>
      <c r="CG60" s="4"/>
      <c r="CH60" s="6"/>
      <c r="CI60" s="4"/>
      <c r="CJ60" s="6"/>
      <c r="CK60" s="4"/>
      <c r="CL60" s="6"/>
      <c r="CM60" s="4"/>
      <c r="CN60" s="6"/>
      <c r="CO60" s="4"/>
      <c r="CP60" s="6"/>
      <c r="CQ60" s="4"/>
      <c r="CR60" s="6"/>
      <c r="CS60" s="4"/>
      <c r="CT60" s="6"/>
      <c r="CU60" s="223">
        <v>4629</v>
      </c>
      <c r="CV60" s="218">
        <v>5000</v>
      </c>
      <c r="CW60" s="6" t="s">
        <v>287</v>
      </c>
      <c r="CX60" s="119">
        <v>39053</v>
      </c>
      <c r="CY60" s="6" t="s">
        <v>667</v>
      </c>
      <c r="CZ60" s="6">
        <v>30</v>
      </c>
      <c r="DA60" s="64">
        <v>5.5E-2</v>
      </c>
      <c r="DB60" s="62">
        <v>11566</v>
      </c>
      <c r="DC60" s="64"/>
      <c r="DD60" s="62"/>
      <c r="DE60" s="64"/>
      <c r="DF60" s="69">
        <v>29.6</v>
      </c>
      <c r="DG60" s="69"/>
      <c r="DH60" s="97">
        <v>39053</v>
      </c>
      <c r="DI60" s="69"/>
      <c r="DJ60" s="6" t="s">
        <v>668</v>
      </c>
      <c r="DK60" s="223">
        <v>4000</v>
      </c>
      <c r="DL60" s="224">
        <v>5000</v>
      </c>
      <c r="DM60" s="49">
        <v>2.31</v>
      </c>
      <c r="DN60" s="50">
        <v>0.9</v>
      </c>
      <c r="DO60" s="49">
        <v>6.08</v>
      </c>
      <c r="DP60" s="50">
        <v>1.58</v>
      </c>
      <c r="DQ60" s="49">
        <v>3.32</v>
      </c>
      <c r="DR60" s="69">
        <v>1.1499999999999999</v>
      </c>
      <c r="DS60" s="69">
        <v>3.4</v>
      </c>
      <c r="DT60" s="6" t="s">
        <v>275</v>
      </c>
      <c r="DU60" s="223"/>
      <c r="DV60" s="218">
        <v>4600</v>
      </c>
      <c r="DW60" s="218"/>
      <c r="DX60" s="180">
        <v>39059</v>
      </c>
      <c r="DY60" s="52" t="s">
        <v>669</v>
      </c>
      <c r="DZ60" s="112" t="s">
        <v>670</v>
      </c>
      <c r="EA60" s="7" t="s">
        <v>671</v>
      </c>
    </row>
    <row r="61" spans="1:131" ht="12" customHeight="1" x14ac:dyDescent="0.2">
      <c r="A61" s="7" t="s">
        <v>324</v>
      </c>
      <c r="B61" s="8" t="s">
        <v>782</v>
      </c>
      <c r="C61" s="199">
        <v>47.415719000000003</v>
      </c>
      <c r="D61" s="199">
        <v>9.3293379999999999</v>
      </c>
      <c r="E61" s="9" t="s">
        <v>618</v>
      </c>
      <c r="F61" s="8" t="s">
        <v>783</v>
      </c>
      <c r="G61" s="9" t="s">
        <v>784</v>
      </c>
      <c r="H61" s="7" t="s">
        <v>283</v>
      </c>
      <c r="I61" s="175"/>
      <c r="J61" s="69"/>
      <c r="K61" s="4">
        <v>2650</v>
      </c>
      <c r="L61" s="6"/>
      <c r="M61" s="41">
        <v>1.7999999999999999E-2</v>
      </c>
      <c r="N61" s="60">
        <v>5.8000000000000003E-2</v>
      </c>
      <c r="O61" s="61">
        <f>AVERAGE(M61,N61)</f>
        <v>3.7999999999999999E-2</v>
      </c>
      <c r="P61" s="62">
        <v>1.0000000000000001E-17</v>
      </c>
      <c r="Q61" s="62">
        <v>4.9999999999999999E-17</v>
      </c>
      <c r="R61" s="63">
        <f>AVERAGE(P61,Q61)</f>
        <v>3.0000000000000001E-17</v>
      </c>
      <c r="S61" s="41">
        <v>6</v>
      </c>
      <c r="T61" s="60"/>
      <c r="U61" s="61">
        <v>6</v>
      </c>
      <c r="V61" s="60">
        <v>0.25</v>
      </c>
      <c r="W61" s="60"/>
      <c r="X61" s="61">
        <v>0.25</v>
      </c>
      <c r="Y61" s="41">
        <v>4</v>
      </c>
      <c r="Z61" s="61"/>
      <c r="AA61" s="41">
        <v>2.4</v>
      </c>
      <c r="AB61" s="61"/>
      <c r="AC61" s="41">
        <v>0.75</v>
      </c>
      <c r="AD61" s="61"/>
      <c r="AE61" s="41">
        <v>31</v>
      </c>
      <c r="AF61" s="61">
        <v>42</v>
      </c>
      <c r="AG61" s="60">
        <v>20</v>
      </c>
      <c r="AH61" s="61">
        <v>97</v>
      </c>
      <c r="AI61" s="41"/>
      <c r="AJ61" s="61"/>
      <c r="AK61" s="60"/>
      <c r="AL61" s="61"/>
      <c r="AM61" s="41"/>
      <c r="AN61" s="61"/>
      <c r="AO61" s="62"/>
      <c r="AP61" s="64"/>
      <c r="AQ61" s="223"/>
      <c r="AR61" s="218">
        <v>4800</v>
      </c>
      <c r="AS61" s="6" t="s">
        <v>218</v>
      </c>
      <c r="AT61" s="70">
        <v>2.5180000000000001E-2</v>
      </c>
      <c r="AU61" s="65">
        <v>0</v>
      </c>
      <c r="AV61" s="65">
        <f>PRODUCT(AT61,CU61)</f>
        <v>95.9358</v>
      </c>
      <c r="AW61" s="69">
        <f>PRODUCT(AT61,CV61)</f>
        <v>107.09054</v>
      </c>
      <c r="AX61" s="209">
        <f>AT61*1.41</f>
        <v>3.5503800000000002E-2</v>
      </c>
      <c r="AY61" s="65">
        <v>0</v>
      </c>
      <c r="AZ61" s="65">
        <f>PRODUCT(AX61,CU61)</f>
        <v>135.26947800000002</v>
      </c>
      <c r="BA61" s="69">
        <f>PRODUCT(AX61,CV61)</f>
        <v>150.9976614</v>
      </c>
      <c r="BB61" s="70">
        <f>AT61*0.61</f>
        <v>1.53598E-2</v>
      </c>
      <c r="BC61" s="65">
        <v>0</v>
      </c>
      <c r="BD61" s="65">
        <f>PRODUCT(BB61,CU61)</f>
        <v>58.520837999999998</v>
      </c>
      <c r="BE61" s="69">
        <f>PRODUCT(BB61,CV61)</f>
        <v>65.325229399999998</v>
      </c>
      <c r="BF61" s="4" t="s">
        <v>1080</v>
      </c>
      <c r="BG61" s="6" t="s">
        <v>1078</v>
      </c>
      <c r="BH61" s="70">
        <f>37/CU61</f>
        <v>9.711286089238845E-3</v>
      </c>
      <c r="BI61" s="65">
        <v>0</v>
      </c>
      <c r="BJ61" s="65">
        <f>PRODUCT(BH61,CU61)</f>
        <v>37</v>
      </c>
      <c r="BK61" s="69">
        <f>PRODUCT(BH61,CV61)</f>
        <v>41.302099737532807</v>
      </c>
      <c r="BL61" s="216">
        <v>145</v>
      </c>
      <c r="BM61" s="218"/>
      <c r="BN61" s="5" t="s">
        <v>284</v>
      </c>
      <c r="BO61" s="6"/>
      <c r="BP61" s="4">
        <v>77</v>
      </c>
      <c r="BQ61" s="6"/>
      <c r="BR61" s="5"/>
      <c r="BS61" s="6"/>
      <c r="BT61" s="3"/>
      <c r="BU61" s="6"/>
      <c r="BV61" s="216"/>
      <c r="BW61" s="218"/>
      <c r="BX61" s="216"/>
      <c r="BY61" s="218"/>
      <c r="BZ61" s="239"/>
      <c r="CA61" s="223"/>
      <c r="CB61" s="218"/>
      <c r="CC61" s="5"/>
      <c r="CD61" s="6"/>
      <c r="CE61" s="65"/>
      <c r="CF61" s="69"/>
      <c r="CG61" s="5"/>
      <c r="CH61" s="6"/>
      <c r="CI61" s="4"/>
      <c r="CJ61" s="6"/>
      <c r="CK61" s="5"/>
      <c r="CL61" s="6"/>
      <c r="CM61" s="4"/>
      <c r="CN61" s="6"/>
      <c r="CO61" s="5"/>
      <c r="CP61" s="6"/>
      <c r="CQ61" s="5"/>
      <c r="CR61" s="6"/>
      <c r="CS61" s="5"/>
      <c r="CT61" s="6"/>
      <c r="CU61" s="223">
        <v>3810</v>
      </c>
      <c r="CV61" s="223">
        <v>4253</v>
      </c>
      <c r="CW61" s="3"/>
      <c r="CX61" s="46">
        <v>41469</v>
      </c>
      <c r="CY61" s="5"/>
      <c r="CZ61" s="3">
        <v>30</v>
      </c>
      <c r="DA61" s="64">
        <v>5.3999999999999999E-2</v>
      </c>
      <c r="DB61" s="47">
        <v>729</v>
      </c>
      <c r="DC61" s="64"/>
      <c r="DD61" s="47"/>
      <c r="DE61" s="64"/>
      <c r="DF61" s="51">
        <v>9</v>
      </c>
      <c r="DG61" s="51"/>
      <c r="DH61" s="48">
        <v>41472</v>
      </c>
      <c r="DI61" s="65"/>
      <c r="DJ61" s="3" t="s">
        <v>785</v>
      </c>
      <c r="DK61" s="223">
        <v>3800</v>
      </c>
      <c r="DL61" s="224">
        <v>4200</v>
      </c>
      <c r="DM61" s="49"/>
      <c r="DN61" s="50"/>
      <c r="DO61" s="49"/>
      <c r="DP61" s="50">
        <v>0.8</v>
      </c>
      <c r="DQ61" s="49"/>
      <c r="DR61" s="65"/>
      <c r="DS61" s="51">
        <v>3.5</v>
      </c>
      <c r="DT61" s="4" t="s">
        <v>275</v>
      </c>
      <c r="DU61" s="216"/>
      <c r="DV61" s="218"/>
      <c r="DW61" s="218"/>
      <c r="DX61" s="178">
        <v>41475</v>
      </c>
      <c r="DY61" s="52"/>
      <c r="DZ61" s="53" t="s">
        <v>786</v>
      </c>
      <c r="EA61" s="7" t="s">
        <v>787</v>
      </c>
    </row>
    <row r="62" spans="1:131" ht="12" customHeight="1" x14ac:dyDescent="0.2">
      <c r="A62" s="7" t="s">
        <v>422</v>
      </c>
      <c r="B62" s="8" t="s">
        <v>803</v>
      </c>
      <c r="C62" s="199">
        <v>50.168087</v>
      </c>
      <c r="D62" s="199">
        <v>-5.1724600000000001</v>
      </c>
      <c r="E62" s="9" t="s">
        <v>618</v>
      </c>
      <c r="F62" s="8" t="s">
        <v>654</v>
      </c>
      <c r="G62" s="9" t="s">
        <v>804</v>
      </c>
      <c r="H62" s="7" t="s">
        <v>274</v>
      </c>
      <c r="I62" s="175"/>
      <c r="J62" s="69"/>
      <c r="K62" s="4"/>
      <c r="L62" s="6"/>
      <c r="M62" s="41">
        <v>1E-3</v>
      </c>
      <c r="N62" s="60"/>
      <c r="O62" s="61">
        <f>AVERAGE(M62,N62)</f>
        <v>1E-3</v>
      </c>
      <c r="P62" s="62">
        <v>1.0000000000000001E-18</v>
      </c>
      <c r="Q62" s="62">
        <v>1.0000000000000001E-17</v>
      </c>
      <c r="R62" s="64">
        <v>5.0000000000000004E-18</v>
      </c>
      <c r="S62" s="41">
        <v>50</v>
      </c>
      <c r="T62" s="60">
        <v>70</v>
      </c>
      <c r="U62" s="61">
        <f>AVERAGE(S62,T62)</f>
        <v>60</v>
      </c>
      <c r="V62" s="60">
        <v>0.18</v>
      </c>
      <c r="W62" s="60">
        <v>0.22</v>
      </c>
      <c r="X62" s="61">
        <f>AVERAGE(V62,W62)</f>
        <v>0.2</v>
      </c>
      <c r="Y62" s="41">
        <f>S62/(3*(1-2*V62))</f>
        <v>26.041666666666668</v>
      </c>
      <c r="Z62" s="61">
        <f>T62/(3*(1-2*W62))</f>
        <v>41.666666666666664</v>
      </c>
      <c r="AA62" s="41">
        <f>S62/(2*(1+V62))</f>
        <v>21.186440677966104</v>
      </c>
      <c r="AB62" s="61">
        <f>T62/(2*(1+W62))</f>
        <v>28.688524590163937</v>
      </c>
      <c r="AC62" s="41"/>
      <c r="AD62" s="61"/>
      <c r="AE62" s="41"/>
      <c r="AF62" s="61"/>
      <c r="AG62" s="60"/>
      <c r="AH62" s="61"/>
      <c r="AI62" s="41">
        <v>100</v>
      </c>
      <c r="AJ62" s="61">
        <v>170</v>
      </c>
      <c r="AK62" s="60">
        <v>9</v>
      </c>
      <c r="AL62" s="61">
        <v>15</v>
      </c>
      <c r="AM62" s="41"/>
      <c r="AN62" s="61"/>
      <c r="AO62" s="62"/>
      <c r="AP62" s="64"/>
      <c r="AQ62" s="223"/>
      <c r="AR62" s="218"/>
      <c r="AS62" s="6" t="s">
        <v>218</v>
      </c>
      <c r="AT62" s="70">
        <v>2.5999999999999999E-2</v>
      </c>
      <c r="AU62" s="65">
        <v>0</v>
      </c>
      <c r="AV62" s="65">
        <f>PRODUCT(AT62,CU62)+AU62</f>
        <v>52</v>
      </c>
      <c r="AW62" s="69">
        <f>PRODUCT(AT62,CV62)+AU62</f>
        <v>67.599999999999994</v>
      </c>
      <c r="AX62" s="209">
        <v>2.8000000000000001E-2</v>
      </c>
      <c r="AY62" s="65">
        <v>15</v>
      </c>
      <c r="AZ62" s="65">
        <f>PRODUCT(AX62,CU62)+AY62</f>
        <v>71</v>
      </c>
      <c r="BA62" s="69">
        <f>PRODUCT(AX62,CV62)+AY62</f>
        <v>87.8</v>
      </c>
      <c r="BB62" s="70">
        <v>1.2E-2</v>
      </c>
      <c r="BC62" s="65">
        <v>6</v>
      </c>
      <c r="BD62" s="65">
        <f>PRODUCT(BB62,CU62)+BC62</f>
        <v>30</v>
      </c>
      <c r="BE62" s="69">
        <f>PRODUCT(BB62,CV62)+BC62</f>
        <v>37.200000000000003</v>
      </c>
      <c r="BF62" s="4" t="s">
        <v>255</v>
      </c>
      <c r="BG62" s="6"/>
      <c r="BH62" s="70">
        <v>9.7999999999999997E-3</v>
      </c>
      <c r="BI62" s="65">
        <v>0</v>
      </c>
      <c r="BJ62" s="65">
        <f>PRODUCT(BH62,CU62)</f>
        <v>19.599999999999998</v>
      </c>
      <c r="BK62" s="69">
        <f>PRODUCT(BB62,CV62)</f>
        <v>31.2</v>
      </c>
      <c r="BL62" s="216">
        <v>100</v>
      </c>
      <c r="BM62" s="218"/>
      <c r="BN62" s="5"/>
      <c r="BO62" s="6"/>
      <c r="BP62" s="4"/>
      <c r="BQ62" s="6"/>
      <c r="BR62" s="5"/>
      <c r="BS62" s="6"/>
      <c r="BT62" s="3"/>
      <c r="BU62" s="6"/>
      <c r="BV62" s="216"/>
      <c r="BW62" s="218"/>
      <c r="BX62" s="216"/>
      <c r="BY62" s="218"/>
      <c r="BZ62" s="239"/>
      <c r="CA62" s="223"/>
      <c r="CB62" s="218"/>
      <c r="CC62" s="5"/>
      <c r="CD62" s="6"/>
      <c r="CE62" s="65"/>
      <c r="CF62" s="69"/>
      <c r="CG62" s="5"/>
      <c r="CH62" s="6"/>
      <c r="CI62" s="4"/>
      <c r="CJ62" s="6"/>
      <c r="CK62" s="5"/>
      <c r="CL62" s="6"/>
      <c r="CM62" s="4"/>
      <c r="CN62" s="6"/>
      <c r="CO62" s="5"/>
      <c r="CP62" s="6"/>
      <c r="CQ62" s="5"/>
      <c r="CR62" s="6"/>
      <c r="CS62" s="5"/>
      <c r="CT62" s="6">
        <v>40.4</v>
      </c>
      <c r="CU62" s="216">
        <v>2000</v>
      </c>
      <c r="CV62" s="223">
        <v>2600</v>
      </c>
      <c r="CW62" s="3" t="s">
        <v>805</v>
      </c>
      <c r="CX62" s="46">
        <v>31778</v>
      </c>
      <c r="CY62" s="5" t="s">
        <v>806</v>
      </c>
      <c r="CZ62" s="3"/>
      <c r="DA62" s="64">
        <v>0.1</v>
      </c>
      <c r="DB62" s="47">
        <v>100000</v>
      </c>
      <c r="DC62" s="64"/>
      <c r="DD62" s="47"/>
      <c r="DE62" s="64"/>
      <c r="DF62" s="51">
        <v>16</v>
      </c>
      <c r="DG62" s="51"/>
      <c r="DH62" s="48"/>
      <c r="DI62" s="65"/>
      <c r="DJ62" s="3"/>
      <c r="DK62" s="223">
        <v>2000</v>
      </c>
      <c r="DL62" s="224">
        <v>3500</v>
      </c>
      <c r="DM62" s="49"/>
      <c r="DN62" s="50"/>
      <c r="DO62" s="49"/>
      <c r="DP62" s="50"/>
      <c r="DQ62" s="49"/>
      <c r="DR62" s="65"/>
      <c r="DS62" s="51">
        <v>2</v>
      </c>
      <c r="DT62" s="4" t="s">
        <v>275</v>
      </c>
      <c r="DU62" s="216"/>
      <c r="DV62" s="218">
        <v>3100</v>
      </c>
      <c r="DW62" s="218"/>
      <c r="DX62" s="178">
        <v>31970</v>
      </c>
      <c r="DY62" s="52"/>
      <c r="DZ62" s="53"/>
      <c r="EA62" s="7" t="s">
        <v>807</v>
      </c>
    </row>
    <row r="63" spans="1:131" ht="12" customHeight="1" x14ac:dyDescent="0.2">
      <c r="A63" s="7" t="s">
        <v>422</v>
      </c>
      <c r="B63" s="8" t="s">
        <v>843</v>
      </c>
      <c r="C63" s="199">
        <v>50.229798000000002</v>
      </c>
      <c r="D63" s="199">
        <v>-5.1657299999999999</v>
      </c>
      <c r="E63" s="9" t="s">
        <v>618</v>
      </c>
      <c r="F63" s="8" t="s">
        <v>619</v>
      </c>
      <c r="G63" s="9" t="s">
        <v>844</v>
      </c>
      <c r="H63" s="7" t="s">
        <v>845</v>
      </c>
      <c r="I63" s="175"/>
      <c r="J63" s="69"/>
      <c r="K63" s="4">
        <v>2700</v>
      </c>
      <c r="L63" s="6"/>
      <c r="M63" s="41">
        <v>0.1</v>
      </c>
      <c r="N63" s="60"/>
      <c r="O63" s="61">
        <v>0.1</v>
      </c>
      <c r="P63" s="62">
        <v>9.9999999999999998E-17</v>
      </c>
      <c r="Q63" s="4"/>
      <c r="R63" s="64">
        <f>AVERAGE(P63,Q63)</f>
        <v>9.9999999999999998E-17</v>
      </c>
      <c r="S63" s="41">
        <v>25.2</v>
      </c>
      <c r="T63" s="60"/>
      <c r="U63" s="61">
        <v>25.2</v>
      </c>
      <c r="V63" s="60">
        <v>0.22</v>
      </c>
      <c r="W63" s="60"/>
      <c r="X63" s="61">
        <v>0.22</v>
      </c>
      <c r="Y63" s="41">
        <v>15</v>
      </c>
      <c r="Z63" s="61"/>
      <c r="AA63" s="41">
        <v>10.33</v>
      </c>
      <c r="AB63" s="61"/>
      <c r="AC63" s="41"/>
      <c r="AD63" s="61"/>
      <c r="AE63" s="41"/>
      <c r="AF63" s="61"/>
      <c r="AG63" s="60">
        <v>3</v>
      </c>
      <c r="AH63" s="61"/>
      <c r="AI63" s="41"/>
      <c r="AJ63" s="61"/>
      <c r="AK63" s="60"/>
      <c r="AL63" s="61"/>
      <c r="AM63" s="41"/>
      <c r="AN63" s="61"/>
      <c r="AO63" s="62"/>
      <c r="AP63" s="64"/>
      <c r="AQ63" s="223"/>
      <c r="AR63" s="218"/>
      <c r="AS63" s="6" t="s">
        <v>267</v>
      </c>
      <c r="AT63" s="70">
        <v>2.5274999999999999E-2</v>
      </c>
      <c r="AU63" s="65">
        <v>0</v>
      </c>
      <c r="AV63" s="65"/>
      <c r="AW63" s="69"/>
      <c r="AX63" s="209">
        <v>2.5989999999999999E-2</v>
      </c>
      <c r="AY63" s="65">
        <v>5.9</v>
      </c>
      <c r="AZ63" s="65"/>
      <c r="BA63" s="69"/>
      <c r="BB63" s="70">
        <v>1.321E-2</v>
      </c>
      <c r="BC63" s="65">
        <v>3</v>
      </c>
      <c r="BD63" s="65"/>
      <c r="BE63" s="69"/>
      <c r="BF63" s="4" t="s">
        <v>846</v>
      </c>
      <c r="BG63" s="6"/>
      <c r="BH63" s="70"/>
      <c r="BI63" s="65"/>
      <c r="BJ63" s="65"/>
      <c r="BK63" s="69"/>
      <c r="BL63" s="216">
        <v>190</v>
      </c>
      <c r="BM63" s="218"/>
      <c r="BN63" s="5" t="s">
        <v>286</v>
      </c>
      <c r="BO63" s="6"/>
      <c r="BP63" s="4"/>
      <c r="BQ63" s="6"/>
      <c r="BR63" s="5"/>
      <c r="BS63" s="6"/>
      <c r="BT63" s="3"/>
      <c r="BU63" s="6"/>
      <c r="BV63" s="216"/>
      <c r="BW63" s="218"/>
      <c r="BX63" s="216"/>
      <c r="BY63" s="218"/>
      <c r="BZ63" s="239"/>
      <c r="CA63" s="223"/>
      <c r="CB63" s="218"/>
      <c r="CC63" s="5">
        <v>2700</v>
      </c>
      <c r="CD63" s="6"/>
      <c r="CE63" s="65">
        <v>0.01</v>
      </c>
      <c r="CF63" s="69"/>
      <c r="CG63" s="47">
        <v>9.9999999999999998E-17</v>
      </c>
      <c r="CH63" s="6"/>
      <c r="CI63" s="4"/>
      <c r="CJ63" s="6"/>
      <c r="CK63" s="5"/>
      <c r="CL63" s="6"/>
      <c r="CM63" s="4">
        <v>9</v>
      </c>
      <c r="CN63" s="6"/>
      <c r="CO63" s="5">
        <v>25.2</v>
      </c>
      <c r="CP63" s="6"/>
      <c r="CQ63" s="5">
        <v>0.22</v>
      </c>
      <c r="CR63" s="6"/>
      <c r="CS63" s="5">
        <v>28</v>
      </c>
      <c r="CT63" s="6"/>
      <c r="CU63" s="216">
        <v>2393</v>
      </c>
      <c r="CV63" s="248">
        <v>5275</v>
      </c>
      <c r="CW63" s="3"/>
      <c r="CX63" s="46"/>
      <c r="CY63" s="5" t="s">
        <v>400</v>
      </c>
      <c r="CZ63" s="3"/>
      <c r="DA63" s="64">
        <v>0.06</v>
      </c>
      <c r="DB63" s="47"/>
      <c r="DC63" s="64"/>
      <c r="DD63" s="47"/>
      <c r="DE63" s="64"/>
      <c r="DF63" s="51"/>
      <c r="DG63" s="51"/>
      <c r="DH63" s="48"/>
      <c r="DI63" s="231"/>
      <c r="DJ63" s="3"/>
      <c r="DK63" s="223"/>
      <c r="DL63" s="224"/>
      <c r="DM63" s="49"/>
      <c r="DN63" s="50"/>
      <c r="DO63" s="49"/>
      <c r="DP63" s="50"/>
      <c r="DQ63" s="49"/>
      <c r="DR63" s="65"/>
      <c r="DS63" s="51">
        <v>1.5</v>
      </c>
      <c r="DT63" s="4" t="s">
        <v>275</v>
      </c>
      <c r="DU63" s="216">
        <v>4000</v>
      </c>
      <c r="DV63" s="218"/>
      <c r="DW63" s="218"/>
      <c r="DX63" s="178">
        <v>44104</v>
      </c>
      <c r="DY63" s="38" t="s">
        <v>847</v>
      </c>
      <c r="DZ63" s="191" t="s">
        <v>848</v>
      </c>
      <c r="EA63" s="7" t="s">
        <v>849</v>
      </c>
    </row>
    <row r="64" spans="1:131" ht="12" customHeight="1" x14ac:dyDescent="0.2">
      <c r="A64" s="7" t="s">
        <v>227</v>
      </c>
      <c r="B64" s="8" t="s">
        <v>874</v>
      </c>
      <c r="C64" s="199">
        <v>36.037357999999998</v>
      </c>
      <c r="D64" s="199">
        <v>-117.79780599999999</v>
      </c>
      <c r="E64" s="9" t="s">
        <v>618</v>
      </c>
      <c r="F64" s="8" t="s">
        <v>875</v>
      </c>
      <c r="G64" s="9"/>
      <c r="H64" s="7" t="s">
        <v>876</v>
      </c>
      <c r="I64" s="175"/>
      <c r="J64" s="69"/>
      <c r="K64" s="4"/>
      <c r="L64" s="6"/>
      <c r="M64" s="41"/>
      <c r="N64" s="60"/>
      <c r="O64" s="61"/>
      <c r="P64" s="4"/>
      <c r="Q64" s="4"/>
      <c r="R64" s="6"/>
      <c r="S64" s="41">
        <v>65</v>
      </c>
      <c r="T64" s="60"/>
      <c r="U64" s="61">
        <v>65</v>
      </c>
      <c r="V64" s="60">
        <v>0.185</v>
      </c>
      <c r="W64" s="60"/>
      <c r="X64" s="61">
        <v>0.185</v>
      </c>
      <c r="Y64" s="41">
        <v>34.479999999999997</v>
      </c>
      <c r="Z64" s="61"/>
      <c r="AA64" s="41">
        <v>27.5</v>
      </c>
      <c r="AB64" s="61"/>
      <c r="AC64" s="41"/>
      <c r="AD64" s="61"/>
      <c r="AE64" s="41"/>
      <c r="AF64" s="61"/>
      <c r="AG64" s="60"/>
      <c r="AH64" s="61"/>
      <c r="AI64" s="41"/>
      <c r="AJ64" s="61"/>
      <c r="AK64" s="60"/>
      <c r="AL64" s="61"/>
      <c r="AM64" s="41"/>
      <c r="AN64" s="61"/>
      <c r="AO64" s="62"/>
      <c r="AP64" s="64"/>
      <c r="AQ64" s="223"/>
      <c r="AR64" s="218"/>
      <c r="AS64" s="6"/>
      <c r="AT64" s="70">
        <v>2.7879999999999999E-2</v>
      </c>
      <c r="AU64" s="65">
        <v>0</v>
      </c>
      <c r="AV64" s="65">
        <v>51</v>
      </c>
      <c r="AW64" s="69"/>
      <c r="AX64" s="209">
        <v>4.5600000000000002E-2</v>
      </c>
      <c r="AY64" s="65">
        <v>0</v>
      </c>
      <c r="AZ64" s="65">
        <f>PRODUCT(AX64,CU64)</f>
        <v>134.7936</v>
      </c>
      <c r="BA64" s="69"/>
      <c r="BB64" s="70">
        <v>1.7500000000000002E-2</v>
      </c>
      <c r="BC64" s="65">
        <v>0</v>
      </c>
      <c r="BD64" s="65">
        <f>PRODUCT(BB64,CU64)</f>
        <v>51.730000000000004</v>
      </c>
      <c r="BE64" s="69"/>
      <c r="BF64" s="4"/>
      <c r="BG64" s="6"/>
      <c r="BH64" s="70"/>
      <c r="BI64" s="65"/>
      <c r="BJ64" s="65"/>
      <c r="BK64" s="69"/>
      <c r="BL64" s="216"/>
      <c r="BM64" s="218" t="s">
        <v>877</v>
      </c>
      <c r="BN64" s="5" t="s">
        <v>878</v>
      </c>
      <c r="BO64" s="6"/>
      <c r="BP64" s="4">
        <v>75</v>
      </c>
      <c r="BQ64" s="6"/>
      <c r="BR64" s="5" t="s">
        <v>728</v>
      </c>
      <c r="BS64" s="6"/>
      <c r="BT64" s="3"/>
      <c r="BU64" s="6"/>
      <c r="BV64" s="216"/>
      <c r="BW64" s="218"/>
      <c r="BX64" s="216"/>
      <c r="BY64" s="218"/>
      <c r="BZ64" s="239"/>
      <c r="CA64" s="223"/>
      <c r="CB64" s="218"/>
      <c r="CC64" s="5"/>
      <c r="CD64" s="6"/>
      <c r="CE64" s="65"/>
      <c r="CF64" s="69"/>
      <c r="CG64" s="5"/>
      <c r="CH64" s="6"/>
      <c r="CI64" s="4"/>
      <c r="CJ64" s="6"/>
      <c r="CK64" s="5"/>
      <c r="CL64" s="6"/>
      <c r="CM64" s="4"/>
      <c r="CN64" s="6"/>
      <c r="CO64" s="5"/>
      <c r="CP64" s="6"/>
      <c r="CQ64" s="5"/>
      <c r="CR64" s="6"/>
      <c r="CS64" s="5"/>
      <c r="CT64" s="6"/>
      <c r="CU64" s="216">
        <v>2956</v>
      </c>
      <c r="CV64" s="223"/>
      <c r="CW64" s="3"/>
      <c r="CX64" s="46">
        <v>38205</v>
      </c>
      <c r="CY64" s="5"/>
      <c r="CZ64" s="3"/>
      <c r="DA64" s="64">
        <v>3.8999999999999999E-4</v>
      </c>
      <c r="DB64" s="47"/>
      <c r="DC64" s="64"/>
      <c r="DD64" s="47"/>
      <c r="DE64" s="64"/>
      <c r="DF64" s="51">
        <v>0.41</v>
      </c>
      <c r="DG64" s="51"/>
      <c r="DH64" s="48"/>
      <c r="DI64" s="65"/>
      <c r="DJ64" s="3" t="s">
        <v>879</v>
      </c>
      <c r="DK64" s="223"/>
      <c r="DL64" s="224"/>
      <c r="DM64" s="49"/>
      <c r="DN64" s="50"/>
      <c r="DO64" s="49"/>
      <c r="DP64" s="50"/>
      <c r="DQ64" s="49"/>
      <c r="DR64" s="65"/>
      <c r="DS64" s="51">
        <v>2.8</v>
      </c>
      <c r="DT64" s="4"/>
      <c r="DU64" s="216"/>
      <c r="DV64" s="218"/>
      <c r="DW64" s="218"/>
      <c r="DX64" s="178">
        <v>38200</v>
      </c>
      <c r="DY64" s="38"/>
      <c r="DZ64" s="53" t="s">
        <v>880</v>
      </c>
      <c r="EA64" s="7" t="s">
        <v>881</v>
      </c>
    </row>
    <row r="65" spans="1:131" ht="12" customHeight="1" x14ac:dyDescent="0.2">
      <c r="A65" s="7" t="s">
        <v>227</v>
      </c>
      <c r="B65" s="8" t="s">
        <v>812</v>
      </c>
      <c r="C65" s="199">
        <v>39.632821</v>
      </c>
      <c r="D65" s="199">
        <v>-118.795868</v>
      </c>
      <c r="E65" s="9" t="s">
        <v>618</v>
      </c>
      <c r="F65" s="8" t="s">
        <v>628</v>
      </c>
      <c r="G65" s="9"/>
      <c r="H65" s="7" t="s">
        <v>813</v>
      </c>
      <c r="I65" s="175"/>
      <c r="J65" s="69"/>
      <c r="K65" s="4"/>
      <c r="L65" s="6"/>
      <c r="M65" s="41">
        <v>0.04</v>
      </c>
      <c r="N65" s="60">
        <v>0.1</v>
      </c>
      <c r="O65" s="61">
        <f>AVERAGE(M65,N65)</f>
        <v>7.0000000000000007E-2</v>
      </c>
      <c r="P65" s="62">
        <v>1.0000000000000001E-15</v>
      </c>
      <c r="Q65" s="4"/>
      <c r="R65" s="64">
        <f>AVERAGE(P65,Q65)</f>
        <v>1.0000000000000001E-15</v>
      </c>
      <c r="S65" s="41">
        <v>8.5</v>
      </c>
      <c r="T65" s="60">
        <v>38</v>
      </c>
      <c r="U65" s="61">
        <v>25</v>
      </c>
      <c r="V65" s="60">
        <v>0.13</v>
      </c>
      <c r="W65" s="60">
        <v>0.4</v>
      </c>
      <c r="X65" s="61">
        <v>0.2</v>
      </c>
      <c r="Y65" s="41">
        <v>3.8290000000000002</v>
      </c>
      <c r="Z65" s="61">
        <v>63.33</v>
      </c>
      <c r="AA65" s="41">
        <v>3.7610000000000001</v>
      </c>
      <c r="AB65" s="61">
        <v>13.57</v>
      </c>
      <c r="AC65" s="41"/>
      <c r="AD65" s="61"/>
      <c r="AE65" s="41">
        <v>29.3</v>
      </c>
      <c r="AF65" s="61">
        <v>47.6</v>
      </c>
      <c r="AG65" s="60">
        <v>10</v>
      </c>
      <c r="AH65" s="61">
        <v>34.9</v>
      </c>
      <c r="AI65" s="41">
        <v>82.8</v>
      </c>
      <c r="AJ65" s="61">
        <v>186.2</v>
      </c>
      <c r="AK65" s="60"/>
      <c r="AL65" s="61"/>
      <c r="AM65" s="41"/>
      <c r="AN65" s="61"/>
      <c r="AO65" s="62"/>
      <c r="AP65" s="64"/>
      <c r="AQ65" s="223">
        <v>2000</v>
      </c>
      <c r="AR65" s="218"/>
      <c r="AS65" s="6" t="s">
        <v>267</v>
      </c>
      <c r="AT65" s="70">
        <v>2.4299999999999999E-2</v>
      </c>
      <c r="AU65" s="65">
        <v>0</v>
      </c>
      <c r="AV65" s="65">
        <f>PRODUCT(AT65,CU65)</f>
        <v>22.477499999999999</v>
      </c>
      <c r="AW65" s="69">
        <f>PRODUCT(AT65,CV65)</f>
        <v>43.035299999999999</v>
      </c>
      <c r="AX65" s="209"/>
      <c r="AY65" s="65"/>
      <c r="AZ65" s="65"/>
      <c r="BA65" s="69"/>
      <c r="BB65" s="70">
        <f>0.61*AT65</f>
        <v>1.4822999999999999E-2</v>
      </c>
      <c r="BC65" s="65">
        <v>0</v>
      </c>
      <c r="BD65" s="65">
        <f>PRODUCT(BB65,CU65)</f>
        <v>13.711274999999999</v>
      </c>
      <c r="BE65" s="69">
        <f>PRODUCT(BB65,CV65)</f>
        <v>26.251532999999998</v>
      </c>
      <c r="BF65" s="4" t="s">
        <v>425</v>
      </c>
      <c r="BG65" s="6" t="s">
        <v>809</v>
      </c>
      <c r="BH65" s="70"/>
      <c r="BI65" s="65"/>
      <c r="BJ65" s="65"/>
      <c r="BK65" s="69"/>
      <c r="BL65" s="216">
        <v>179</v>
      </c>
      <c r="BM65" s="218">
        <v>207</v>
      </c>
      <c r="BN65" s="5" t="s">
        <v>284</v>
      </c>
      <c r="BO65" s="6"/>
      <c r="BP65" s="4"/>
      <c r="BQ65" s="6"/>
      <c r="BR65" s="5"/>
      <c r="BS65" s="6"/>
      <c r="BT65" s="3"/>
      <c r="BU65" s="6"/>
      <c r="BV65" s="216"/>
      <c r="BW65" s="218"/>
      <c r="BX65" s="216"/>
      <c r="BY65" s="218"/>
      <c r="BZ65" s="239"/>
      <c r="CA65" s="223"/>
      <c r="CB65" s="218"/>
      <c r="CC65" s="5"/>
      <c r="CD65" s="6"/>
      <c r="CE65" s="65"/>
      <c r="CF65" s="69"/>
      <c r="CG65" s="5"/>
      <c r="CH65" s="6"/>
      <c r="CI65" s="4"/>
      <c r="CJ65" s="6"/>
      <c r="CK65" s="5"/>
      <c r="CL65" s="6"/>
      <c r="CM65" s="4"/>
      <c r="CN65" s="6"/>
      <c r="CO65" s="5"/>
      <c r="CP65" s="6"/>
      <c r="CQ65" s="5"/>
      <c r="CR65" s="6"/>
      <c r="CS65" s="5"/>
      <c r="CT65" s="6"/>
      <c r="CU65" s="216">
        <v>925</v>
      </c>
      <c r="CV65" s="223">
        <v>1771</v>
      </c>
      <c r="CW65" s="3"/>
      <c r="CX65" s="46">
        <v>41275</v>
      </c>
      <c r="CY65" s="5" t="s">
        <v>340</v>
      </c>
      <c r="CZ65" s="3">
        <v>30</v>
      </c>
      <c r="DA65" s="64">
        <v>0.10100000000000001</v>
      </c>
      <c r="DB65" s="47">
        <v>20000</v>
      </c>
      <c r="DC65" s="64"/>
      <c r="DD65" s="47"/>
      <c r="DE65" s="64"/>
      <c r="DF65" s="51">
        <v>10.3</v>
      </c>
      <c r="DG65" s="51"/>
      <c r="DH65" s="48"/>
      <c r="DI65" s="65"/>
      <c r="DJ65" s="3">
        <v>300</v>
      </c>
      <c r="DK65" s="223"/>
      <c r="DL65" s="224"/>
      <c r="DM65" s="49"/>
      <c r="DN65" s="50"/>
      <c r="DO65" s="49"/>
      <c r="DP65" s="50"/>
      <c r="DQ65" s="49"/>
      <c r="DR65" s="65"/>
      <c r="DS65" s="51">
        <v>1.7</v>
      </c>
      <c r="DT65" s="4" t="s">
        <v>275</v>
      </c>
      <c r="DU65" s="216"/>
      <c r="DV65" s="218"/>
      <c r="DW65" s="218"/>
      <c r="DX65" s="178">
        <v>41306</v>
      </c>
      <c r="DY65" s="52"/>
      <c r="DZ65" s="53" t="s">
        <v>814</v>
      </c>
      <c r="EA65" s="7" t="s">
        <v>815</v>
      </c>
    </row>
    <row r="66" spans="1:131" ht="12" customHeight="1" x14ac:dyDescent="0.2">
      <c r="A66" s="7" t="s">
        <v>227</v>
      </c>
      <c r="B66" s="8" t="s">
        <v>896</v>
      </c>
      <c r="C66" s="199">
        <v>35.880851999999997</v>
      </c>
      <c r="D66" s="199">
        <v>-106.674649</v>
      </c>
      <c r="E66" s="9" t="s">
        <v>618</v>
      </c>
      <c r="F66" s="8" t="s">
        <v>628</v>
      </c>
      <c r="G66" s="9"/>
      <c r="H66" s="7" t="s">
        <v>274</v>
      </c>
      <c r="I66" s="175"/>
      <c r="J66" s="69"/>
      <c r="K66" s="4"/>
      <c r="L66" s="6"/>
      <c r="M66" s="41">
        <v>0.05</v>
      </c>
      <c r="N66" s="60"/>
      <c r="O66" s="61">
        <v>0.05</v>
      </c>
      <c r="P66" s="62">
        <v>9.9999999999999998E-20</v>
      </c>
      <c r="Q66" s="4"/>
      <c r="R66" s="64">
        <f>AVERAGE(P66,Q66)</f>
        <v>9.9999999999999998E-20</v>
      </c>
      <c r="S66" s="41">
        <v>37.5</v>
      </c>
      <c r="T66" s="60"/>
      <c r="U66" s="61">
        <f>AVERAGE(S66,T66)</f>
        <v>37.5</v>
      </c>
      <c r="V66" s="60">
        <v>0.25</v>
      </c>
      <c r="W66" s="60"/>
      <c r="X66" s="61">
        <f>AVERAGE(V66,W66)</f>
        <v>0.25</v>
      </c>
      <c r="Y66" s="41">
        <v>25</v>
      </c>
      <c r="Z66" s="61"/>
      <c r="AA66" s="41">
        <v>15</v>
      </c>
      <c r="AB66" s="61"/>
      <c r="AC66" s="41">
        <v>0.4</v>
      </c>
      <c r="AD66" s="61"/>
      <c r="AE66" s="41"/>
      <c r="AF66" s="61"/>
      <c r="AG66" s="60"/>
      <c r="AH66" s="61"/>
      <c r="AI66" s="41"/>
      <c r="AJ66" s="61"/>
      <c r="AK66" s="60"/>
      <c r="AL66" s="61"/>
      <c r="AM66" s="41"/>
      <c r="AN66" s="61"/>
      <c r="AO66" s="62"/>
      <c r="AP66" s="64"/>
      <c r="AQ66" s="223"/>
      <c r="AR66" s="218"/>
      <c r="AS66" s="6" t="s">
        <v>267</v>
      </c>
      <c r="AT66" s="70">
        <v>2.5000000000000001E-2</v>
      </c>
      <c r="AU66" s="65">
        <v>0</v>
      </c>
      <c r="AV66" s="65">
        <f>PRODUCT(AT66,CU66)</f>
        <v>86.5</v>
      </c>
      <c r="AW66" s="69"/>
      <c r="AX66" s="209">
        <v>1.7500000000000002E-2</v>
      </c>
      <c r="AY66" s="65">
        <v>0</v>
      </c>
      <c r="AZ66" s="65">
        <f>PRODUCT(AX66,CU66)</f>
        <v>60.550000000000004</v>
      </c>
      <c r="BA66" s="69"/>
      <c r="BB66" s="70">
        <v>1.4999999999999999E-2</v>
      </c>
      <c r="BC66" s="65">
        <v>0</v>
      </c>
      <c r="BD66" s="65">
        <f>PRODUCT(BB66,CU66)</f>
        <v>51.9</v>
      </c>
      <c r="BE66" s="69"/>
      <c r="BF66" s="4" t="s">
        <v>897</v>
      </c>
      <c r="BG66" s="6" t="s">
        <v>345</v>
      </c>
      <c r="BH66" s="70">
        <v>0.01</v>
      </c>
      <c r="BI66" s="65">
        <v>0</v>
      </c>
      <c r="BJ66" s="65">
        <f>PRODUCT(BH66,CU66)</f>
        <v>34.6</v>
      </c>
      <c r="BK66" s="69"/>
      <c r="BL66" s="216">
        <v>240</v>
      </c>
      <c r="BM66" s="218"/>
      <c r="BN66" s="5" t="s">
        <v>898</v>
      </c>
      <c r="BO66" s="6"/>
      <c r="BP66" s="4">
        <v>76</v>
      </c>
      <c r="BQ66" s="6"/>
      <c r="BR66" s="5" t="s">
        <v>728</v>
      </c>
      <c r="BS66" s="6"/>
      <c r="BT66" s="3"/>
      <c r="BU66" s="6"/>
      <c r="BV66" s="216"/>
      <c r="BW66" s="218"/>
      <c r="BX66" s="216"/>
      <c r="BY66" s="218"/>
      <c r="BZ66" s="239"/>
      <c r="CA66" s="223"/>
      <c r="CB66" s="218"/>
      <c r="CC66" s="5"/>
      <c r="CD66" s="6"/>
      <c r="CE66" s="65"/>
      <c r="CF66" s="69"/>
      <c r="CG66" s="5"/>
      <c r="CH66" s="6"/>
      <c r="CI66" s="4"/>
      <c r="CJ66" s="6"/>
      <c r="CK66" s="5"/>
      <c r="CL66" s="6"/>
      <c r="CM66" s="4"/>
      <c r="CN66" s="6"/>
      <c r="CO66" s="5"/>
      <c r="CP66" s="6"/>
      <c r="CQ66" s="5"/>
      <c r="CR66" s="6"/>
      <c r="CS66" s="5"/>
      <c r="CT66" s="6"/>
      <c r="CU66" s="216">
        <v>3460</v>
      </c>
      <c r="CV66" s="223"/>
      <c r="CW66" s="3"/>
      <c r="CX66" s="46">
        <v>30651</v>
      </c>
      <c r="CY66" s="5" t="s">
        <v>400</v>
      </c>
      <c r="CZ66" s="3">
        <v>100</v>
      </c>
      <c r="DA66" s="64">
        <v>9.5600000000000004E-2</v>
      </c>
      <c r="DB66" s="47">
        <v>21600</v>
      </c>
      <c r="DC66" s="64"/>
      <c r="DD66" s="47"/>
      <c r="DE66" s="64"/>
      <c r="DF66" s="51">
        <v>48</v>
      </c>
      <c r="DG66" s="51"/>
      <c r="DH66" s="48"/>
      <c r="DI66" s="65"/>
      <c r="DJ66" s="3" t="s">
        <v>899</v>
      </c>
      <c r="DK66" s="223">
        <v>3245</v>
      </c>
      <c r="DL66" s="224">
        <v>3275</v>
      </c>
      <c r="DM66" s="49"/>
      <c r="DN66" s="50"/>
      <c r="DO66" s="49"/>
      <c r="DP66" s="50"/>
      <c r="DQ66" s="49"/>
      <c r="DR66" s="65"/>
      <c r="DS66" s="51">
        <v>1.3</v>
      </c>
      <c r="DT66" s="4"/>
      <c r="DU66" s="216"/>
      <c r="DV66" s="218">
        <v>3372</v>
      </c>
      <c r="DW66" s="218"/>
      <c r="DX66" s="178">
        <v>30317</v>
      </c>
      <c r="DY66" s="38"/>
      <c r="DZ66" s="53"/>
      <c r="EA66" s="7" t="s">
        <v>900</v>
      </c>
    </row>
    <row r="67" spans="1:131" ht="12" customHeight="1" x14ac:dyDescent="0.2">
      <c r="A67" s="7" t="s">
        <v>227</v>
      </c>
      <c r="B67" s="8" t="s">
        <v>797</v>
      </c>
      <c r="C67" s="199">
        <v>43.726024000000002</v>
      </c>
      <c r="D67" s="199">
        <v>-121.316311</v>
      </c>
      <c r="E67" s="9" t="s">
        <v>618</v>
      </c>
      <c r="F67" s="8" t="s">
        <v>628</v>
      </c>
      <c r="G67" s="9" t="s">
        <v>798</v>
      </c>
      <c r="H67" s="7" t="s">
        <v>737</v>
      </c>
      <c r="I67" s="175"/>
      <c r="J67" s="69"/>
      <c r="K67" s="4"/>
      <c r="L67" s="6"/>
      <c r="M67" s="41">
        <v>0.03</v>
      </c>
      <c r="N67" s="60"/>
      <c r="O67" s="61">
        <f>AVERAGE(M67,N67)</f>
        <v>0.03</v>
      </c>
      <c r="P67" s="62">
        <v>5.0000000000000004E-18</v>
      </c>
      <c r="Q67" s="4"/>
      <c r="R67" s="64">
        <f>AVERAGE(P67,Q67)</f>
        <v>5.0000000000000004E-18</v>
      </c>
      <c r="S67" s="41">
        <v>15</v>
      </c>
      <c r="T67" s="60"/>
      <c r="U67" s="61">
        <f>AVERAGE(S67,T67)</f>
        <v>15</v>
      </c>
      <c r="V67" s="60">
        <v>0.28000000000000003</v>
      </c>
      <c r="W67" s="60"/>
      <c r="X67" s="61">
        <f>AVERAGE(V67,W67)</f>
        <v>0.28000000000000003</v>
      </c>
      <c r="Y67" s="41">
        <v>11.36</v>
      </c>
      <c r="Z67" s="61"/>
      <c r="AA67" s="41">
        <v>5.86</v>
      </c>
      <c r="AB67" s="61"/>
      <c r="AC67" s="41">
        <v>0.97</v>
      </c>
      <c r="AD67" s="61"/>
      <c r="AE67" s="41">
        <v>26.3</v>
      </c>
      <c r="AF67" s="61">
        <v>45.1</v>
      </c>
      <c r="AG67" s="60">
        <v>15</v>
      </c>
      <c r="AH67" s="61">
        <v>27</v>
      </c>
      <c r="AI67" s="41">
        <v>57</v>
      </c>
      <c r="AJ67" s="61">
        <v>122</v>
      </c>
      <c r="AK67" s="60"/>
      <c r="AL67" s="61"/>
      <c r="AM67" s="41">
        <v>2.2000000000000002</v>
      </c>
      <c r="AN67" s="61"/>
      <c r="AO67" s="62">
        <v>8.9999999999999996E-7</v>
      </c>
      <c r="AP67" s="64"/>
      <c r="AQ67" s="223"/>
      <c r="AR67" s="218"/>
      <c r="AS67" s="6" t="s">
        <v>245</v>
      </c>
      <c r="AT67" s="70">
        <v>2.41E-2</v>
      </c>
      <c r="AU67" s="65">
        <v>0</v>
      </c>
      <c r="AV67" s="65">
        <f>PRODUCT(AT67,CU67)+AU67</f>
        <v>73.890600000000006</v>
      </c>
      <c r="AW67" s="69"/>
      <c r="AX67" s="209">
        <v>2.35E-2</v>
      </c>
      <c r="AY67" s="65">
        <v>0</v>
      </c>
      <c r="AZ67" s="65">
        <f>PRODUCT(AX67,CU67)+AY67</f>
        <v>72.051000000000002</v>
      </c>
      <c r="BA67" s="69"/>
      <c r="BB67" s="70">
        <v>1.49E-2</v>
      </c>
      <c r="BC67" s="65">
        <v>0</v>
      </c>
      <c r="BD67" s="65">
        <f>PRODUCT(BB67,CU67)+BC67</f>
        <v>45.683399999999999</v>
      </c>
      <c r="BE67" s="69"/>
      <c r="BF67" s="5" t="s">
        <v>799</v>
      </c>
      <c r="BG67" s="6"/>
      <c r="BH67" s="70">
        <v>8.8000000000000005E-3</v>
      </c>
      <c r="BI67" s="65">
        <v>0</v>
      </c>
      <c r="BJ67" s="65">
        <f>PRODUCT(BH67,CU67)</f>
        <v>26.980800000000002</v>
      </c>
      <c r="BK67" s="69"/>
      <c r="BL67" s="223">
        <v>315</v>
      </c>
      <c r="BM67" s="218"/>
      <c r="BN67" s="5" t="s">
        <v>219</v>
      </c>
      <c r="BO67" s="6"/>
      <c r="BP67" s="4"/>
      <c r="BQ67" s="6"/>
      <c r="BR67" s="5"/>
      <c r="BS67" s="6"/>
      <c r="BT67" s="3"/>
      <c r="BU67" s="6"/>
      <c r="BV67" s="216"/>
      <c r="BW67" s="218"/>
      <c r="BX67" s="216"/>
      <c r="BY67" s="218"/>
      <c r="BZ67" s="239"/>
      <c r="CA67" s="223"/>
      <c r="CB67" s="218"/>
      <c r="CC67" s="5"/>
      <c r="CD67" s="6"/>
      <c r="CE67" s="65"/>
      <c r="CF67" s="69"/>
      <c r="CG67" s="5"/>
      <c r="CH67" s="6"/>
      <c r="CI67" s="4"/>
      <c r="CJ67" s="6"/>
      <c r="CK67" s="5"/>
      <c r="CL67" s="6"/>
      <c r="CM67" s="4"/>
      <c r="CN67" s="6"/>
      <c r="CO67" s="5"/>
      <c r="CP67" s="6"/>
      <c r="CQ67" s="5"/>
      <c r="CR67" s="6"/>
      <c r="CS67" s="5"/>
      <c r="CT67" s="6"/>
      <c r="CU67" s="216">
        <v>3066</v>
      </c>
      <c r="CV67" s="223"/>
      <c r="CW67" s="3"/>
      <c r="CX67" s="46">
        <v>41199</v>
      </c>
      <c r="CY67" s="5" t="s">
        <v>340</v>
      </c>
      <c r="CZ67" s="3"/>
      <c r="DA67" s="64">
        <v>2.4E-2</v>
      </c>
      <c r="DB67" s="47">
        <v>41325</v>
      </c>
      <c r="DC67" s="64"/>
      <c r="DD67" s="47"/>
      <c r="DE67" s="64"/>
      <c r="DF67" s="51">
        <v>16.7</v>
      </c>
      <c r="DG67" s="51"/>
      <c r="DH67" s="48">
        <v>41211</v>
      </c>
      <c r="DI67" s="65"/>
      <c r="DJ67" s="3" t="s">
        <v>800</v>
      </c>
      <c r="DK67" s="223">
        <v>500</v>
      </c>
      <c r="DL67" s="224">
        <v>3500</v>
      </c>
      <c r="DM67" s="49"/>
      <c r="DN67" s="50"/>
      <c r="DO67" s="49"/>
      <c r="DP67" s="50">
        <v>1.07</v>
      </c>
      <c r="DQ67" s="49"/>
      <c r="DR67" s="65"/>
      <c r="DS67" s="51">
        <v>2.39</v>
      </c>
      <c r="DT67" s="4" t="s">
        <v>290</v>
      </c>
      <c r="DU67" s="216"/>
      <c r="DV67" s="218"/>
      <c r="DW67" s="218"/>
      <c r="DX67" s="178">
        <v>41250</v>
      </c>
      <c r="DY67" s="52"/>
      <c r="DZ67" s="53" t="s">
        <v>801</v>
      </c>
      <c r="EA67" s="7" t="s">
        <v>802</v>
      </c>
    </row>
    <row r="68" spans="1:131" ht="12" customHeight="1" x14ac:dyDescent="0.2">
      <c r="A68" s="7" t="s">
        <v>227</v>
      </c>
      <c r="B68" s="8" t="s">
        <v>751</v>
      </c>
      <c r="C68" s="199">
        <v>33.163423999999999</v>
      </c>
      <c r="D68" s="199">
        <v>-115.61669999999999</v>
      </c>
      <c r="E68" s="9" t="s">
        <v>618</v>
      </c>
      <c r="F68" s="8" t="s">
        <v>654</v>
      </c>
      <c r="G68" s="9"/>
      <c r="H68" s="7" t="s">
        <v>752</v>
      </c>
      <c r="I68" s="175"/>
      <c r="J68" s="69"/>
      <c r="K68" s="4"/>
      <c r="L68" s="6"/>
      <c r="M68" s="41"/>
      <c r="N68" s="60"/>
      <c r="O68" s="61"/>
      <c r="P68" s="4"/>
      <c r="Q68" s="4"/>
      <c r="R68" s="63"/>
      <c r="S68" s="41"/>
      <c r="T68" s="60"/>
      <c r="U68" s="93"/>
      <c r="V68" s="60"/>
      <c r="W68" s="60"/>
      <c r="X68" s="61"/>
      <c r="Y68" s="41"/>
      <c r="Z68" s="61"/>
      <c r="AA68" s="41"/>
      <c r="AB68" s="61"/>
      <c r="AC68" s="41"/>
      <c r="AD68" s="61"/>
      <c r="AE68" s="41"/>
      <c r="AF68" s="61"/>
      <c r="AG68" s="60"/>
      <c r="AH68" s="61"/>
      <c r="AI68" s="41"/>
      <c r="AJ68" s="61"/>
      <c r="AK68" s="60"/>
      <c r="AL68" s="61"/>
      <c r="AM68" s="41"/>
      <c r="AN68" s="61"/>
      <c r="AO68" s="62"/>
      <c r="AP68" s="64"/>
      <c r="AQ68" s="223"/>
      <c r="AR68" s="218">
        <v>5500</v>
      </c>
      <c r="AS68" s="6" t="s">
        <v>747</v>
      </c>
      <c r="AT68" s="70"/>
      <c r="AU68" s="65"/>
      <c r="AV68" s="65"/>
      <c r="AW68" s="69"/>
      <c r="AX68" s="209"/>
      <c r="AY68" s="65"/>
      <c r="AZ68" s="65"/>
      <c r="BA68" s="69"/>
      <c r="BB68" s="70"/>
      <c r="BC68" s="65"/>
      <c r="BD68" s="65"/>
      <c r="BE68" s="69"/>
      <c r="BF68" s="4"/>
      <c r="BG68" s="6"/>
      <c r="BH68" s="70"/>
      <c r="BI68" s="65"/>
      <c r="BJ68" s="65"/>
      <c r="BK68" s="69"/>
      <c r="BL68" s="216"/>
      <c r="BM68" s="218">
        <v>390</v>
      </c>
      <c r="BN68" s="5"/>
      <c r="BO68" s="6"/>
      <c r="BP68" s="4"/>
      <c r="BQ68" s="6"/>
      <c r="BR68" s="5"/>
      <c r="BS68" s="6"/>
      <c r="BT68" s="3"/>
      <c r="BU68" s="6"/>
      <c r="BV68" s="216"/>
      <c r="BW68" s="218"/>
      <c r="BX68" s="216"/>
      <c r="BY68" s="218"/>
      <c r="BZ68" s="239"/>
      <c r="CA68" s="223"/>
      <c r="CB68" s="218"/>
      <c r="CC68" s="5"/>
      <c r="CD68" s="6"/>
      <c r="CE68" s="65"/>
      <c r="CF68" s="69"/>
      <c r="CG68" s="5"/>
      <c r="CH68" s="6"/>
      <c r="CI68" s="4"/>
      <c r="CJ68" s="6"/>
      <c r="CK68" s="5"/>
      <c r="CL68" s="6"/>
      <c r="CM68" s="4"/>
      <c r="CN68" s="6"/>
      <c r="CO68" s="5"/>
      <c r="CP68" s="6"/>
      <c r="CQ68" s="5"/>
      <c r="CR68" s="6"/>
      <c r="CS68" s="5"/>
      <c r="CT68" s="6"/>
      <c r="CU68" s="216">
        <v>2000</v>
      </c>
      <c r="CV68" s="223"/>
      <c r="CW68" s="3"/>
      <c r="CX68" s="46">
        <v>29952</v>
      </c>
      <c r="CY68" s="5"/>
      <c r="CZ68" s="3"/>
      <c r="DA68" s="64">
        <v>3.8114949999999999</v>
      </c>
      <c r="DB68" s="47">
        <v>2341357797</v>
      </c>
      <c r="DC68" s="64"/>
      <c r="DD68" s="47">
        <v>-400000000</v>
      </c>
      <c r="DE68" s="64"/>
      <c r="DF68" s="51"/>
      <c r="DG68" s="51"/>
      <c r="DH68" s="48"/>
      <c r="DI68" s="65"/>
      <c r="DJ68" s="3"/>
      <c r="DK68" s="223"/>
      <c r="DL68" s="224"/>
      <c r="DM68" s="49"/>
      <c r="DN68" s="50"/>
      <c r="DO68" s="49"/>
      <c r="DP68" s="50"/>
      <c r="DQ68" s="49"/>
      <c r="DR68" s="65"/>
      <c r="DS68" s="51">
        <v>5.0999999999999996</v>
      </c>
      <c r="DT68" s="4" t="s">
        <v>290</v>
      </c>
      <c r="DU68" s="216"/>
      <c r="DV68" s="218"/>
      <c r="DW68" s="218"/>
      <c r="DX68" s="178">
        <v>38353</v>
      </c>
      <c r="DY68" s="38"/>
      <c r="DZ68" s="53" t="s">
        <v>753</v>
      </c>
      <c r="EA68" s="7" t="s">
        <v>754</v>
      </c>
    </row>
    <row r="69" spans="1:131" s="25" customFormat="1" ht="12" customHeight="1" x14ac:dyDescent="0.2">
      <c r="A69" s="71" t="s">
        <v>227</v>
      </c>
      <c r="B69" s="124" t="s">
        <v>745</v>
      </c>
      <c r="C69" s="201">
        <v>38.779057999999999</v>
      </c>
      <c r="D69" s="201">
        <v>-122.75414499999999</v>
      </c>
      <c r="E69" s="73" t="s">
        <v>618</v>
      </c>
      <c r="F69" s="72" t="s">
        <v>654</v>
      </c>
      <c r="G69" s="73"/>
      <c r="H69" s="71" t="s">
        <v>746</v>
      </c>
      <c r="I69" s="204"/>
      <c r="J69" s="82"/>
      <c r="K69" s="23"/>
      <c r="L69" s="27"/>
      <c r="M69" s="125">
        <v>4.0000000000000001E-3</v>
      </c>
      <c r="N69" s="75"/>
      <c r="O69" s="76">
        <v>4.0000000000000001E-3</v>
      </c>
      <c r="P69" s="126">
        <v>2.0000000000000002E-15</v>
      </c>
      <c r="Q69" s="126">
        <v>5.0000000000000002E-14</v>
      </c>
      <c r="R69" s="78">
        <f>AVERAGE(P69,Q69)</f>
        <v>2.6E-14</v>
      </c>
      <c r="S69" s="125">
        <v>24</v>
      </c>
      <c r="T69" s="127">
        <v>51</v>
      </c>
      <c r="U69" s="128">
        <f>AVERAGE(S69,T69)</f>
        <v>37.5</v>
      </c>
      <c r="V69" s="127">
        <v>0.25</v>
      </c>
      <c r="W69" s="75"/>
      <c r="X69" s="76">
        <f>AVERAGE(V69,W69)</f>
        <v>0.25</v>
      </c>
      <c r="Y69" s="74">
        <f>S69/(3*(1-2*V69))</f>
        <v>16</v>
      </c>
      <c r="Z69" s="76">
        <f>T69/(3*(1-2*W69))</f>
        <v>17</v>
      </c>
      <c r="AA69" s="74">
        <f>S69/(2*(1+V69))</f>
        <v>9.6</v>
      </c>
      <c r="AB69" s="76">
        <f>T69/(2*(1+W69))</f>
        <v>25.5</v>
      </c>
      <c r="AC69" s="74"/>
      <c r="AD69" s="76"/>
      <c r="AE69" s="74"/>
      <c r="AF69" s="76"/>
      <c r="AG69" s="75"/>
      <c r="AH69" s="76"/>
      <c r="AI69" s="74"/>
      <c r="AJ69" s="76"/>
      <c r="AK69" s="75"/>
      <c r="AL69" s="76"/>
      <c r="AM69" s="125">
        <v>3.2</v>
      </c>
      <c r="AN69" s="76"/>
      <c r="AO69" s="126">
        <v>1.0000000000000001E-5</v>
      </c>
      <c r="AP69" s="79"/>
      <c r="AQ69" s="241"/>
      <c r="AR69" s="225">
        <v>3300</v>
      </c>
      <c r="AS69" s="22" t="s">
        <v>747</v>
      </c>
      <c r="AT69" s="210">
        <v>2.5499999999999998E-2</v>
      </c>
      <c r="AU69" s="131">
        <v>0</v>
      </c>
      <c r="AV69" s="81"/>
      <c r="AW69" s="82">
        <f>PRODUCT(AT69,CV69)</f>
        <v>76.5</v>
      </c>
      <c r="AX69" s="214">
        <v>1.34E-2</v>
      </c>
      <c r="AY69" s="131">
        <v>0</v>
      </c>
      <c r="AZ69" s="81"/>
      <c r="BA69" s="82">
        <f>PRODUCT(AX69,CV69)</f>
        <v>40.200000000000003</v>
      </c>
      <c r="BB69" s="210">
        <v>6.8599999999999998E-3</v>
      </c>
      <c r="BC69" s="131">
        <v>0</v>
      </c>
      <c r="BD69" s="81"/>
      <c r="BE69" s="82">
        <f>PRODUCT(BB69,CV69)</f>
        <v>20.58</v>
      </c>
      <c r="BF69" s="23" t="s">
        <v>265</v>
      </c>
      <c r="BG69" s="27"/>
      <c r="BH69" s="210">
        <v>1.9599999999999999E-3</v>
      </c>
      <c r="BI69" s="131">
        <v>0</v>
      </c>
      <c r="BJ69" s="81"/>
      <c r="BK69" s="82">
        <f>PRODUCT(BH69,CV69)</f>
        <v>5.88</v>
      </c>
      <c r="BL69" s="219">
        <v>240</v>
      </c>
      <c r="BM69" s="225">
        <v>400</v>
      </c>
      <c r="BN69" s="21" t="s">
        <v>286</v>
      </c>
      <c r="BO69" s="27"/>
      <c r="BP69" s="28"/>
      <c r="BQ69" s="27"/>
      <c r="BR69" s="26"/>
      <c r="BS69" s="27"/>
      <c r="BT69" s="24"/>
      <c r="BU69" s="27"/>
      <c r="BV69" s="219"/>
      <c r="BW69" s="220"/>
      <c r="BX69" s="219"/>
      <c r="BY69" s="220"/>
      <c r="BZ69" s="250"/>
      <c r="CA69" s="241"/>
      <c r="CB69" s="220"/>
      <c r="CC69" s="26"/>
      <c r="CD69" s="27"/>
      <c r="CE69" s="81"/>
      <c r="CF69" s="82"/>
      <c r="CG69" s="129">
        <v>5E-15</v>
      </c>
      <c r="CH69" s="78">
        <v>1E-13</v>
      </c>
      <c r="CI69" s="28"/>
      <c r="CJ69" s="27"/>
      <c r="CK69" s="26"/>
      <c r="CL69" s="27"/>
      <c r="CM69" s="28"/>
      <c r="CN69" s="27"/>
      <c r="CO69" s="26"/>
      <c r="CP69" s="27"/>
      <c r="CQ69" s="26"/>
      <c r="CR69" s="27"/>
      <c r="CS69" s="26"/>
      <c r="CT69" s="27"/>
      <c r="CU69" s="219"/>
      <c r="CV69" s="245">
        <v>3000</v>
      </c>
      <c r="CW69" s="24"/>
      <c r="CX69" s="83">
        <v>21916</v>
      </c>
      <c r="CY69" s="26"/>
      <c r="CZ69" s="24"/>
      <c r="DA69" s="79">
        <v>2.612301</v>
      </c>
      <c r="DB69" s="84">
        <v>1271141319</v>
      </c>
      <c r="DC69" s="79"/>
      <c r="DD69" s="129">
        <v>-1500000000</v>
      </c>
      <c r="DE69" s="79"/>
      <c r="DF69" s="132">
        <v>0.1</v>
      </c>
      <c r="DG69" s="87"/>
      <c r="DH69" s="85"/>
      <c r="DI69" s="81"/>
      <c r="DJ69" s="130" t="s">
        <v>748</v>
      </c>
      <c r="DK69" s="241">
        <v>0</v>
      </c>
      <c r="DL69" s="245">
        <v>5000</v>
      </c>
      <c r="DM69" s="86"/>
      <c r="DN69" s="81"/>
      <c r="DO69" s="86"/>
      <c r="DP69" s="131">
        <v>1.69</v>
      </c>
      <c r="DQ69" s="86"/>
      <c r="DR69" s="81"/>
      <c r="DS69" s="132">
        <v>5</v>
      </c>
      <c r="DT69" s="23" t="s">
        <v>290</v>
      </c>
      <c r="DU69" s="219"/>
      <c r="DV69" s="220"/>
      <c r="DW69" s="220"/>
      <c r="DX69" s="182">
        <v>42718</v>
      </c>
      <c r="DY69" s="71"/>
      <c r="DZ69" s="133" t="s">
        <v>749</v>
      </c>
      <c r="EA69" s="192" t="s">
        <v>750</v>
      </c>
    </row>
    <row r="70" spans="1:131" ht="12" customHeight="1" x14ac:dyDescent="0.2">
      <c r="A70" s="7" t="s">
        <v>282</v>
      </c>
      <c r="B70" s="8" t="s">
        <v>485</v>
      </c>
      <c r="C70" s="199">
        <v>57.012999999999998</v>
      </c>
      <c r="D70" s="199">
        <v>-122.154</v>
      </c>
      <c r="E70" s="9" t="s">
        <v>411</v>
      </c>
      <c r="F70" s="8" t="s">
        <v>412</v>
      </c>
      <c r="G70" s="9" t="s">
        <v>486</v>
      </c>
      <c r="H70" s="7" t="s">
        <v>364</v>
      </c>
      <c r="I70" s="175"/>
      <c r="J70" s="69"/>
      <c r="K70" s="4"/>
      <c r="L70" s="6">
        <v>2500</v>
      </c>
      <c r="M70" s="41"/>
      <c r="N70" s="60"/>
      <c r="O70" s="61">
        <v>0.1</v>
      </c>
      <c r="P70" s="4"/>
      <c r="Q70" s="62"/>
      <c r="R70" s="64">
        <v>1.0000000000000001E-18</v>
      </c>
      <c r="S70" s="41"/>
      <c r="T70" s="60"/>
      <c r="U70" s="61">
        <v>47</v>
      </c>
      <c r="V70" s="60"/>
      <c r="W70" s="60"/>
      <c r="X70" s="61">
        <v>0.26</v>
      </c>
      <c r="Y70" s="41"/>
      <c r="Z70" s="61"/>
      <c r="AA70" s="41"/>
      <c r="AB70" s="61"/>
      <c r="AC70" s="41"/>
      <c r="AD70" s="61">
        <v>0.8</v>
      </c>
      <c r="AE70" s="41"/>
      <c r="AF70" s="61"/>
      <c r="AG70" s="60"/>
      <c r="AH70" s="61"/>
      <c r="AI70" s="41"/>
      <c r="AJ70" s="61"/>
      <c r="AK70" s="60"/>
      <c r="AL70" s="61"/>
      <c r="AM70" s="41"/>
      <c r="AN70" s="61"/>
      <c r="AO70" s="62"/>
      <c r="AP70" s="64"/>
      <c r="AQ70" s="223"/>
      <c r="AR70" s="218">
        <v>3100</v>
      </c>
      <c r="AS70" s="6" t="s">
        <v>218</v>
      </c>
      <c r="AT70" s="70">
        <v>2.5100000000000001E-2</v>
      </c>
      <c r="AU70" s="65">
        <v>0</v>
      </c>
      <c r="AV70" s="65"/>
      <c r="AW70" s="69">
        <f>PRODUCT(AT70,CV70)</f>
        <v>47.690000000000005</v>
      </c>
      <c r="AX70" s="209">
        <v>3.3000000000000002E-2</v>
      </c>
      <c r="AY70" s="65">
        <v>0</v>
      </c>
      <c r="AZ70" s="65"/>
      <c r="BA70" s="69">
        <f>PRODUCT(AX70,CV70)+AY70</f>
        <v>62.7</v>
      </c>
      <c r="BB70" s="70">
        <v>1.9E-2</v>
      </c>
      <c r="BC70" s="65">
        <v>0</v>
      </c>
      <c r="BD70" s="65"/>
      <c r="BE70" s="69">
        <f>PRODUCT(BB70,CV70)</f>
        <v>36.1</v>
      </c>
      <c r="BF70" s="4" t="s">
        <v>487</v>
      </c>
      <c r="BG70" s="6"/>
      <c r="BH70" s="70">
        <v>1.2E-2</v>
      </c>
      <c r="BI70" s="65">
        <v>0</v>
      </c>
      <c r="BJ70" s="65"/>
      <c r="BK70" s="69">
        <f>BH70*CV70+BI70</f>
        <v>22.8</v>
      </c>
      <c r="BL70" s="216"/>
      <c r="BM70" s="218"/>
      <c r="BN70" s="5" t="s">
        <v>488</v>
      </c>
      <c r="BO70" s="6"/>
      <c r="BP70" s="4"/>
      <c r="BQ70" s="6">
        <v>37</v>
      </c>
      <c r="BR70" s="5"/>
      <c r="BS70" s="6"/>
      <c r="BT70" s="3"/>
      <c r="BU70" s="6" t="s">
        <v>489</v>
      </c>
      <c r="BV70" s="216"/>
      <c r="BW70" s="218"/>
      <c r="BX70" s="216"/>
      <c r="BY70" s="218"/>
      <c r="BZ70" s="239"/>
      <c r="CA70" s="223"/>
      <c r="CB70" s="218"/>
      <c r="CC70" s="5"/>
      <c r="CD70" s="6"/>
      <c r="CE70" s="65"/>
      <c r="CF70" s="69"/>
      <c r="CG70" s="5"/>
      <c r="CH70" s="6"/>
      <c r="CI70" s="4"/>
      <c r="CJ70" s="6">
        <v>109</v>
      </c>
      <c r="CK70" s="5"/>
      <c r="CL70" s="6">
        <v>36</v>
      </c>
      <c r="CM70" s="4"/>
      <c r="CN70" s="6"/>
      <c r="CO70" s="5"/>
      <c r="CP70" s="6"/>
      <c r="CQ70" s="5"/>
      <c r="CR70" s="6"/>
      <c r="CS70" s="5"/>
      <c r="CT70" s="6">
        <v>42</v>
      </c>
      <c r="CU70" s="234"/>
      <c r="CV70" s="223">
        <v>1900</v>
      </c>
      <c r="CW70" s="3"/>
      <c r="CX70" s="46">
        <v>42227</v>
      </c>
      <c r="CY70" s="5" t="s">
        <v>490</v>
      </c>
      <c r="CZ70" s="3"/>
      <c r="DA70" s="64">
        <v>0.2</v>
      </c>
      <c r="DB70" s="47">
        <v>65000</v>
      </c>
      <c r="DC70" s="64"/>
      <c r="DD70" s="47"/>
      <c r="DE70" s="64"/>
      <c r="DF70" s="51"/>
      <c r="DG70" s="51"/>
      <c r="DH70" s="48">
        <v>42227</v>
      </c>
      <c r="DI70" s="65">
        <v>0</v>
      </c>
      <c r="DJ70" s="3">
        <v>191</v>
      </c>
      <c r="DK70" s="223">
        <v>500</v>
      </c>
      <c r="DL70" s="224">
        <v>2500</v>
      </c>
      <c r="DM70" s="49"/>
      <c r="DN70" s="50"/>
      <c r="DO70" s="49"/>
      <c r="DP70" s="50">
        <v>0.78</v>
      </c>
      <c r="DQ70" s="49"/>
      <c r="DR70" s="65"/>
      <c r="DS70" s="51">
        <v>4.5999999999999996</v>
      </c>
      <c r="DT70" s="4" t="s">
        <v>290</v>
      </c>
      <c r="DU70" s="216">
        <v>1300</v>
      </c>
      <c r="DV70" s="218">
        <v>4000</v>
      </c>
      <c r="DW70" s="218">
        <v>1500</v>
      </c>
      <c r="DX70" s="178">
        <v>42233</v>
      </c>
      <c r="DY70" s="38" t="s">
        <v>491</v>
      </c>
      <c r="DZ70" s="53" t="s">
        <v>492</v>
      </c>
      <c r="EA70" s="7" t="s">
        <v>493</v>
      </c>
    </row>
    <row r="71" spans="1:131" ht="12" customHeight="1" x14ac:dyDescent="0.2">
      <c r="A71" s="117" t="s">
        <v>282</v>
      </c>
      <c r="B71" s="7" t="s">
        <v>494</v>
      </c>
      <c r="C71" s="199">
        <v>56.100310999999998</v>
      </c>
      <c r="D71" s="199">
        <v>-120.899253</v>
      </c>
      <c r="E71" s="9" t="s">
        <v>411</v>
      </c>
      <c r="F71" s="9" t="s">
        <v>412</v>
      </c>
      <c r="G71" s="9" t="s">
        <v>486</v>
      </c>
      <c r="H71" s="117" t="s">
        <v>364</v>
      </c>
      <c r="I71" s="175"/>
      <c r="J71" s="69"/>
      <c r="K71" s="4"/>
      <c r="L71" s="6">
        <v>2500</v>
      </c>
      <c r="M71" s="60"/>
      <c r="N71" s="60"/>
      <c r="O71" s="61">
        <v>0.1</v>
      </c>
      <c r="P71" s="4"/>
      <c r="Q71" s="62"/>
      <c r="R71" s="64">
        <v>1.0000000000000001E-18</v>
      </c>
      <c r="S71" s="60"/>
      <c r="T71" s="60"/>
      <c r="U71" s="61">
        <v>47</v>
      </c>
      <c r="V71" s="60"/>
      <c r="W71" s="60"/>
      <c r="X71" s="61">
        <v>0.26</v>
      </c>
      <c r="Y71" s="60"/>
      <c r="Z71" s="61"/>
      <c r="AA71" s="60"/>
      <c r="AB71" s="61"/>
      <c r="AC71" s="60"/>
      <c r="AD71" s="61">
        <v>0.8</v>
      </c>
      <c r="AE71" s="60"/>
      <c r="AF71" s="61"/>
      <c r="AG71" s="60"/>
      <c r="AH71" s="61"/>
      <c r="AI71" s="60"/>
      <c r="AJ71" s="61"/>
      <c r="AK71" s="60"/>
      <c r="AL71" s="61"/>
      <c r="AM71" s="60"/>
      <c r="AN71" s="61"/>
      <c r="AO71" s="62"/>
      <c r="AP71" s="64"/>
      <c r="AQ71" s="223"/>
      <c r="AR71" s="218">
        <v>3500</v>
      </c>
      <c r="AS71" s="6" t="s">
        <v>218</v>
      </c>
      <c r="AT71" s="70">
        <v>2.5100000000000001E-2</v>
      </c>
      <c r="AU71" s="65">
        <v>0</v>
      </c>
      <c r="AV71" s="65"/>
      <c r="AW71" s="69">
        <f>PRODUCT(AT71,CV71)</f>
        <v>62.75</v>
      </c>
      <c r="AX71" s="70">
        <v>3.3000000000000002E-2</v>
      </c>
      <c r="AY71" s="65">
        <v>0</v>
      </c>
      <c r="AZ71" s="65"/>
      <c r="BA71" s="69">
        <f>PRODUCT(AX71,CV71)+AY71</f>
        <v>82.5</v>
      </c>
      <c r="BB71" s="70">
        <v>1.9E-2</v>
      </c>
      <c r="BC71" s="65">
        <v>0</v>
      </c>
      <c r="BD71" s="65"/>
      <c r="BE71" s="69">
        <f>PRODUCT(BB71,CV71)</f>
        <v>47.5</v>
      </c>
      <c r="BF71" s="4" t="s">
        <v>487</v>
      </c>
      <c r="BG71" s="6"/>
      <c r="BH71" s="70">
        <v>1.2E-2</v>
      </c>
      <c r="BI71" s="65">
        <v>0</v>
      </c>
      <c r="BJ71" s="65"/>
      <c r="BK71" s="69">
        <f>BH71*CV71+BI71</f>
        <v>30</v>
      </c>
      <c r="BL71" s="223"/>
      <c r="BM71" s="218"/>
      <c r="BN71" s="4" t="s">
        <v>387</v>
      </c>
      <c r="BO71" s="6"/>
      <c r="BP71" s="4"/>
      <c r="BQ71" s="6"/>
      <c r="BR71" s="4"/>
      <c r="BS71" s="6"/>
      <c r="BT71" s="6"/>
      <c r="BU71" s="6" t="s">
        <v>337</v>
      </c>
      <c r="BV71" s="223"/>
      <c r="BW71" s="218"/>
      <c r="BX71" s="223"/>
      <c r="BY71" s="218"/>
      <c r="BZ71" s="218"/>
      <c r="CA71" s="223"/>
      <c r="CB71" s="218"/>
      <c r="CC71" s="4"/>
      <c r="CD71" s="6"/>
      <c r="CE71" s="65"/>
      <c r="CF71" s="69"/>
      <c r="CG71" s="4"/>
      <c r="CH71" s="6"/>
      <c r="CI71" s="4"/>
      <c r="CJ71" s="6">
        <v>109</v>
      </c>
      <c r="CK71" s="4"/>
      <c r="CL71" s="6">
        <v>36</v>
      </c>
      <c r="CM71" s="4"/>
      <c r="CN71" s="6"/>
      <c r="CO71" s="4"/>
      <c r="CP71" s="6"/>
      <c r="CQ71" s="4"/>
      <c r="CR71" s="6"/>
      <c r="CS71" s="4"/>
      <c r="CT71" s="6">
        <v>42</v>
      </c>
      <c r="CU71" s="223"/>
      <c r="CV71" s="218">
        <v>2500</v>
      </c>
      <c r="CW71" s="6"/>
      <c r="CX71" s="119">
        <v>43432</v>
      </c>
      <c r="CY71" s="6" t="s">
        <v>490</v>
      </c>
      <c r="CZ71" s="6"/>
      <c r="DA71" s="64"/>
      <c r="DB71" s="62">
        <v>14000</v>
      </c>
      <c r="DC71" s="64"/>
      <c r="DD71" s="62"/>
      <c r="DE71" s="64"/>
      <c r="DF71" s="69"/>
      <c r="DG71" s="69"/>
      <c r="DH71" s="97">
        <v>43432</v>
      </c>
      <c r="DI71" s="69">
        <v>0</v>
      </c>
      <c r="DJ71" s="6">
        <v>270</v>
      </c>
      <c r="DK71" s="223"/>
      <c r="DL71" s="224"/>
      <c r="DM71" s="49"/>
      <c r="DN71" s="50"/>
      <c r="DO71" s="49"/>
      <c r="DP71" s="50"/>
      <c r="DQ71" s="49"/>
      <c r="DR71" s="69"/>
      <c r="DS71" s="69">
        <v>4.5</v>
      </c>
      <c r="DT71" s="6" t="s">
        <v>275</v>
      </c>
      <c r="DU71" s="223"/>
      <c r="DV71" s="218">
        <v>4500</v>
      </c>
      <c r="DW71" s="218">
        <v>2100</v>
      </c>
      <c r="DX71" s="180">
        <v>43434</v>
      </c>
      <c r="DY71" s="38" t="s">
        <v>495</v>
      </c>
      <c r="DZ71" s="53" t="s">
        <v>496</v>
      </c>
      <c r="EA71" s="134" t="s">
        <v>497</v>
      </c>
    </row>
    <row r="72" spans="1:131" ht="12" customHeight="1" x14ac:dyDescent="0.2">
      <c r="A72" s="117" t="s">
        <v>282</v>
      </c>
      <c r="B72" s="7" t="s">
        <v>584</v>
      </c>
      <c r="C72" s="199">
        <v>56.236477999999998</v>
      </c>
      <c r="D72" s="199">
        <v>-122.06202399999999</v>
      </c>
      <c r="E72" s="9" t="s">
        <v>411</v>
      </c>
      <c r="F72" s="8" t="s">
        <v>412</v>
      </c>
      <c r="G72" s="9" t="s">
        <v>523</v>
      </c>
      <c r="H72" s="7" t="s">
        <v>364</v>
      </c>
      <c r="I72" s="175"/>
      <c r="J72" s="69"/>
      <c r="K72" s="4">
        <v>2615</v>
      </c>
      <c r="L72" s="6">
        <v>2615</v>
      </c>
      <c r="M72" s="60">
        <v>0.03</v>
      </c>
      <c r="N72" s="60">
        <v>0.06</v>
      </c>
      <c r="O72" s="61">
        <f>AVERAGE(M72,N72)</f>
        <v>4.4999999999999998E-2</v>
      </c>
      <c r="P72" s="62">
        <v>9.8599999999999999E-19</v>
      </c>
      <c r="Q72" s="62">
        <v>4.9300000000000001E-17</v>
      </c>
      <c r="R72" s="64">
        <f>AVERAGE(Q72,P72)</f>
        <v>2.5142999999999999E-17</v>
      </c>
      <c r="S72" s="60"/>
      <c r="T72" s="60"/>
      <c r="U72" s="61">
        <v>26.1</v>
      </c>
      <c r="V72" s="60"/>
      <c r="W72" s="60"/>
      <c r="X72" s="61">
        <v>0.22</v>
      </c>
      <c r="Y72" s="60"/>
      <c r="Z72" s="61"/>
      <c r="AA72" s="60"/>
      <c r="AB72" s="61"/>
      <c r="AC72" s="60"/>
      <c r="AD72" s="61"/>
      <c r="AE72" s="60"/>
      <c r="AF72" s="61"/>
      <c r="AG72" s="60"/>
      <c r="AH72" s="61"/>
      <c r="AI72" s="60"/>
      <c r="AJ72" s="61"/>
      <c r="AK72" s="60"/>
      <c r="AL72" s="61"/>
      <c r="AM72" s="60"/>
      <c r="AN72" s="61"/>
      <c r="AO72" s="62"/>
      <c r="AP72" s="64"/>
      <c r="AQ72" s="223"/>
      <c r="AR72" s="218"/>
      <c r="AS72" s="6"/>
      <c r="AT72" s="70">
        <f>25604/1000000</f>
        <v>2.5603999999999998E-2</v>
      </c>
      <c r="AU72" s="65">
        <v>0</v>
      </c>
      <c r="AV72" s="65"/>
      <c r="AW72" s="69"/>
      <c r="AX72" s="70">
        <f>18435/1000000</f>
        <v>1.8435E-2</v>
      </c>
      <c r="AY72" s="65">
        <v>0</v>
      </c>
      <c r="AZ72" s="65"/>
      <c r="BA72" s="69"/>
      <c r="BB72" s="70">
        <f>13314/1000000</f>
        <v>1.3313999999999999E-2</v>
      </c>
      <c r="BC72" s="65">
        <v>0</v>
      </c>
      <c r="BD72" s="65"/>
      <c r="BE72" s="69"/>
      <c r="BF72" s="4"/>
      <c r="BG72" s="6"/>
      <c r="BH72" s="70"/>
      <c r="BI72" s="65"/>
      <c r="BJ72" s="65">
        <v>23.81</v>
      </c>
      <c r="BK72" s="69">
        <v>23.81</v>
      </c>
      <c r="BL72" s="223"/>
      <c r="BM72" s="218"/>
      <c r="BN72" s="4"/>
      <c r="BO72" s="6"/>
      <c r="BP72" s="4"/>
      <c r="BQ72" s="6"/>
      <c r="BR72" s="4"/>
      <c r="BS72" s="6"/>
      <c r="BT72" s="6"/>
      <c r="BU72" s="6"/>
      <c r="BV72" s="223"/>
      <c r="BW72" s="218"/>
      <c r="BX72" s="223"/>
      <c r="BY72" s="218"/>
      <c r="BZ72" s="218"/>
      <c r="CA72" s="223"/>
      <c r="CB72" s="218"/>
      <c r="CC72" s="4"/>
      <c r="CD72" s="6"/>
      <c r="CE72" s="65"/>
      <c r="CF72" s="69"/>
      <c r="CG72" s="4"/>
      <c r="CH72" s="6"/>
      <c r="CI72" s="4"/>
      <c r="CJ72" s="6"/>
      <c r="CK72" s="4"/>
      <c r="CL72" s="6"/>
      <c r="CM72" s="4"/>
      <c r="CN72" s="6"/>
      <c r="CO72" s="4"/>
      <c r="CP72" s="6"/>
      <c r="CQ72" s="4"/>
      <c r="CR72" s="6"/>
      <c r="CS72" s="4"/>
      <c r="CT72" s="6"/>
      <c r="CU72" s="223"/>
      <c r="CV72" s="218"/>
      <c r="CW72" s="6"/>
      <c r="CX72" s="181">
        <v>41583</v>
      </c>
      <c r="CY72" s="4"/>
      <c r="CZ72" s="3"/>
      <c r="DA72" s="64">
        <v>0.25169999999999998</v>
      </c>
      <c r="DB72" s="47"/>
      <c r="DC72" s="64">
        <v>1880</v>
      </c>
      <c r="DD72" s="62"/>
      <c r="DE72" s="64"/>
      <c r="DF72" s="69">
        <v>57</v>
      </c>
      <c r="DG72" s="69"/>
      <c r="DH72" s="97">
        <v>41583</v>
      </c>
      <c r="DI72" s="69"/>
      <c r="DJ72" s="6">
        <v>14</v>
      </c>
      <c r="DK72" s="223"/>
      <c r="DL72" s="224"/>
      <c r="DM72" s="49"/>
      <c r="DN72" s="50"/>
      <c r="DO72" s="49"/>
      <c r="DP72" s="50"/>
      <c r="DQ72" s="49"/>
      <c r="DR72" s="69"/>
      <c r="DS72" s="69">
        <v>2.2000000000000002</v>
      </c>
      <c r="DT72" s="6" t="s">
        <v>275</v>
      </c>
      <c r="DU72" s="223"/>
      <c r="DV72" s="218"/>
      <c r="DW72" s="218">
        <v>1000</v>
      </c>
      <c r="DX72" s="180">
        <v>41583</v>
      </c>
      <c r="DY72" s="38" t="s">
        <v>585</v>
      </c>
      <c r="DZ72" s="53" t="s">
        <v>559</v>
      </c>
      <c r="EA72" s="7" t="s">
        <v>527</v>
      </c>
    </row>
    <row r="73" spans="1:131" ht="12" customHeight="1" x14ac:dyDescent="0.2">
      <c r="A73" s="7" t="s">
        <v>282</v>
      </c>
      <c r="B73" s="8" t="s">
        <v>534</v>
      </c>
      <c r="C73" s="199">
        <v>56.903922000000001</v>
      </c>
      <c r="D73" s="199">
        <v>-122.030021</v>
      </c>
      <c r="E73" s="9" t="s">
        <v>411</v>
      </c>
      <c r="F73" s="8" t="s">
        <v>412</v>
      </c>
      <c r="G73" s="9" t="s">
        <v>523</v>
      </c>
      <c r="H73" s="7" t="s">
        <v>535</v>
      </c>
      <c r="I73" s="175"/>
      <c r="J73" s="69"/>
      <c r="K73" s="4">
        <v>2615</v>
      </c>
      <c r="L73" s="6">
        <v>2615</v>
      </c>
      <c r="M73" s="41">
        <v>0.03</v>
      </c>
      <c r="N73" s="60">
        <v>0.06</v>
      </c>
      <c r="O73" s="61"/>
      <c r="P73" s="62">
        <v>9.8599999999999999E-19</v>
      </c>
      <c r="Q73" s="62">
        <v>4.9300000000000001E-17</v>
      </c>
      <c r="R73" s="64">
        <f>AVERAGE(P73,Q73)</f>
        <v>2.5142999999999999E-17</v>
      </c>
      <c r="S73" s="41"/>
      <c r="T73" s="60"/>
      <c r="U73" s="61">
        <v>26.1</v>
      </c>
      <c r="V73" s="60"/>
      <c r="W73" s="60"/>
      <c r="X73" s="61">
        <v>0.22</v>
      </c>
      <c r="Y73" s="41"/>
      <c r="Z73" s="61"/>
      <c r="AA73" s="41"/>
      <c r="AB73" s="61"/>
      <c r="AC73" s="41"/>
      <c r="AD73" s="61"/>
      <c r="AE73" s="41"/>
      <c r="AF73" s="61"/>
      <c r="AG73" s="60"/>
      <c r="AH73" s="61"/>
      <c r="AI73" s="41"/>
      <c r="AJ73" s="61"/>
      <c r="AK73" s="60"/>
      <c r="AL73" s="61"/>
      <c r="AM73" s="41"/>
      <c r="AN73" s="61"/>
      <c r="AO73" s="62"/>
      <c r="AP73" s="64"/>
      <c r="AQ73" s="223"/>
      <c r="AR73" s="218"/>
      <c r="AS73" s="6"/>
      <c r="AT73" s="70"/>
      <c r="AU73" s="65"/>
      <c r="AV73" s="65"/>
      <c r="AW73" s="69"/>
      <c r="AX73" s="209"/>
      <c r="AY73" s="65"/>
      <c r="AZ73" s="65"/>
      <c r="BA73" s="69"/>
      <c r="BB73" s="70"/>
      <c r="BC73" s="65"/>
      <c r="BD73" s="65"/>
      <c r="BE73" s="69"/>
      <c r="BF73" s="5"/>
      <c r="BG73" s="6"/>
      <c r="BH73" s="70"/>
      <c r="BI73" s="65"/>
      <c r="BJ73" s="65"/>
      <c r="BK73" s="69"/>
      <c r="BL73" s="216"/>
      <c r="BM73" s="218"/>
      <c r="BN73" s="5"/>
      <c r="BO73" s="6"/>
      <c r="BP73" s="4"/>
      <c r="BQ73" s="6"/>
      <c r="BR73" s="5"/>
      <c r="BS73" s="6"/>
      <c r="BT73" s="3"/>
      <c r="BU73" s="6"/>
      <c r="BV73" s="216"/>
      <c r="BW73" s="218"/>
      <c r="BX73" s="216"/>
      <c r="BY73" s="218"/>
      <c r="BZ73" s="239"/>
      <c r="CA73" s="223"/>
      <c r="CB73" s="218"/>
      <c r="CC73" s="5"/>
      <c r="CD73" s="6"/>
      <c r="CE73" s="65"/>
      <c r="CF73" s="69"/>
      <c r="CG73" s="5"/>
      <c r="CH73" s="6"/>
      <c r="CI73" s="4"/>
      <c r="CJ73" s="6"/>
      <c r="CK73" s="5"/>
      <c r="CL73" s="6"/>
      <c r="CM73" s="4"/>
      <c r="CN73" s="6"/>
      <c r="CO73" s="5"/>
      <c r="CP73" s="6"/>
      <c r="CQ73" s="5"/>
      <c r="CR73" s="6"/>
      <c r="CS73" s="5"/>
      <c r="CT73" s="6"/>
      <c r="CU73" s="216"/>
      <c r="CV73" s="223"/>
      <c r="CW73" s="3"/>
      <c r="CX73" s="46">
        <v>41504</v>
      </c>
      <c r="CY73" s="5"/>
      <c r="CZ73" s="3"/>
      <c r="DA73" s="64">
        <v>0.1633</v>
      </c>
      <c r="DB73" s="62"/>
      <c r="DC73" s="64"/>
      <c r="DD73" s="47"/>
      <c r="DE73" s="64"/>
      <c r="DF73" s="51">
        <v>60.1</v>
      </c>
      <c r="DG73" s="51"/>
      <c r="DH73" s="48">
        <v>41504</v>
      </c>
      <c r="DI73" s="65"/>
      <c r="DJ73" s="3">
        <v>16</v>
      </c>
      <c r="DK73" s="223"/>
      <c r="DL73" s="224"/>
      <c r="DM73" s="49"/>
      <c r="DN73" s="50"/>
      <c r="DO73" s="49"/>
      <c r="DP73" s="50"/>
      <c r="DQ73" s="49"/>
      <c r="DR73" s="65"/>
      <c r="DS73" s="51">
        <v>3.4</v>
      </c>
      <c r="DT73" s="4" t="s">
        <v>275</v>
      </c>
      <c r="DU73" s="216"/>
      <c r="DV73" s="218"/>
      <c r="DW73" s="218"/>
      <c r="DX73" s="178">
        <v>41507</v>
      </c>
      <c r="DY73" s="38" t="s">
        <v>536</v>
      </c>
      <c r="DZ73" s="53" t="s">
        <v>537</v>
      </c>
      <c r="EA73" s="7" t="s">
        <v>527</v>
      </c>
    </row>
    <row r="74" spans="1:131" ht="12" customHeight="1" x14ac:dyDescent="0.2">
      <c r="A74" s="7" t="s">
        <v>282</v>
      </c>
      <c r="B74" s="8" t="s">
        <v>562</v>
      </c>
      <c r="C74" s="199">
        <v>49.319381999999997</v>
      </c>
      <c r="D74" s="199">
        <v>-113.307653</v>
      </c>
      <c r="E74" s="9" t="s">
        <v>411</v>
      </c>
      <c r="F74" s="8" t="s">
        <v>412</v>
      </c>
      <c r="G74" s="9" t="s">
        <v>563</v>
      </c>
      <c r="H74" s="7" t="s">
        <v>364</v>
      </c>
      <c r="I74" s="175"/>
      <c r="J74" s="69"/>
      <c r="K74" s="4"/>
      <c r="L74" s="6"/>
      <c r="M74" s="41"/>
      <c r="N74" s="60"/>
      <c r="O74" s="61"/>
      <c r="P74" s="4"/>
      <c r="Q74" s="4"/>
      <c r="R74" s="6"/>
      <c r="S74" s="41"/>
      <c r="T74" s="60"/>
      <c r="U74" s="61"/>
      <c r="V74" s="60"/>
      <c r="W74" s="60"/>
      <c r="X74" s="61"/>
      <c r="Y74" s="41"/>
      <c r="Z74" s="61"/>
      <c r="AA74" s="41"/>
      <c r="AB74" s="61"/>
      <c r="AC74" s="41"/>
      <c r="AD74" s="61"/>
      <c r="AE74" s="41"/>
      <c r="AF74" s="61"/>
      <c r="AG74" s="60"/>
      <c r="AH74" s="61"/>
      <c r="AI74" s="41"/>
      <c r="AJ74" s="61"/>
      <c r="AK74" s="60"/>
      <c r="AL74" s="61"/>
      <c r="AM74" s="41"/>
      <c r="AN74" s="61"/>
      <c r="AO74" s="62"/>
      <c r="AP74" s="64"/>
      <c r="AQ74" s="223"/>
      <c r="AR74" s="218"/>
      <c r="AS74" s="6"/>
      <c r="AT74" s="70"/>
      <c r="AU74" s="65"/>
      <c r="AV74" s="65"/>
      <c r="AW74" s="69"/>
      <c r="AX74" s="209"/>
      <c r="AY74" s="65"/>
      <c r="AZ74" s="65"/>
      <c r="BA74" s="69"/>
      <c r="BB74" s="70"/>
      <c r="BC74" s="65"/>
      <c r="BD74" s="65"/>
      <c r="BE74" s="69"/>
      <c r="BF74" s="5"/>
      <c r="BG74" s="6" t="s">
        <v>284</v>
      </c>
      <c r="BH74" s="70"/>
      <c r="BI74" s="65"/>
      <c r="BJ74" s="65"/>
      <c r="BK74" s="69"/>
      <c r="BL74" s="216"/>
      <c r="BM74" s="218"/>
      <c r="BN74" s="5"/>
      <c r="BO74" s="6"/>
      <c r="BP74" s="4"/>
      <c r="BQ74" s="6"/>
      <c r="BR74" s="5"/>
      <c r="BS74" s="6"/>
      <c r="BT74" s="3"/>
      <c r="BU74" s="6"/>
      <c r="BV74" s="216"/>
      <c r="BW74" s="218"/>
      <c r="BX74" s="216"/>
      <c r="BY74" s="218"/>
      <c r="BZ74" s="239"/>
      <c r="CA74" s="223"/>
      <c r="CB74" s="218"/>
      <c r="CC74" s="5"/>
      <c r="CD74" s="6"/>
      <c r="CE74" s="65"/>
      <c r="CF74" s="69"/>
      <c r="CG74" s="5"/>
      <c r="CH74" s="6"/>
      <c r="CI74" s="4"/>
      <c r="CJ74" s="6"/>
      <c r="CK74" s="5"/>
      <c r="CL74" s="6"/>
      <c r="CM74" s="4"/>
      <c r="CN74" s="6"/>
      <c r="CO74" s="5"/>
      <c r="CP74" s="6"/>
      <c r="CQ74" s="5"/>
      <c r="CR74" s="6"/>
      <c r="CS74" s="5"/>
      <c r="CT74" s="6"/>
      <c r="CU74" s="216">
        <v>2845</v>
      </c>
      <c r="CV74" s="223"/>
      <c r="CW74" s="3"/>
      <c r="CX74" s="181">
        <v>40872</v>
      </c>
      <c r="CY74" s="19"/>
      <c r="CZ74" s="3"/>
      <c r="DA74" s="64"/>
      <c r="DB74" s="47">
        <v>7160</v>
      </c>
      <c r="DC74" s="64"/>
      <c r="DD74" s="47"/>
      <c r="DE74" s="64"/>
      <c r="DF74" s="51">
        <v>85</v>
      </c>
      <c r="DG74" s="51"/>
      <c r="DH74" s="48">
        <v>40878</v>
      </c>
      <c r="DI74" s="65"/>
      <c r="DJ74" s="3" t="s">
        <v>564</v>
      </c>
      <c r="DK74" s="223">
        <v>3500</v>
      </c>
      <c r="DL74" s="224">
        <v>5000</v>
      </c>
      <c r="DM74" s="49"/>
      <c r="DN74" s="50"/>
      <c r="DO74" s="49"/>
      <c r="DP74" s="50"/>
      <c r="DQ74" s="49"/>
      <c r="DR74" s="65"/>
      <c r="DS74" s="51">
        <v>3</v>
      </c>
      <c r="DT74" s="4" t="s">
        <v>290</v>
      </c>
      <c r="DU74" s="216"/>
      <c r="DV74" s="218"/>
      <c r="DW74" s="218"/>
      <c r="DX74" s="178">
        <v>40881</v>
      </c>
      <c r="DY74" s="38" t="s">
        <v>565</v>
      </c>
      <c r="DZ74" s="53"/>
      <c r="EA74" s="7" t="s">
        <v>566</v>
      </c>
    </row>
    <row r="75" spans="1:131" ht="12" customHeight="1" x14ac:dyDescent="0.2">
      <c r="A75" s="7" t="s">
        <v>282</v>
      </c>
      <c r="B75" s="8" t="s">
        <v>557</v>
      </c>
      <c r="C75" s="199">
        <v>57.297666</v>
      </c>
      <c r="D75" s="199">
        <v>-122.67292500000001</v>
      </c>
      <c r="E75" s="9" t="s">
        <v>411</v>
      </c>
      <c r="F75" s="8" t="s">
        <v>412</v>
      </c>
      <c r="G75" s="9" t="s">
        <v>523</v>
      </c>
      <c r="H75" s="7" t="s">
        <v>364</v>
      </c>
      <c r="I75" s="175"/>
      <c r="J75" s="69"/>
      <c r="K75" s="4">
        <v>2615</v>
      </c>
      <c r="L75" s="6">
        <v>2615</v>
      </c>
      <c r="M75" s="41">
        <v>0.03</v>
      </c>
      <c r="N75" s="60">
        <v>0.06</v>
      </c>
      <c r="O75" s="61">
        <v>0.05</v>
      </c>
      <c r="P75" s="62">
        <v>9.8599999999999999E-19</v>
      </c>
      <c r="Q75" s="62">
        <v>4.9300000000000001E-17</v>
      </c>
      <c r="R75" s="64">
        <f>AVERAGE(P75,Q75)</f>
        <v>2.5142999999999999E-17</v>
      </c>
      <c r="S75" s="41"/>
      <c r="T75" s="60"/>
      <c r="U75" s="61">
        <v>26.1</v>
      </c>
      <c r="V75" s="60"/>
      <c r="W75" s="60"/>
      <c r="X75" s="61">
        <v>0.22</v>
      </c>
      <c r="Y75" s="41"/>
      <c r="Z75" s="61"/>
      <c r="AA75" s="41"/>
      <c r="AB75" s="61"/>
      <c r="AC75" s="41"/>
      <c r="AD75" s="61"/>
      <c r="AE75" s="41"/>
      <c r="AF75" s="61"/>
      <c r="AG75" s="60"/>
      <c r="AH75" s="61"/>
      <c r="AI75" s="41"/>
      <c r="AJ75" s="61"/>
      <c r="AK75" s="60"/>
      <c r="AL75" s="61"/>
      <c r="AM75" s="41"/>
      <c r="AN75" s="61"/>
      <c r="AO75" s="62"/>
      <c r="AP75" s="64"/>
      <c r="AQ75" s="223"/>
      <c r="AR75" s="218"/>
      <c r="AS75" s="6"/>
      <c r="AT75" s="70">
        <f>25604/1000000</f>
        <v>2.5603999999999998E-2</v>
      </c>
      <c r="AU75" s="65">
        <v>0</v>
      </c>
      <c r="AV75" s="65"/>
      <c r="AW75" s="69"/>
      <c r="AX75" s="209">
        <f>18435/1000000</f>
        <v>1.8435E-2</v>
      </c>
      <c r="AY75" s="65">
        <v>0</v>
      </c>
      <c r="AZ75" s="65"/>
      <c r="BA75" s="69"/>
      <c r="BB75" s="70">
        <f>13314/1000000</f>
        <v>1.3313999999999999E-2</v>
      </c>
      <c r="BC75" s="65">
        <v>0</v>
      </c>
      <c r="BD75" s="65"/>
      <c r="BE75" s="69"/>
      <c r="BF75" s="4"/>
      <c r="BG75" s="6"/>
      <c r="BH75" s="70"/>
      <c r="BI75" s="65"/>
      <c r="BJ75" s="65">
        <v>23.81</v>
      </c>
      <c r="BK75" s="69">
        <v>23.81</v>
      </c>
      <c r="BL75" s="216"/>
      <c r="BM75" s="218"/>
      <c r="BN75" s="5"/>
      <c r="BO75" s="6"/>
      <c r="BP75" s="4"/>
      <c r="BQ75" s="6"/>
      <c r="BR75" s="5"/>
      <c r="BS75" s="6"/>
      <c r="BT75" s="3"/>
      <c r="BU75" s="6"/>
      <c r="BV75" s="216"/>
      <c r="BW75" s="218"/>
      <c r="BX75" s="216"/>
      <c r="BY75" s="218"/>
      <c r="BZ75" s="239"/>
      <c r="CA75" s="223"/>
      <c r="CB75" s="218"/>
      <c r="CC75" s="5"/>
      <c r="CD75" s="6"/>
      <c r="CE75" s="65"/>
      <c r="CF75" s="69"/>
      <c r="CG75" s="5"/>
      <c r="CH75" s="6"/>
      <c r="CI75" s="4"/>
      <c r="CJ75" s="6"/>
      <c r="CK75" s="5"/>
      <c r="CL75" s="6"/>
      <c r="CM75" s="4"/>
      <c r="CN75" s="6"/>
      <c r="CO75" s="5"/>
      <c r="CP75" s="6"/>
      <c r="CQ75" s="5"/>
      <c r="CR75" s="6"/>
      <c r="CS75" s="5"/>
      <c r="CT75" s="6"/>
      <c r="CU75" s="216"/>
      <c r="CV75" s="223"/>
      <c r="CW75" s="3"/>
      <c r="CX75" s="181"/>
      <c r="CY75" s="19"/>
      <c r="CZ75" s="3"/>
      <c r="DA75" s="64"/>
      <c r="DB75" s="47"/>
      <c r="DC75" s="64"/>
      <c r="DD75" s="47"/>
      <c r="DE75" s="64"/>
      <c r="DF75" s="51"/>
      <c r="DG75" s="51"/>
      <c r="DH75" s="48">
        <v>41654</v>
      </c>
      <c r="DI75" s="65"/>
      <c r="DJ75" s="3">
        <v>20</v>
      </c>
      <c r="DK75" s="223"/>
      <c r="DL75" s="224"/>
      <c r="DM75" s="49"/>
      <c r="DN75" s="50"/>
      <c r="DO75" s="49"/>
      <c r="DP75" s="50"/>
      <c r="DQ75" s="49"/>
      <c r="DR75" s="65"/>
      <c r="DS75" s="51">
        <v>3.2</v>
      </c>
      <c r="DT75" s="4" t="s">
        <v>275</v>
      </c>
      <c r="DU75" s="216"/>
      <c r="DV75" s="218"/>
      <c r="DW75" s="218">
        <v>1300</v>
      </c>
      <c r="DX75" s="178">
        <v>41700</v>
      </c>
      <c r="DY75" s="38" t="s">
        <v>558</v>
      </c>
      <c r="DZ75" s="53" t="s">
        <v>559</v>
      </c>
      <c r="EA75" s="7" t="s">
        <v>527</v>
      </c>
    </row>
    <row r="76" spans="1:131" ht="12" customHeight="1" x14ac:dyDescent="0.2">
      <c r="A76" s="7" t="s">
        <v>282</v>
      </c>
      <c r="B76" s="8" t="s">
        <v>582</v>
      </c>
      <c r="C76" s="199">
        <v>55.903270999999997</v>
      </c>
      <c r="D76" s="199">
        <v>-120.32132900000001</v>
      </c>
      <c r="E76" s="9" t="s">
        <v>411</v>
      </c>
      <c r="F76" s="8" t="s">
        <v>412</v>
      </c>
      <c r="G76" s="9" t="s">
        <v>523</v>
      </c>
      <c r="H76" s="7" t="s">
        <v>364</v>
      </c>
      <c r="I76" s="175"/>
      <c r="J76" s="69"/>
      <c r="K76" s="4">
        <v>2615</v>
      </c>
      <c r="L76" s="6">
        <v>2615</v>
      </c>
      <c r="M76" s="41">
        <v>0.03</v>
      </c>
      <c r="N76" s="60">
        <v>0.06</v>
      </c>
      <c r="O76" s="61">
        <f>AVERAGE(M76,N76)</f>
        <v>4.4999999999999998E-2</v>
      </c>
      <c r="P76" s="62">
        <v>9.8599999999999999E-19</v>
      </c>
      <c r="Q76" s="62">
        <v>4.9300000000000001E-17</v>
      </c>
      <c r="R76" s="64">
        <f>AVERAGE(Q76,P76)</f>
        <v>2.5142999999999999E-17</v>
      </c>
      <c r="S76" s="41"/>
      <c r="T76" s="60"/>
      <c r="U76" s="61">
        <v>26.1</v>
      </c>
      <c r="V76" s="60"/>
      <c r="W76" s="60"/>
      <c r="X76" s="61">
        <v>0.22</v>
      </c>
      <c r="Y76" s="41"/>
      <c r="Z76" s="61"/>
      <c r="AA76" s="41"/>
      <c r="AB76" s="61"/>
      <c r="AC76" s="41"/>
      <c r="AD76" s="61"/>
      <c r="AE76" s="41"/>
      <c r="AF76" s="61"/>
      <c r="AG76" s="60"/>
      <c r="AH76" s="61"/>
      <c r="AI76" s="41"/>
      <c r="AJ76" s="61"/>
      <c r="AK76" s="60"/>
      <c r="AL76" s="61"/>
      <c r="AM76" s="41"/>
      <c r="AN76" s="61"/>
      <c r="AO76" s="62"/>
      <c r="AP76" s="64"/>
      <c r="AQ76" s="223"/>
      <c r="AR76" s="218"/>
      <c r="AS76" s="6"/>
      <c r="AT76" s="70">
        <f>25604/1000000</f>
        <v>2.5603999999999998E-2</v>
      </c>
      <c r="AU76" s="65">
        <v>0</v>
      </c>
      <c r="AV76" s="65"/>
      <c r="AW76" s="69"/>
      <c r="AX76" s="209">
        <f>18435/1000000</f>
        <v>1.8435E-2</v>
      </c>
      <c r="AY76" s="65">
        <v>0</v>
      </c>
      <c r="AZ76" s="65"/>
      <c r="BA76" s="69"/>
      <c r="BB76" s="70">
        <f>13314/1000000</f>
        <v>1.3313999999999999E-2</v>
      </c>
      <c r="BC76" s="65">
        <v>0</v>
      </c>
      <c r="BD76" s="65"/>
      <c r="BE76" s="69"/>
      <c r="BF76" s="4"/>
      <c r="BG76" s="6"/>
      <c r="BH76" s="70"/>
      <c r="BI76" s="65"/>
      <c r="BJ76" s="65">
        <v>23.81</v>
      </c>
      <c r="BK76" s="69">
        <v>23.81</v>
      </c>
      <c r="BL76" s="216"/>
      <c r="BM76" s="218"/>
      <c r="BN76" s="5"/>
      <c r="BO76" s="6"/>
      <c r="BP76" s="4"/>
      <c r="BQ76" s="6"/>
      <c r="BR76" s="5"/>
      <c r="BS76" s="6"/>
      <c r="BT76" s="3"/>
      <c r="BU76" s="6"/>
      <c r="BV76" s="216"/>
      <c r="BW76" s="218"/>
      <c r="BX76" s="216"/>
      <c r="BY76" s="218"/>
      <c r="BZ76" s="239"/>
      <c r="CA76" s="223"/>
      <c r="CB76" s="218"/>
      <c r="CC76" s="5"/>
      <c r="CD76" s="6"/>
      <c r="CE76" s="65"/>
      <c r="CF76" s="69"/>
      <c r="CG76" s="5"/>
      <c r="CH76" s="6"/>
      <c r="CI76" s="4"/>
      <c r="CJ76" s="6"/>
      <c r="CK76" s="5"/>
      <c r="CL76" s="6"/>
      <c r="CM76" s="4"/>
      <c r="CN76" s="6"/>
      <c r="CO76" s="5"/>
      <c r="CP76" s="6"/>
      <c r="CQ76" s="5"/>
      <c r="CR76" s="6"/>
      <c r="CS76" s="5"/>
      <c r="CT76" s="6"/>
      <c r="CU76" s="216"/>
      <c r="CV76" s="223"/>
      <c r="CW76" s="3"/>
      <c r="CX76" s="181">
        <v>41565</v>
      </c>
      <c r="CY76" s="19"/>
      <c r="CZ76" s="3"/>
      <c r="DA76" s="64">
        <v>0.17499999999999999</v>
      </c>
      <c r="DB76" s="146"/>
      <c r="DC76" s="64"/>
      <c r="DD76" s="47"/>
      <c r="DE76" s="64"/>
      <c r="DF76" s="51">
        <v>64</v>
      </c>
      <c r="DG76" s="51"/>
      <c r="DH76" s="48">
        <v>41565</v>
      </c>
      <c r="DI76" s="65"/>
      <c r="DJ76" s="3">
        <v>16</v>
      </c>
      <c r="DK76" s="223"/>
      <c r="DL76" s="224"/>
      <c r="DM76" s="49"/>
      <c r="DN76" s="50"/>
      <c r="DO76" s="49"/>
      <c r="DP76" s="50"/>
      <c r="DQ76" s="49"/>
      <c r="DR76" s="65"/>
      <c r="DS76" s="51">
        <v>2.8</v>
      </c>
      <c r="DT76" s="4" t="s">
        <v>275</v>
      </c>
      <c r="DU76" s="216"/>
      <c r="DV76" s="218"/>
      <c r="DW76" s="218">
        <v>3000</v>
      </c>
      <c r="DX76" s="178">
        <v>41570</v>
      </c>
      <c r="DY76" s="52" t="s">
        <v>583</v>
      </c>
      <c r="DZ76" s="53" t="s">
        <v>559</v>
      </c>
      <c r="EA76" s="7" t="s">
        <v>527</v>
      </c>
    </row>
    <row r="77" spans="1:131" ht="12" customHeight="1" x14ac:dyDescent="0.2">
      <c r="A77" s="7" t="s">
        <v>282</v>
      </c>
      <c r="B77" s="8" t="s">
        <v>449</v>
      </c>
      <c r="C77" s="199">
        <v>52.217551999999998</v>
      </c>
      <c r="D77" s="200">
        <v>-114.109443</v>
      </c>
      <c r="E77" s="9" t="s">
        <v>411</v>
      </c>
      <c r="F77" s="8" t="s">
        <v>412</v>
      </c>
      <c r="G77" s="9" t="s">
        <v>450</v>
      </c>
      <c r="H77" s="7" t="s">
        <v>364</v>
      </c>
      <c r="I77" s="175"/>
      <c r="J77" s="69"/>
      <c r="K77" s="4">
        <v>2421</v>
      </c>
      <c r="L77" s="6">
        <v>2921</v>
      </c>
      <c r="M77" s="41">
        <v>0.05</v>
      </c>
      <c r="N77" s="60">
        <v>0.06</v>
      </c>
      <c r="O77" s="61">
        <v>5.5E-2</v>
      </c>
      <c r="P77" s="62">
        <v>1.6099999999999999E-20</v>
      </c>
      <c r="Q77" s="62">
        <v>1.9700000000000001E-20</v>
      </c>
      <c r="R77" s="64">
        <v>1.7900000000000001E-20</v>
      </c>
      <c r="S77" s="41">
        <v>50</v>
      </c>
      <c r="T77" s="60">
        <v>60</v>
      </c>
      <c r="U77" s="61">
        <v>55</v>
      </c>
      <c r="V77" s="60">
        <v>0.23</v>
      </c>
      <c r="W77" s="60">
        <v>0.27</v>
      </c>
      <c r="X77" s="61">
        <v>0.25</v>
      </c>
      <c r="Y77" s="41">
        <f>S77/(3*(1-2*V77))</f>
        <v>30.864197530864196</v>
      </c>
      <c r="Z77" s="61">
        <f>T77/(3*(1-2*W77))</f>
        <v>43.478260869565219</v>
      </c>
      <c r="AA77" s="41">
        <f>S77/(2*(1+V77))</f>
        <v>20.325203252032519</v>
      </c>
      <c r="AB77" s="61">
        <f>T77/(2*(1+W77))</f>
        <v>23.622047244094489</v>
      </c>
      <c r="AC77" s="41"/>
      <c r="AD77" s="61"/>
      <c r="AE77" s="41"/>
      <c r="AF77" s="61"/>
      <c r="AG77" s="60"/>
      <c r="AH77" s="61"/>
      <c r="AI77" s="41"/>
      <c r="AJ77" s="61"/>
      <c r="AK77" s="60"/>
      <c r="AL77" s="61"/>
      <c r="AM77" s="41"/>
      <c r="AN77" s="61"/>
      <c r="AO77" s="62"/>
      <c r="AP77" s="64"/>
      <c r="AQ77" s="223"/>
      <c r="AR77" s="218"/>
      <c r="AS77" s="6" t="s">
        <v>218</v>
      </c>
      <c r="AT77" s="70">
        <v>2.4500000000000001E-2</v>
      </c>
      <c r="AU77" s="65">
        <v>0</v>
      </c>
      <c r="AV77" s="65">
        <f>PRODUCT(AT77,CU77)</f>
        <v>66.64</v>
      </c>
      <c r="AW77" s="69"/>
      <c r="AX77" s="209">
        <v>1.43E-2</v>
      </c>
      <c r="AY77" s="65">
        <v>60</v>
      </c>
      <c r="AZ77" s="65">
        <f>PRODUCT(AX77,CU77)+AY77</f>
        <v>98.896000000000001</v>
      </c>
      <c r="BA77" s="69"/>
      <c r="BB77" s="70">
        <v>1.6799999999999999E-2</v>
      </c>
      <c r="BC77" s="65">
        <v>0</v>
      </c>
      <c r="BD77" s="65">
        <f>PRODUCT(BB77,CU77)</f>
        <v>45.695999999999998</v>
      </c>
      <c r="BE77" s="69"/>
      <c r="BF77" s="5"/>
      <c r="BG77" s="6" t="s">
        <v>451</v>
      </c>
      <c r="BH77" s="70">
        <v>2.4799999999999999E-2</v>
      </c>
      <c r="BI77" s="65">
        <v>-23.8</v>
      </c>
      <c r="BJ77" s="65">
        <f>BH77*CU77+BI77</f>
        <v>43.656000000000006</v>
      </c>
      <c r="BK77" s="69"/>
      <c r="BL77" s="216"/>
      <c r="BM77" s="218"/>
      <c r="BN77" s="5" t="s">
        <v>452</v>
      </c>
      <c r="BO77" s="6"/>
      <c r="BP77" s="4"/>
      <c r="BQ77" s="6">
        <v>60</v>
      </c>
      <c r="BR77" s="5"/>
      <c r="BS77" s="6"/>
      <c r="BT77" s="3"/>
      <c r="BU77" s="6" t="s">
        <v>218</v>
      </c>
      <c r="BV77" s="216"/>
      <c r="BW77" s="218"/>
      <c r="BX77" s="216"/>
      <c r="BY77" s="218"/>
      <c r="BZ77" s="239">
        <v>0</v>
      </c>
      <c r="CA77" s="223">
        <v>2720</v>
      </c>
      <c r="CB77" s="218"/>
      <c r="CC77" s="5"/>
      <c r="CD77" s="6"/>
      <c r="CE77" s="65"/>
      <c r="CF77" s="69">
        <v>0.01</v>
      </c>
      <c r="CG77" s="5"/>
      <c r="CH77" s="64">
        <v>1.0000000000000001E-17</v>
      </c>
      <c r="CI77" s="4"/>
      <c r="CJ77" s="6"/>
      <c r="CK77" s="5"/>
      <c r="CL77" s="6"/>
      <c r="CM77" s="4"/>
      <c r="CN77" s="6"/>
      <c r="CO77" s="5"/>
      <c r="CP77" s="6">
        <v>10</v>
      </c>
      <c r="CQ77" s="5"/>
      <c r="CR77" s="6">
        <v>0.15</v>
      </c>
      <c r="CS77" s="5"/>
      <c r="CT77" s="6"/>
      <c r="CU77" s="216">
        <v>2720</v>
      </c>
      <c r="CV77" s="223"/>
      <c r="CW77" s="3"/>
      <c r="CX77" s="181"/>
      <c r="CY77" s="19" t="s">
        <v>453</v>
      </c>
      <c r="CZ77" s="3"/>
      <c r="DA77" s="64">
        <v>0.245</v>
      </c>
      <c r="DB77" s="47">
        <v>10866</v>
      </c>
      <c r="DC77" s="64"/>
      <c r="DD77" s="47"/>
      <c r="DE77" s="64"/>
      <c r="DF77" s="51"/>
      <c r="DG77" s="51"/>
      <c r="DH77" s="48"/>
      <c r="DI77" s="65"/>
      <c r="DJ77" s="3">
        <v>417</v>
      </c>
      <c r="DK77" s="223">
        <v>2500</v>
      </c>
      <c r="DL77" s="224">
        <v>3500</v>
      </c>
      <c r="DM77" s="49"/>
      <c r="DN77" s="50"/>
      <c r="DO77" s="49"/>
      <c r="DP77" s="50"/>
      <c r="DQ77" s="49"/>
      <c r="DR77" s="65">
        <v>1.1499999999999999</v>
      </c>
      <c r="DS77" s="51">
        <v>4.18</v>
      </c>
      <c r="DT77" s="4" t="s">
        <v>275</v>
      </c>
      <c r="DU77" s="216">
        <v>2627</v>
      </c>
      <c r="DV77" s="218"/>
      <c r="DW77" s="218">
        <v>150</v>
      </c>
      <c r="DX77" s="178">
        <v>43528</v>
      </c>
      <c r="DY77" s="135" t="s">
        <v>454</v>
      </c>
      <c r="DZ77" s="53" t="s">
        <v>455</v>
      </c>
      <c r="EA77" s="7" t="s">
        <v>456</v>
      </c>
    </row>
    <row r="78" spans="1:131" ht="12" customHeight="1" x14ac:dyDescent="0.2">
      <c r="A78" s="7" t="s">
        <v>282</v>
      </c>
      <c r="B78" s="8" t="s">
        <v>469</v>
      </c>
      <c r="C78" s="199">
        <v>54.507570999999999</v>
      </c>
      <c r="D78" s="200">
        <v>-117.31829</v>
      </c>
      <c r="E78" s="9" t="s">
        <v>411</v>
      </c>
      <c r="F78" s="8" t="s">
        <v>412</v>
      </c>
      <c r="G78" s="9" t="s">
        <v>450</v>
      </c>
      <c r="H78" s="7" t="s">
        <v>364</v>
      </c>
      <c r="I78" s="175"/>
      <c r="J78" s="69"/>
      <c r="K78" s="4">
        <v>2510</v>
      </c>
      <c r="L78" s="6">
        <v>2700</v>
      </c>
      <c r="M78" s="41"/>
      <c r="N78" s="60"/>
      <c r="O78" s="61">
        <v>6.5000000000000002E-2</v>
      </c>
      <c r="P78" s="62">
        <v>4.1100000000000002E-19</v>
      </c>
      <c r="Q78" s="62">
        <v>5.0000000000000004E-18</v>
      </c>
      <c r="R78" s="136">
        <f t="shared" ref="R78:R95" si="7">AVERAGE(Q78,P78)</f>
        <v>2.7055000000000004E-18</v>
      </c>
      <c r="S78" s="41"/>
      <c r="T78" s="60"/>
      <c r="U78" s="61">
        <v>50</v>
      </c>
      <c r="V78" s="60"/>
      <c r="W78" s="60"/>
      <c r="X78" s="61">
        <v>0.25</v>
      </c>
      <c r="Y78" s="41"/>
      <c r="Z78" s="61"/>
      <c r="AA78" s="41"/>
      <c r="AB78" s="61"/>
      <c r="AC78" s="41"/>
      <c r="AD78" s="61">
        <v>0.4</v>
      </c>
      <c r="AE78" s="41"/>
      <c r="AF78" s="61"/>
      <c r="AG78" s="60"/>
      <c r="AH78" s="61"/>
      <c r="AI78" s="41"/>
      <c r="AJ78" s="61"/>
      <c r="AK78" s="60"/>
      <c r="AL78" s="61"/>
      <c r="AM78" s="41"/>
      <c r="AN78" s="61"/>
      <c r="AO78" s="62"/>
      <c r="AP78" s="64"/>
      <c r="AQ78" s="223"/>
      <c r="AR78" s="218">
        <v>3840</v>
      </c>
      <c r="AS78" s="6" t="s">
        <v>218</v>
      </c>
      <c r="AT78" s="70">
        <v>2.5000000000000001E-2</v>
      </c>
      <c r="AU78" s="65">
        <v>0</v>
      </c>
      <c r="AV78" s="65"/>
      <c r="AW78" s="69">
        <f t="shared" ref="AW78:AW95" si="8">PRODUCT(AT78,CV78)</f>
        <v>85</v>
      </c>
      <c r="AX78" s="209">
        <v>2.9159999999999998E-2</v>
      </c>
      <c r="AY78" s="65">
        <v>0</v>
      </c>
      <c r="AZ78" s="65"/>
      <c r="BA78" s="69">
        <f t="shared" ref="BA78:BA95" si="9">PRODUCT(AX78,CV78)+AY78</f>
        <v>99.143999999999991</v>
      </c>
      <c r="BB78" s="70">
        <v>3.2099999999999997E-2</v>
      </c>
      <c r="BC78" s="65">
        <v>-41.8</v>
      </c>
      <c r="BD78" s="65"/>
      <c r="BE78" s="69">
        <f t="shared" ref="BE78:BE95" si="10">PRODUCT(BB78,CV78)</f>
        <v>109.13999999999999</v>
      </c>
      <c r="BF78" s="5" t="s">
        <v>458</v>
      </c>
      <c r="BG78" s="6" t="s">
        <v>459</v>
      </c>
      <c r="BH78" s="70">
        <v>2.9100000000000001E-2</v>
      </c>
      <c r="BI78" s="65">
        <v>-39.6</v>
      </c>
      <c r="BJ78" s="65"/>
      <c r="BK78" s="69">
        <f t="shared" ref="BK78:BK95" si="11">BH78*CV78+BI78</f>
        <v>59.339999999999996</v>
      </c>
      <c r="BL78" s="216"/>
      <c r="BM78" s="218"/>
      <c r="BN78" s="5" t="s">
        <v>464</v>
      </c>
      <c r="BO78" s="6"/>
      <c r="BP78" s="4"/>
      <c r="BQ78" s="6">
        <v>90</v>
      </c>
      <c r="BR78" s="5"/>
      <c r="BS78" s="6"/>
      <c r="BT78" s="3"/>
      <c r="BU78" s="6" t="s">
        <v>218</v>
      </c>
      <c r="BV78" s="216"/>
      <c r="BW78" s="218"/>
      <c r="BX78" s="216"/>
      <c r="BY78" s="218"/>
      <c r="BZ78" s="239"/>
      <c r="CA78" s="223"/>
      <c r="CB78" s="218"/>
      <c r="CC78" s="5"/>
      <c r="CD78" s="6"/>
      <c r="CE78" s="65"/>
      <c r="CF78" s="69"/>
      <c r="CG78" s="5"/>
      <c r="CH78" s="6"/>
      <c r="CI78" s="4"/>
      <c r="CJ78" s="6"/>
      <c r="CK78" s="5"/>
      <c r="CL78" s="6"/>
      <c r="CM78" s="4"/>
      <c r="CN78" s="6"/>
      <c r="CO78" s="5"/>
      <c r="CP78" s="6"/>
      <c r="CQ78" s="5"/>
      <c r="CR78" s="6"/>
      <c r="CS78" s="5"/>
      <c r="CT78" s="6"/>
      <c r="CU78" s="216"/>
      <c r="CV78" s="223">
        <v>3400</v>
      </c>
      <c r="CW78" s="3"/>
      <c r="CX78" s="181">
        <v>41579</v>
      </c>
      <c r="CY78" s="19" t="s">
        <v>453</v>
      </c>
      <c r="CZ78" s="3">
        <v>100</v>
      </c>
      <c r="DA78" s="64">
        <v>0.18329999999999999</v>
      </c>
      <c r="DB78" s="47">
        <v>45000</v>
      </c>
      <c r="DC78" s="64"/>
      <c r="DD78" s="47"/>
      <c r="DE78" s="64"/>
      <c r="DF78" s="51">
        <v>65</v>
      </c>
      <c r="DG78" s="51"/>
      <c r="DH78" s="48">
        <v>41275</v>
      </c>
      <c r="DI78" s="65"/>
      <c r="DJ78" s="3"/>
      <c r="DK78" s="223"/>
      <c r="DL78" s="224"/>
      <c r="DM78" s="49"/>
      <c r="DN78" s="50"/>
      <c r="DO78" s="49"/>
      <c r="DP78" s="50">
        <v>0.9</v>
      </c>
      <c r="DQ78" s="49"/>
      <c r="DR78" s="65"/>
      <c r="DS78" s="51">
        <v>3.3</v>
      </c>
      <c r="DT78" s="4" t="s">
        <v>290</v>
      </c>
      <c r="DU78" s="216"/>
      <c r="DV78" s="218"/>
      <c r="DW78" s="218">
        <v>1500</v>
      </c>
      <c r="DX78" s="178">
        <v>41275</v>
      </c>
      <c r="DY78" s="38"/>
      <c r="DZ78" s="53" t="s">
        <v>470</v>
      </c>
      <c r="EA78" s="7" t="s">
        <v>462</v>
      </c>
    </row>
    <row r="79" spans="1:131" ht="12" customHeight="1" x14ac:dyDescent="0.2">
      <c r="A79" s="7" t="s">
        <v>282</v>
      </c>
      <c r="B79" s="8" t="s">
        <v>467</v>
      </c>
      <c r="C79" s="199">
        <v>54.157246999999998</v>
      </c>
      <c r="D79" s="199">
        <v>-116.886296</v>
      </c>
      <c r="E79" s="9" t="s">
        <v>411</v>
      </c>
      <c r="F79" s="8" t="s">
        <v>412</v>
      </c>
      <c r="G79" s="9" t="s">
        <v>450</v>
      </c>
      <c r="H79" s="7" t="s">
        <v>364</v>
      </c>
      <c r="I79" s="175"/>
      <c r="J79" s="69"/>
      <c r="K79" s="4">
        <v>2510</v>
      </c>
      <c r="L79" s="6">
        <v>2700</v>
      </c>
      <c r="M79" s="41"/>
      <c r="N79" s="60"/>
      <c r="O79" s="61">
        <v>6.5000000000000002E-2</v>
      </c>
      <c r="P79" s="62">
        <v>4.1100000000000002E-19</v>
      </c>
      <c r="Q79" s="62">
        <v>5.0000000000000004E-18</v>
      </c>
      <c r="R79" s="136">
        <f t="shared" si="7"/>
        <v>2.7055000000000004E-18</v>
      </c>
      <c r="S79" s="41"/>
      <c r="T79" s="60"/>
      <c r="U79" s="61">
        <v>50</v>
      </c>
      <c r="V79" s="60"/>
      <c r="W79" s="60"/>
      <c r="X79" s="61">
        <v>0.25</v>
      </c>
      <c r="Y79" s="41"/>
      <c r="Z79" s="61"/>
      <c r="AA79" s="41"/>
      <c r="AB79" s="61"/>
      <c r="AC79" s="41"/>
      <c r="AD79" s="61">
        <v>0.4</v>
      </c>
      <c r="AE79" s="41"/>
      <c r="AF79" s="61"/>
      <c r="AG79" s="60"/>
      <c r="AH79" s="61"/>
      <c r="AI79" s="41"/>
      <c r="AJ79" s="61"/>
      <c r="AK79" s="60"/>
      <c r="AL79" s="61"/>
      <c r="AM79" s="41"/>
      <c r="AN79" s="61"/>
      <c r="AO79" s="62"/>
      <c r="AP79" s="64"/>
      <c r="AQ79" s="223"/>
      <c r="AR79" s="218">
        <v>3840</v>
      </c>
      <c r="AS79" s="6" t="s">
        <v>218</v>
      </c>
      <c r="AT79" s="70">
        <v>2.5000000000000001E-2</v>
      </c>
      <c r="AU79" s="65">
        <v>0</v>
      </c>
      <c r="AV79" s="65">
        <f>PRODUCT(AT79,CU79)</f>
        <v>60.375</v>
      </c>
      <c r="AW79" s="69">
        <f t="shared" si="8"/>
        <v>86.15</v>
      </c>
      <c r="AX79" s="209">
        <v>2.9159999999999998E-2</v>
      </c>
      <c r="AY79" s="65">
        <v>0</v>
      </c>
      <c r="AZ79" s="65">
        <f>PRODUCT(AX79,CU79)+AY79</f>
        <v>70.421399999999991</v>
      </c>
      <c r="BA79" s="69">
        <f t="shared" si="9"/>
        <v>100.48536</v>
      </c>
      <c r="BB79" s="70">
        <v>3.2099999999999997E-2</v>
      </c>
      <c r="BC79" s="65">
        <v>-41.8</v>
      </c>
      <c r="BD79" s="65">
        <f>PRODUCT(BB79,CU79)</f>
        <v>77.521499999999989</v>
      </c>
      <c r="BE79" s="69">
        <f t="shared" si="10"/>
        <v>110.61659999999999</v>
      </c>
      <c r="BF79" s="4" t="s">
        <v>458</v>
      </c>
      <c r="BG79" s="6" t="s">
        <v>459</v>
      </c>
      <c r="BH79" s="70">
        <v>2.9100000000000001E-2</v>
      </c>
      <c r="BI79" s="65">
        <v>-39.6</v>
      </c>
      <c r="BJ79" s="65">
        <f>BH79*CU79+BI79</f>
        <v>30.676499999999997</v>
      </c>
      <c r="BK79" s="69">
        <f t="shared" si="11"/>
        <v>60.678599999999996</v>
      </c>
      <c r="BL79" s="216"/>
      <c r="BM79" s="218"/>
      <c r="BN79" s="5" t="s">
        <v>464</v>
      </c>
      <c r="BO79" s="6"/>
      <c r="BP79" s="4"/>
      <c r="BQ79" s="6">
        <v>90</v>
      </c>
      <c r="BR79" s="5"/>
      <c r="BS79" s="6"/>
      <c r="BT79" s="3"/>
      <c r="BU79" s="6" t="s">
        <v>218</v>
      </c>
      <c r="BV79" s="216"/>
      <c r="BW79" s="218"/>
      <c r="BX79" s="216"/>
      <c r="BY79" s="218"/>
      <c r="BZ79" s="239"/>
      <c r="CA79" s="223"/>
      <c r="CB79" s="218"/>
      <c r="CC79" s="5"/>
      <c r="CD79" s="6"/>
      <c r="CE79" s="65"/>
      <c r="CF79" s="69"/>
      <c r="CG79" s="5"/>
      <c r="CH79" s="6"/>
      <c r="CI79" s="4"/>
      <c r="CJ79" s="6"/>
      <c r="CK79" s="5"/>
      <c r="CL79" s="6"/>
      <c r="CM79" s="4"/>
      <c r="CN79" s="6"/>
      <c r="CO79" s="5"/>
      <c r="CP79" s="6"/>
      <c r="CQ79" s="5"/>
      <c r="CR79" s="6"/>
      <c r="CS79" s="5"/>
      <c r="CT79" s="6"/>
      <c r="CU79" s="216">
        <v>2415</v>
      </c>
      <c r="CV79" s="223">
        <v>3446</v>
      </c>
      <c r="CW79" s="3"/>
      <c r="CX79" s="181">
        <v>42134</v>
      </c>
      <c r="CY79" s="19" t="s">
        <v>453</v>
      </c>
      <c r="CZ79" s="3">
        <v>100</v>
      </c>
      <c r="DA79" s="64">
        <v>0.15659999999999999</v>
      </c>
      <c r="DB79" s="47"/>
      <c r="DC79" s="64"/>
      <c r="DD79" s="47"/>
      <c r="DE79" s="64"/>
      <c r="DF79" s="51">
        <v>62.6</v>
      </c>
      <c r="DG79" s="51"/>
      <c r="DH79" s="48">
        <v>42156</v>
      </c>
      <c r="DI79" s="65"/>
      <c r="DJ79" s="3"/>
      <c r="DK79" s="223">
        <v>3400</v>
      </c>
      <c r="DL79" s="224">
        <v>4500</v>
      </c>
      <c r="DM79" s="49"/>
      <c r="DN79" s="50"/>
      <c r="DO79" s="49"/>
      <c r="DP79" s="50">
        <v>0.9</v>
      </c>
      <c r="DQ79" s="49"/>
      <c r="DR79" s="65"/>
      <c r="DS79" s="51">
        <v>3.9</v>
      </c>
      <c r="DT79" s="4" t="s">
        <v>290</v>
      </c>
      <c r="DU79" s="216">
        <v>3000</v>
      </c>
      <c r="DV79" s="218">
        <v>4000</v>
      </c>
      <c r="DW79" s="218">
        <v>2000</v>
      </c>
      <c r="DX79" s="178">
        <v>42168</v>
      </c>
      <c r="DY79" s="52"/>
      <c r="DZ79" s="53"/>
      <c r="EA79" s="7" t="s">
        <v>462</v>
      </c>
    </row>
    <row r="80" spans="1:131" ht="12" customHeight="1" x14ac:dyDescent="0.2">
      <c r="A80" s="7" t="s">
        <v>282</v>
      </c>
      <c r="B80" s="8" t="s">
        <v>481</v>
      </c>
      <c r="C80" s="199">
        <v>54.384492000000002</v>
      </c>
      <c r="D80" s="199">
        <v>-117.399624</v>
      </c>
      <c r="E80" s="9" t="s">
        <v>411</v>
      </c>
      <c r="F80" s="8" t="s">
        <v>412</v>
      </c>
      <c r="G80" s="9" t="s">
        <v>450</v>
      </c>
      <c r="H80" s="7" t="s">
        <v>364</v>
      </c>
      <c r="I80" s="175"/>
      <c r="J80" s="69"/>
      <c r="K80" s="4">
        <v>2510</v>
      </c>
      <c r="L80" s="6">
        <v>2700</v>
      </c>
      <c r="M80" s="41"/>
      <c r="N80" s="60"/>
      <c r="O80" s="61">
        <v>6.5000000000000002E-2</v>
      </c>
      <c r="P80" s="62">
        <v>4.1100000000000002E-19</v>
      </c>
      <c r="Q80" s="62">
        <v>5.0000000000000004E-18</v>
      </c>
      <c r="R80" s="136">
        <f t="shared" si="7"/>
        <v>2.7055000000000004E-18</v>
      </c>
      <c r="S80" s="41"/>
      <c r="T80" s="60"/>
      <c r="U80" s="61">
        <v>50</v>
      </c>
      <c r="V80" s="60"/>
      <c r="W80" s="60"/>
      <c r="X80" s="61">
        <v>0.25</v>
      </c>
      <c r="Y80" s="41"/>
      <c r="Z80" s="61"/>
      <c r="AA80" s="41"/>
      <c r="AB80" s="61"/>
      <c r="AC80" s="41"/>
      <c r="AD80" s="61">
        <v>0.4</v>
      </c>
      <c r="AE80" s="41"/>
      <c r="AF80" s="61"/>
      <c r="AG80" s="60"/>
      <c r="AH80" s="61"/>
      <c r="AI80" s="41"/>
      <c r="AJ80" s="61"/>
      <c r="AK80" s="60"/>
      <c r="AL80" s="61"/>
      <c r="AM80" s="41"/>
      <c r="AN80" s="61"/>
      <c r="AO80" s="62"/>
      <c r="AP80" s="64"/>
      <c r="AQ80" s="223"/>
      <c r="AR80" s="218">
        <v>3840</v>
      </c>
      <c r="AS80" s="6" t="s">
        <v>218</v>
      </c>
      <c r="AT80" s="70">
        <v>2.5000000000000001E-2</v>
      </c>
      <c r="AU80" s="65">
        <v>0</v>
      </c>
      <c r="AV80" s="65"/>
      <c r="AW80" s="69">
        <f t="shared" si="8"/>
        <v>85</v>
      </c>
      <c r="AX80" s="209">
        <v>2.9159999999999998E-2</v>
      </c>
      <c r="AY80" s="65">
        <v>0</v>
      </c>
      <c r="AZ80" s="65"/>
      <c r="BA80" s="69">
        <f t="shared" si="9"/>
        <v>99.143999999999991</v>
      </c>
      <c r="BB80" s="70">
        <v>3.2099999999999997E-2</v>
      </c>
      <c r="BC80" s="65">
        <v>-41.8</v>
      </c>
      <c r="BD80" s="65"/>
      <c r="BE80" s="69">
        <f t="shared" si="10"/>
        <v>109.13999999999999</v>
      </c>
      <c r="BF80" s="4" t="s">
        <v>458</v>
      </c>
      <c r="BG80" s="6" t="s">
        <v>459</v>
      </c>
      <c r="BH80" s="70">
        <v>2.9100000000000001E-2</v>
      </c>
      <c r="BI80" s="65">
        <v>-39.6</v>
      </c>
      <c r="BJ80" s="65"/>
      <c r="BK80" s="69">
        <f t="shared" si="11"/>
        <v>59.339999999999996</v>
      </c>
      <c r="BL80" s="216"/>
      <c r="BM80" s="218"/>
      <c r="BN80" s="5" t="s">
        <v>464</v>
      </c>
      <c r="BO80" s="6"/>
      <c r="BP80" s="4"/>
      <c r="BQ80" s="6">
        <v>90</v>
      </c>
      <c r="BR80" s="5"/>
      <c r="BS80" s="6"/>
      <c r="BT80" s="3"/>
      <c r="BU80" s="6" t="s">
        <v>218</v>
      </c>
      <c r="BV80" s="216"/>
      <c r="BW80" s="218"/>
      <c r="BX80" s="216"/>
      <c r="BY80" s="218"/>
      <c r="BZ80" s="239"/>
      <c r="CA80" s="223"/>
      <c r="CB80" s="218"/>
      <c r="CC80" s="5"/>
      <c r="CD80" s="6"/>
      <c r="CE80" s="65"/>
      <c r="CF80" s="69"/>
      <c r="CG80" s="5"/>
      <c r="CH80" s="6"/>
      <c r="CI80" s="4"/>
      <c r="CJ80" s="6"/>
      <c r="CK80" s="5"/>
      <c r="CL80" s="6"/>
      <c r="CM80" s="4"/>
      <c r="CN80" s="6"/>
      <c r="CO80" s="5"/>
      <c r="CP80" s="6"/>
      <c r="CQ80" s="5"/>
      <c r="CR80" s="6"/>
      <c r="CS80" s="5"/>
      <c r="CT80" s="6"/>
      <c r="CU80" s="216"/>
      <c r="CV80" s="223">
        <v>3400</v>
      </c>
      <c r="CW80" s="3"/>
      <c r="CX80" s="181"/>
      <c r="CY80" s="19" t="s">
        <v>453</v>
      </c>
      <c r="CZ80" s="3">
        <v>100</v>
      </c>
      <c r="DA80" s="64">
        <v>0.15659999999999999</v>
      </c>
      <c r="DB80" s="47"/>
      <c r="DC80" s="64"/>
      <c r="DD80" s="47"/>
      <c r="DE80" s="64"/>
      <c r="DF80" s="51">
        <v>62.6</v>
      </c>
      <c r="DG80" s="51"/>
      <c r="DH80" s="48"/>
      <c r="DI80" s="65"/>
      <c r="DJ80" s="3"/>
      <c r="DK80" s="223"/>
      <c r="DL80" s="224"/>
      <c r="DM80" s="49"/>
      <c r="DN80" s="50"/>
      <c r="DO80" s="49"/>
      <c r="DP80" s="50">
        <v>0.9</v>
      </c>
      <c r="DQ80" s="49"/>
      <c r="DR80" s="65"/>
      <c r="DS80" s="51">
        <v>2.9</v>
      </c>
      <c r="DT80" s="4" t="s">
        <v>290</v>
      </c>
      <c r="DU80" s="216"/>
      <c r="DV80" s="218"/>
      <c r="DW80" s="218"/>
      <c r="DX80" s="178">
        <v>42005</v>
      </c>
      <c r="DY80" s="38"/>
      <c r="DZ80" s="53"/>
      <c r="EA80" s="7" t="s">
        <v>462</v>
      </c>
    </row>
    <row r="81" spans="1:131" s="20" customFormat="1" ht="12" customHeight="1" x14ac:dyDescent="0.2">
      <c r="A81" s="38" t="s">
        <v>282</v>
      </c>
      <c r="B81" s="8" t="s">
        <v>475</v>
      </c>
      <c r="C81" s="199">
        <v>54.461790999999998</v>
      </c>
      <c r="D81" s="199">
        <v>-117.265879</v>
      </c>
      <c r="E81" s="9" t="s">
        <v>411</v>
      </c>
      <c r="F81" s="8" t="s">
        <v>412</v>
      </c>
      <c r="G81" s="9" t="s">
        <v>450</v>
      </c>
      <c r="H81" s="38" t="s">
        <v>364</v>
      </c>
      <c r="I81" s="175"/>
      <c r="J81" s="102"/>
      <c r="K81" s="19">
        <v>2510</v>
      </c>
      <c r="L81" s="40">
        <v>2700</v>
      </c>
      <c r="M81" s="41"/>
      <c r="N81" s="42"/>
      <c r="O81" s="43">
        <v>6.5000000000000002E-2</v>
      </c>
      <c r="P81" s="44">
        <v>4.1100000000000002E-19</v>
      </c>
      <c r="Q81" s="44">
        <v>5.0000000000000004E-18</v>
      </c>
      <c r="R81" s="137">
        <f t="shared" si="7"/>
        <v>2.7055000000000004E-18</v>
      </c>
      <c r="S81" s="41"/>
      <c r="T81" s="42"/>
      <c r="U81" s="43">
        <v>50</v>
      </c>
      <c r="V81" s="42"/>
      <c r="W81" s="42"/>
      <c r="X81" s="43">
        <v>0.25</v>
      </c>
      <c r="Y81" s="41"/>
      <c r="Z81" s="43"/>
      <c r="AA81" s="41"/>
      <c r="AB81" s="43"/>
      <c r="AC81" s="41"/>
      <c r="AD81" s="43">
        <v>0.4</v>
      </c>
      <c r="AE81" s="41"/>
      <c r="AF81" s="43"/>
      <c r="AG81" s="42"/>
      <c r="AH81" s="43"/>
      <c r="AI81" s="41"/>
      <c r="AJ81" s="43"/>
      <c r="AK81" s="42"/>
      <c r="AL81" s="43"/>
      <c r="AM81" s="41"/>
      <c r="AN81" s="43"/>
      <c r="AO81" s="44"/>
      <c r="AP81" s="45"/>
      <c r="AQ81" s="224"/>
      <c r="AR81" s="217">
        <v>3840</v>
      </c>
      <c r="AS81" s="40" t="s">
        <v>218</v>
      </c>
      <c r="AT81" s="207">
        <v>2.5000000000000001E-2</v>
      </c>
      <c r="AU81" s="50">
        <v>0</v>
      </c>
      <c r="AV81" s="50"/>
      <c r="AW81" s="102">
        <f t="shared" si="8"/>
        <v>85</v>
      </c>
      <c r="AX81" s="209">
        <v>2.9159999999999998E-2</v>
      </c>
      <c r="AY81" s="50">
        <v>0</v>
      </c>
      <c r="AZ81" s="50"/>
      <c r="BA81" s="102">
        <f t="shared" si="9"/>
        <v>99.143999999999991</v>
      </c>
      <c r="BB81" s="207">
        <v>3.2099999999999997E-2</v>
      </c>
      <c r="BC81" s="50">
        <v>-41.8</v>
      </c>
      <c r="BD81" s="50"/>
      <c r="BE81" s="102">
        <f t="shared" si="10"/>
        <v>109.13999999999999</v>
      </c>
      <c r="BF81" s="19" t="s">
        <v>458</v>
      </c>
      <c r="BG81" s="40" t="s">
        <v>459</v>
      </c>
      <c r="BH81" s="207">
        <v>2.9100000000000001E-2</v>
      </c>
      <c r="BI81" s="50">
        <v>-39.6</v>
      </c>
      <c r="BJ81" s="50"/>
      <c r="BK81" s="102">
        <f t="shared" si="11"/>
        <v>59.339999999999996</v>
      </c>
      <c r="BL81" s="216"/>
      <c r="BM81" s="217"/>
      <c r="BN81" s="5" t="s">
        <v>464</v>
      </c>
      <c r="BO81" s="40"/>
      <c r="BP81" s="19"/>
      <c r="BQ81" s="40">
        <v>90</v>
      </c>
      <c r="BR81" s="5"/>
      <c r="BS81" s="40"/>
      <c r="BT81" s="3"/>
      <c r="BU81" s="40" t="s">
        <v>218</v>
      </c>
      <c r="BV81" s="216"/>
      <c r="BW81" s="217"/>
      <c r="BX81" s="216"/>
      <c r="BY81" s="217"/>
      <c r="BZ81" s="239"/>
      <c r="CA81" s="224"/>
      <c r="CB81" s="217"/>
      <c r="CC81" s="5"/>
      <c r="CD81" s="40"/>
      <c r="CE81" s="50"/>
      <c r="CF81" s="102"/>
      <c r="CG81" s="5"/>
      <c r="CH81" s="40"/>
      <c r="CI81" s="19"/>
      <c r="CJ81" s="40"/>
      <c r="CK81" s="5"/>
      <c r="CL81" s="40"/>
      <c r="CM81" s="19"/>
      <c r="CN81" s="40"/>
      <c r="CO81" s="5"/>
      <c r="CP81" s="40"/>
      <c r="CQ81" s="5"/>
      <c r="CR81" s="40"/>
      <c r="CS81" s="5"/>
      <c r="CT81" s="40"/>
      <c r="CU81" s="216"/>
      <c r="CV81" s="224">
        <v>3400</v>
      </c>
      <c r="CW81" s="3"/>
      <c r="CX81" s="181">
        <v>42217</v>
      </c>
      <c r="CY81" s="19" t="s">
        <v>453</v>
      </c>
      <c r="CZ81" s="3">
        <v>100</v>
      </c>
      <c r="DA81" s="45">
        <v>0.15659999999999999</v>
      </c>
      <c r="DB81" s="47"/>
      <c r="DC81" s="45"/>
      <c r="DD81" s="47"/>
      <c r="DE81" s="45"/>
      <c r="DF81" s="51">
        <v>62.6</v>
      </c>
      <c r="DG81" s="51"/>
      <c r="DH81" s="48">
        <v>42217</v>
      </c>
      <c r="DI81" s="50"/>
      <c r="DJ81" s="3"/>
      <c r="DK81" s="224"/>
      <c r="DL81" s="224"/>
      <c r="DM81" s="49"/>
      <c r="DN81" s="50"/>
      <c r="DO81" s="49"/>
      <c r="DP81" s="50">
        <v>0.9</v>
      </c>
      <c r="DQ81" s="49"/>
      <c r="DR81" s="50"/>
      <c r="DS81" s="51">
        <v>3.2</v>
      </c>
      <c r="DT81" s="19" t="s">
        <v>290</v>
      </c>
      <c r="DU81" s="216"/>
      <c r="DV81" s="217"/>
      <c r="DW81" s="217"/>
      <c r="DX81" s="178">
        <v>42005</v>
      </c>
      <c r="DY81" s="38"/>
      <c r="DZ81" s="53"/>
      <c r="EA81" s="38" t="s">
        <v>462</v>
      </c>
    </row>
    <row r="82" spans="1:131" ht="12" customHeight="1" x14ac:dyDescent="0.2">
      <c r="A82" s="7" t="s">
        <v>282</v>
      </c>
      <c r="B82" s="8" t="s">
        <v>484</v>
      </c>
      <c r="C82" s="199">
        <v>54.309600000000003</v>
      </c>
      <c r="D82" s="199">
        <v>-117.620251</v>
      </c>
      <c r="E82" s="9" t="s">
        <v>411</v>
      </c>
      <c r="F82" s="8" t="s">
        <v>412</v>
      </c>
      <c r="G82" s="9" t="s">
        <v>450</v>
      </c>
      <c r="H82" s="7" t="s">
        <v>364</v>
      </c>
      <c r="I82" s="175"/>
      <c r="J82" s="69"/>
      <c r="K82" s="4">
        <v>2510</v>
      </c>
      <c r="L82" s="6">
        <v>2700</v>
      </c>
      <c r="M82" s="41"/>
      <c r="N82" s="60"/>
      <c r="O82" s="61">
        <v>6.5000000000000002E-2</v>
      </c>
      <c r="P82" s="62">
        <v>4.1100000000000002E-19</v>
      </c>
      <c r="Q82" s="62">
        <v>5.0000000000000004E-18</v>
      </c>
      <c r="R82" s="136">
        <f t="shared" si="7"/>
        <v>2.7055000000000004E-18</v>
      </c>
      <c r="S82" s="41"/>
      <c r="T82" s="60"/>
      <c r="U82" s="61">
        <v>50</v>
      </c>
      <c r="V82" s="60"/>
      <c r="W82" s="60"/>
      <c r="X82" s="61">
        <v>0.25</v>
      </c>
      <c r="Y82" s="41"/>
      <c r="Z82" s="61"/>
      <c r="AA82" s="41"/>
      <c r="AB82" s="61"/>
      <c r="AC82" s="41"/>
      <c r="AD82" s="61">
        <v>0.4</v>
      </c>
      <c r="AE82" s="41"/>
      <c r="AF82" s="61"/>
      <c r="AG82" s="60"/>
      <c r="AH82" s="61"/>
      <c r="AI82" s="41"/>
      <c r="AJ82" s="61"/>
      <c r="AK82" s="60"/>
      <c r="AL82" s="61"/>
      <c r="AM82" s="41"/>
      <c r="AN82" s="61"/>
      <c r="AO82" s="62"/>
      <c r="AP82" s="64"/>
      <c r="AQ82" s="223"/>
      <c r="AR82" s="218">
        <v>3840</v>
      </c>
      <c r="AS82" s="6" t="s">
        <v>218</v>
      </c>
      <c r="AT82" s="70">
        <v>2.5000000000000001E-2</v>
      </c>
      <c r="AU82" s="65">
        <v>0</v>
      </c>
      <c r="AV82" s="65"/>
      <c r="AW82" s="69">
        <f t="shared" si="8"/>
        <v>85</v>
      </c>
      <c r="AX82" s="209">
        <v>2.9159999999999998E-2</v>
      </c>
      <c r="AY82" s="65">
        <v>0</v>
      </c>
      <c r="AZ82" s="65"/>
      <c r="BA82" s="69">
        <f t="shared" si="9"/>
        <v>99.143999999999991</v>
      </c>
      <c r="BB82" s="70">
        <v>3.2099999999999997E-2</v>
      </c>
      <c r="BC82" s="65">
        <v>-41.8</v>
      </c>
      <c r="BD82" s="65"/>
      <c r="BE82" s="69">
        <f t="shared" si="10"/>
        <v>109.13999999999999</v>
      </c>
      <c r="BF82" s="4" t="s">
        <v>458</v>
      </c>
      <c r="BG82" s="6" t="s">
        <v>459</v>
      </c>
      <c r="BH82" s="70">
        <v>2.9100000000000001E-2</v>
      </c>
      <c r="BI82" s="65">
        <v>-39.6</v>
      </c>
      <c r="BJ82" s="65"/>
      <c r="BK82" s="69">
        <f t="shared" si="11"/>
        <v>59.339999999999996</v>
      </c>
      <c r="BL82" s="216"/>
      <c r="BM82" s="218"/>
      <c r="BN82" s="5" t="s">
        <v>464</v>
      </c>
      <c r="BO82" s="6"/>
      <c r="BP82" s="4"/>
      <c r="BQ82" s="6">
        <v>90</v>
      </c>
      <c r="BR82" s="5"/>
      <c r="BS82" s="6"/>
      <c r="BT82" s="3"/>
      <c r="BU82" s="6" t="s">
        <v>218</v>
      </c>
      <c r="BV82" s="216"/>
      <c r="BW82" s="218"/>
      <c r="BX82" s="216"/>
      <c r="BY82" s="218"/>
      <c r="BZ82" s="239"/>
      <c r="CA82" s="223"/>
      <c r="CB82" s="218"/>
      <c r="CC82" s="5"/>
      <c r="CD82" s="6"/>
      <c r="CE82" s="65"/>
      <c r="CF82" s="69"/>
      <c r="CG82" s="5"/>
      <c r="CH82" s="6"/>
      <c r="CI82" s="4"/>
      <c r="CJ82" s="6"/>
      <c r="CK82" s="5"/>
      <c r="CL82" s="6"/>
      <c r="CM82" s="4"/>
      <c r="CN82" s="6"/>
      <c r="CO82" s="5"/>
      <c r="CP82" s="6"/>
      <c r="CQ82" s="5"/>
      <c r="CR82" s="6"/>
      <c r="CS82" s="5"/>
      <c r="CT82" s="6"/>
      <c r="CU82" s="216"/>
      <c r="CV82" s="223">
        <v>3400</v>
      </c>
      <c r="CW82" s="3"/>
      <c r="CX82" s="181">
        <v>42217</v>
      </c>
      <c r="CY82" s="19" t="s">
        <v>453</v>
      </c>
      <c r="CZ82" s="3">
        <v>100</v>
      </c>
      <c r="DA82" s="64">
        <v>0.15659999999999999</v>
      </c>
      <c r="DB82" s="47"/>
      <c r="DC82" s="64"/>
      <c r="DD82" s="47"/>
      <c r="DE82" s="64"/>
      <c r="DF82" s="51">
        <v>62.6</v>
      </c>
      <c r="DG82" s="51"/>
      <c r="DH82" s="48">
        <v>42217</v>
      </c>
      <c r="DI82" s="65"/>
      <c r="DJ82" s="3"/>
      <c r="DK82" s="223"/>
      <c r="DL82" s="224"/>
      <c r="DM82" s="49"/>
      <c r="DN82" s="50"/>
      <c r="DO82" s="49"/>
      <c r="DP82" s="50">
        <v>0.9</v>
      </c>
      <c r="DQ82" s="49"/>
      <c r="DR82" s="65"/>
      <c r="DS82" s="51">
        <v>2.9</v>
      </c>
      <c r="DT82" s="4" t="s">
        <v>290</v>
      </c>
      <c r="DU82" s="216"/>
      <c r="DV82" s="218"/>
      <c r="DW82" s="218"/>
      <c r="DX82" s="178">
        <v>42005</v>
      </c>
      <c r="DY82" s="38"/>
      <c r="DZ82" s="53"/>
      <c r="EA82" s="7" t="s">
        <v>462</v>
      </c>
    </row>
    <row r="83" spans="1:131" ht="12" customHeight="1" x14ac:dyDescent="0.2">
      <c r="A83" s="7" t="s">
        <v>282</v>
      </c>
      <c r="B83" s="8" t="s">
        <v>477</v>
      </c>
      <c r="C83" s="199">
        <v>54.310867000000002</v>
      </c>
      <c r="D83" s="199">
        <v>-117.606707</v>
      </c>
      <c r="E83" s="9" t="s">
        <v>411</v>
      </c>
      <c r="F83" s="8" t="s">
        <v>412</v>
      </c>
      <c r="G83" s="9" t="s">
        <v>450</v>
      </c>
      <c r="H83" s="7" t="s">
        <v>364</v>
      </c>
      <c r="I83" s="175"/>
      <c r="J83" s="69"/>
      <c r="K83" s="4">
        <v>2510</v>
      </c>
      <c r="L83" s="6">
        <v>2700</v>
      </c>
      <c r="M83" s="41"/>
      <c r="N83" s="60"/>
      <c r="O83" s="61">
        <v>6.5000000000000002E-2</v>
      </c>
      <c r="P83" s="62">
        <v>4.1100000000000002E-19</v>
      </c>
      <c r="Q83" s="62">
        <v>5.0000000000000004E-18</v>
      </c>
      <c r="R83" s="136">
        <f t="shared" si="7"/>
        <v>2.7055000000000004E-18</v>
      </c>
      <c r="S83" s="41"/>
      <c r="T83" s="60"/>
      <c r="U83" s="61">
        <v>50</v>
      </c>
      <c r="V83" s="60"/>
      <c r="W83" s="60"/>
      <c r="X83" s="61">
        <v>0.25</v>
      </c>
      <c r="Y83" s="41"/>
      <c r="Z83" s="61"/>
      <c r="AA83" s="41"/>
      <c r="AB83" s="61"/>
      <c r="AC83" s="41"/>
      <c r="AD83" s="61">
        <v>0.4</v>
      </c>
      <c r="AE83" s="41"/>
      <c r="AF83" s="61"/>
      <c r="AG83" s="60"/>
      <c r="AH83" s="61"/>
      <c r="AI83" s="41"/>
      <c r="AJ83" s="61"/>
      <c r="AK83" s="60"/>
      <c r="AL83" s="61"/>
      <c r="AM83" s="41"/>
      <c r="AN83" s="61"/>
      <c r="AO83" s="62"/>
      <c r="AP83" s="64"/>
      <c r="AQ83" s="223"/>
      <c r="AR83" s="218">
        <v>3840</v>
      </c>
      <c r="AS83" s="6" t="s">
        <v>218</v>
      </c>
      <c r="AT83" s="70">
        <v>2.5000000000000001E-2</v>
      </c>
      <c r="AU83" s="65">
        <v>0</v>
      </c>
      <c r="AV83" s="65"/>
      <c r="AW83" s="69">
        <f t="shared" si="8"/>
        <v>85</v>
      </c>
      <c r="AX83" s="209">
        <v>2.9159999999999998E-2</v>
      </c>
      <c r="AY83" s="65">
        <v>0</v>
      </c>
      <c r="AZ83" s="65"/>
      <c r="BA83" s="69">
        <f t="shared" si="9"/>
        <v>99.143999999999991</v>
      </c>
      <c r="BB83" s="70">
        <v>3.2099999999999997E-2</v>
      </c>
      <c r="BC83" s="65">
        <v>-41.8</v>
      </c>
      <c r="BD83" s="65"/>
      <c r="BE83" s="69">
        <f t="shared" si="10"/>
        <v>109.13999999999999</v>
      </c>
      <c r="BF83" s="4" t="s">
        <v>458</v>
      </c>
      <c r="BG83" s="6" t="s">
        <v>459</v>
      </c>
      <c r="BH83" s="70">
        <v>2.9100000000000001E-2</v>
      </c>
      <c r="BI83" s="65">
        <v>-39.6</v>
      </c>
      <c r="BJ83" s="65"/>
      <c r="BK83" s="69">
        <f t="shared" si="11"/>
        <v>59.339999999999996</v>
      </c>
      <c r="BL83" s="216"/>
      <c r="BM83" s="218"/>
      <c r="BN83" s="5" t="s">
        <v>464</v>
      </c>
      <c r="BO83" s="6"/>
      <c r="BP83" s="4"/>
      <c r="BQ83" s="6">
        <v>90</v>
      </c>
      <c r="BR83" s="5"/>
      <c r="BS83" s="6"/>
      <c r="BT83" s="3"/>
      <c r="BU83" s="6" t="s">
        <v>218</v>
      </c>
      <c r="BV83" s="216"/>
      <c r="BW83" s="218"/>
      <c r="BX83" s="216"/>
      <c r="BY83" s="218"/>
      <c r="BZ83" s="239"/>
      <c r="CA83" s="223"/>
      <c r="CB83" s="218"/>
      <c r="CC83" s="5"/>
      <c r="CD83" s="6"/>
      <c r="CE83" s="65"/>
      <c r="CF83" s="69"/>
      <c r="CG83" s="5"/>
      <c r="CH83" s="6"/>
      <c r="CI83" s="4"/>
      <c r="CJ83" s="6"/>
      <c r="CK83" s="5"/>
      <c r="CL83" s="6"/>
      <c r="CM83" s="4"/>
      <c r="CN83" s="6"/>
      <c r="CO83" s="5"/>
      <c r="CP83" s="6"/>
      <c r="CQ83" s="5"/>
      <c r="CR83" s="6"/>
      <c r="CS83" s="5"/>
      <c r="CT83" s="6"/>
      <c r="CU83" s="216"/>
      <c r="CV83" s="223">
        <v>3400</v>
      </c>
      <c r="CW83" s="3"/>
      <c r="CX83" s="181"/>
      <c r="CY83" s="19" t="s">
        <v>453</v>
      </c>
      <c r="CZ83" s="3">
        <v>100</v>
      </c>
      <c r="DA83" s="64">
        <v>0.15659999999999999</v>
      </c>
      <c r="DB83" s="47"/>
      <c r="DC83" s="64"/>
      <c r="DD83" s="47"/>
      <c r="DE83" s="64"/>
      <c r="DF83" s="51">
        <v>62.6</v>
      </c>
      <c r="DG83" s="51"/>
      <c r="DH83" s="48"/>
      <c r="DI83" s="65"/>
      <c r="DJ83" s="3"/>
      <c r="DK83" s="223"/>
      <c r="DL83" s="224"/>
      <c r="DM83" s="49"/>
      <c r="DN83" s="50"/>
      <c r="DO83" s="49"/>
      <c r="DP83" s="50">
        <v>0.9</v>
      </c>
      <c r="DQ83" s="49"/>
      <c r="DR83" s="65"/>
      <c r="DS83" s="51">
        <v>3.1</v>
      </c>
      <c r="DT83" s="4" t="s">
        <v>290</v>
      </c>
      <c r="DU83" s="216"/>
      <c r="DV83" s="218"/>
      <c r="DW83" s="218"/>
      <c r="DX83" s="178">
        <v>42005</v>
      </c>
      <c r="DY83" s="38"/>
      <c r="DZ83" s="53"/>
      <c r="EA83" s="7" t="s">
        <v>462</v>
      </c>
    </row>
    <row r="84" spans="1:131" ht="12" customHeight="1" x14ac:dyDescent="0.2">
      <c r="A84" s="7" t="s">
        <v>282</v>
      </c>
      <c r="B84" s="8" t="s">
        <v>482</v>
      </c>
      <c r="C84" s="199">
        <v>54.340299999999999</v>
      </c>
      <c r="D84" s="199">
        <v>-117.5639</v>
      </c>
      <c r="E84" s="9" t="s">
        <v>411</v>
      </c>
      <c r="F84" s="8" t="s">
        <v>412</v>
      </c>
      <c r="G84" s="9" t="s">
        <v>450</v>
      </c>
      <c r="H84" s="7" t="s">
        <v>364</v>
      </c>
      <c r="I84" s="175"/>
      <c r="J84" s="69"/>
      <c r="K84" s="4">
        <v>2510</v>
      </c>
      <c r="L84" s="6">
        <v>2700</v>
      </c>
      <c r="M84" s="41"/>
      <c r="N84" s="60"/>
      <c r="O84" s="61">
        <v>6.5000000000000002E-2</v>
      </c>
      <c r="P84" s="62">
        <v>4.1100000000000002E-19</v>
      </c>
      <c r="Q84" s="62">
        <v>5.0000000000000004E-18</v>
      </c>
      <c r="R84" s="136">
        <f t="shared" si="7"/>
        <v>2.7055000000000004E-18</v>
      </c>
      <c r="S84" s="41"/>
      <c r="T84" s="60"/>
      <c r="U84" s="61">
        <v>50</v>
      </c>
      <c r="V84" s="60"/>
      <c r="W84" s="60"/>
      <c r="X84" s="61">
        <v>0.25</v>
      </c>
      <c r="Y84" s="41"/>
      <c r="Z84" s="61"/>
      <c r="AA84" s="41"/>
      <c r="AB84" s="61"/>
      <c r="AC84" s="41"/>
      <c r="AD84" s="61">
        <v>0.4</v>
      </c>
      <c r="AE84" s="41"/>
      <c r="AF84" s="61"/>
      <c r="AG84" s="60"/>
      <c r="AH84" s="61"/>
      <c r="AI84" s="41"/>
      <c r="AJ84" s="61"/>
      <c r="AK84" s="60"/>
      <c r="AL84" s="61"/>
      <c r="AM84" s="41"/>
      <c r="AN84" s="61"/>
      <c r="AO84" s="62"/>
      <c r="AP84" s="64"/>
      <c r="AQ84" s="223"/>
      <c r="AR84" s="218">
        <v>3840</v>
      </c>
      <c r="AS84" s="6" t="s">
        <v>218</v>
      </c>
      <c r="AT84" s="70">
        <v>2.5000000000000001E-2</v>
      </c>
      <c r="AU84" s="65">
        <v>0</v>
      </c>
      <c r="AV84" s="65"/>
      <c r="AW84" s="69">
        <f t="shared" si="8"/>
        <v>85</v>
      </c>
      <c r="AX84" s="209">
        <v>2.9159999999999998E-2</v>
      </c>
      <c r="AY84" s="65">
        <v>0</v>
      </c>
      <c r="AZ84" s="65"/>
      <c r="BA84" s="69">
        <f t="shared" si="9"/>
        <v>99.143999999999991</v>
      </c>
      <c r="BB84" s="70">
        <v>3.2099999999999997E-2</v>
      </c>
      <c r="BC84" s="65">
        <v>-41.8</v>
      </c>
      <c r="BD84" s="65"/>
      <c r="BE84" s="69">
        <f t="shared" si="10"/>
        <v>109.13999999999999</v>
      </c>
      <c r="BF84" s="4" t="s">
        <v>458</v>
      </c>
      <c r="BG84" s="6" t="s">
        <v>459</v>
      </c>
      <c r="BH84" s="70">
        <v>2.9100000000000001E-2</v>
      </c>
      <c r="BI84" s="65">
        <v>-39.6</v>
      </c>
      <c r="BJ84" s="65"/>
      <c r="BK84" s="69">
        <f t="shared" si="11"/>
        <v>59.339999999999996</v>
      </c>
      <c r="BL84" s="216"/>
      <c r="BM84" s="218"/>
      <c r="BN84" s="5" t="s">
        <v>464</v>
      </c>
      <c r="BO84" s="6"/>
      <c r="BP84" s="4"/>
      <c r="BQ84" s="6">
        <v>90</v>
      </c>
      <c r="BR84" s="5"/>
      <c r="BS84" s="6"/>
      <c r="BT84" s="3"/>
      <c r="BU84" s="6" t="s">
        <v>218</v>
      </c>
      <c r="BV84" s="216"/>
      <c r="BW84" s="218"/>
      <c r="BX84" s="216"/>
      <c r="BY84" s="218"/>
      <c r="BZ84" s="239"/>
      <c r="CA84" s="223"/>
      <c r="CB84" s="218"/>
      <c r="CC84" s="5"/>
      <c r="CD84" s="6"/>
      <c r="CE84" s="65"/>
      <c r="CF84" s="69"/>
      <c r="CG84" s="5"/>
      <c r="CH84" s="6"/>
      <c r="CI84" s="4"/>
      <c r="CJ84" s="6"/>
      <c r="CK84" s="5"/>
      <c r="CL84" s="6"/>
      <c r="CM84" s="4"/>
      <c r="CN84" s="6"/>
      <c r="CO84" s="5"/>
      <c r="CP84" s="6"/>
      <c r="CQ84" s="5"/>
      <c r="CR84" s="6"/>
      <c r="CS84" s="5"/>
      <c r="CT84" s="6"/>
      <c r="CU84" s="216"/>
      <c r="CV84" s="223">
        <v>3400</v>
      </c>
      <c r="CW84" s="3"/>
      <c r="CX84" s="181"/>
      <c r="CY84" s="19" t="s">
        <v>453</v>
      </c>
      <c r="CZ84" s="3">
        <v>100</v>
      </c>
      <c r="DA84" s="64">
        <v>0.15659999999999999</v>
      </c>
      <c r="DB84" s="47"/>
      <c r="DC84" s="64"/>
      <c r="DD84" s="47"/>
      <c r="DE84" s="64"/>
      <c r="DF84" s="51">
        <v>62.6</v>
      </c>
      <c r="DG84" s="51"/>
      <c r="DH84" s="48"/>
      <c r="DI84" s="65"/>
      <c r="DJ84" s="3"/>
      <c r="DK84" s="223"/>
      <c r="DL84" s="224"/>
      <c r="DM84" s="49"/>
      <c r="DN84" s="50"/>
      <c r="DO84" s="49"/>
      <c r="DP84" s="50">
        <v>0.9</v>
      </c>
      <c r="DQ84" s="49"/>
      <c r="DR84" s="65"/>
      <c r="DS84" s="51">
        <v>2.8</v>
      </c>
      <c r="DT84" s="4" t="s">
        <v>290</v>
      </c>
      <c r="DU84" s="216"/>
      <c r="DV84" s="218"/>
      <c r="DW84" s="218"/>
      <c r="DX84" s="178">
        <v>42005</v>
      </c>
      <c r="DY84" s="38"/>
      <c r="DZ84" s="53"/>
      <c r="EA84" s="7" t="s">
        <v>462</v>
      </c>
    </row>
    <row r="85" spans="1:131" ht="12" customHeight="1" x14ac:dyDescent="0.2">
      <c r="A85" s="7" t="s">
        <v>282</v>
      </c>
      <c r="B85" s="8" t="s">
        <v>478</v>
      </c>
      <c r="C85" s="199">
        <v>54.326056000000001</v>
      </c>
      <c r="D85" s="199">
        <v>-116.706017</v>
      </c>
      <c r="E85" s="9" t="s">
        <v>411</v>
      </c>
      <c r="F85" s="8" t="s">
        <v>412</v>
      </c>
      <c r="G85" s="9" t="s">
        <v>450</v>
      </c>
      <c r="H85" s="7" t="s">
        <v>364</v>
      </c>
      <c r="I85" s="175"/>
      <c r="J85" s="69"/>
      <c r="K85" s="4">
        <v>2510</v>
      </c>
      <c r="L85" s="6">
        <v>2700</v>
      </c>
      <c r="M85" s="41"/>
      <c r="N85" s="60"/>
      <c r="O85" s="61">
        <v>6.5000000000000002E-2</v>
      </c>
      <c r="P85" s="62">
        <v>4.1100000000000002E-19</v>
      </c>
      <c r="Q85" s="62">
        <v>5.0000000000000004E-18</v>
      </c>
      <c r="R85" s="136">
        <f t="shared" si="7"/>
        <v>2.7055000000000004E-18</v>
      </c>
      <c r="S85" s="41"/>
      <c r="T85" s="60"/>
      <c r="U85" s="61">
        <v>50</v>
      </c>
      <c r="V85" s="60"/>
      <c r="W85" s="60"/>
      <c r="X85" s="61">
        <v>0.25</v>
      </c>
      <c r="Y85" s="41"/>
      <c r="Z85" s="61"/>
      <c r="AA85" s="41"/>
      <c r="AB85" s="61"/>
      <c r="AC85" s="41"/>
      <c r="AD85" s="61">
        <v>0.4</v>
      </c>
      <c r="AE85" s="41"/>
      <c r="AF85" s="61"/>
      <c r="AG85" s="60"/>
      <c r="AH85" s="61"/>
      <c r="AI85" s="41"/>
      <c r="AJ85" s="61"/>
      <c r="AK85" s="60"/>
      <c r="AL85" s="61"/>
      <c r="AM85" s="41"/>
      <c r="AN85" s="61"/>
      <c r="AO85" s="62"/>
      <c r="AP85" s="64"/>
      <c r="AQ85" s="223"/>
      <c r="AR85" s="218">
        <v>3840</v>
      </c>
      <c r="AS85" s="6" t="s">
        <v>218</v>
      </c>
      <c r="AT85" s="70">
        <v>2.5000000000000001E-2</v>
      </c>
      <c r="AU85" s="65">
        <v>0</v>
      </c>
      <c r="AV85" s="65"/>
      <c r="AW85" s="69">
        <f t="shared" si="8"/>
        <v>85</v>
      </c>
      <c r="AX85" s="209">
        <v>2.9159999999999998E-2</v>
      </c>
      <c r="AY85" s="65">
        <v>0</v>
      </c>
      <c r="AZ85" s="65"/>
      <c r="BA85" s="69">
        <f t="shared" si="9"/>
        <v>99.143999999999991</v>
      </c>
      <c r="BB85" s="70">
        <v>3.2099999999999997E-2</v>
      </c>
      <c r="BC85" s="65">
        <v>-41.8</v>
      </c>
      <c r="BD85" s="65"/>
      <c r="BE85" s="69">
        <f t="shared" si="10"/>
        <v>109.13999999999999</v>
      </c>
      <c r="BF85" s="4" t="s">
        <v>458</v>
      </c>
      <c r="BG85" s="6" t="s">
        <v>459</v>
      </c>
      <c r="BH85" s="70">
        <v>2.9100000000000001E-2</v>
      </c>
      <c r="BI85" s="65">
        <v>-39.6</v>
      </c>
      <c r="BJ85" s="65"/>
      <c r="BK85" s="69">
        <f t="shared" si="11"/>
        <v>59.339999999999996</v>
      </c>
      <c r="BL85" s="216"/>
      <c r="BM85" s="218"/>
      <c r="BN85" s="5" t="s">
        <v>464</v>
      </c>
      <c r="BO85" s="6"/>
      <c r="BP85" s="4"/>
      <c r="BQ85" s="6">
        <v>90</v>
      </c>
      <c r="BR85" s="5"/>
      <c r="BS85" s="6"/>
      <c r="BT85" s="3"/>
      <c r="BU85" s="6" t="s">
        <v>218</v>
      </c>
      <c r="BV85" s="216"/>
      <c r="BW85" s="218"/>
      <c r="BX85" s="216"/>
      <c r="BY85" s="218"/>
      <c r="BZ85" s="239"/>
      <c r="CA85" s="223"/>
      <c r="CB85" s="218"/>
      <c r="CC85" s="5"/>
      <c r="CD85" s="6"/>
      <c r="CE85" s="65"/>
      <c r="CF85" s="69"/>
      <c r="CG85" s="5"/>
      <c r="CH85" s="6"/>
      <c r="CI85" s="4"/>
      <c r="CJ85" s="6"/>
      <c r="CK85" s="5"/>
      <c r="CL85" s="6"/>
      <c r="CM85" s="4"/>
      <c r="CN85" s="6"/>
      <c r="CO85" s="5"/>
      <c r="CP85" s="6"/>
      <c r="CQ85" s="5"/>
      <c r="CR85" s="6"/>
      <c r="CS85" s="5"/>
      <c r="CT85" s="6"/>
      <c r="CU85" s="216"/>
      <c r="CV85" s="223">
        <v>3400</v>
      </c>
      <c r="CW85" s="3"/>
      <c r="CX85" s="181">
        <v>42309</v>
      </c>
      <c r="CY85" s="19" t="s">
        <v>453</v>
      </c>
      <c r="CZ85" s="3">
        <v>100</v>
      </c>
      <c r="DA85" s="64">
        <v>0.15659999999999999</v>
      </c>
      <c r="DB85" s="47"/>
      <c r="DC85" s="64"/>
      <c r="DD85" s="47"/>
      <c r="DE85" s="64"/>
      <c r="DF85" s="51">
        <v>62.6</v>
      </c>
      <c r="DG85" s="51"/>
      <c r="DH85" s="48">
        <v>42309</v>
      </c>
      <c r="DI85" s="65"/>
      <c r="DJ85" s="3"/>
      <c r="DK85" s="223"/>
      <c r="DL85" s="224"/>
      <c r="DM85" s="49"/>
      <c r="DN85" s="50"/>
      <c r="DO85" s="49"/>
      <c r="DP85" s="50">
        <v>0.9</v>
      </c>
      <c r="DQ85" s="49"/>
      <c r="DR85" s="65"/>
      <c r="DS85" s="51">
        <v>3</v>
      </c>
      <c r="DT85" s="4" t="s">
        <v>290</v>
      </c>
      <c r="DU85" s="216"/>
      <c r="DV85" s="218"/>
      <c r="DW85" s="218"/>
      <c r="DX85" s="178">
        <v>42005</v>
      </c>
      <c r="DY85" s="38"/>
      <c r="DZ85" s="53"/>
      <c r="EA85" s="7" t="s">
        <v>462</v>
      </c>
    </row>
    <row r="86" spans="1:131" ht="12" customHeight="1" x14ac:dyDescent="0.2">
      <c r="A86" s="7" t="s">
        <v>282</v>
      </c>
      <c r="B86" s="8" t="s">
        <v>457</v>
      </c>
      <c r="C86" s="199">
        <v>54.392986000000001</v>
      </c>
      <c r="D86" s="199">
        <v>-117.260448</v>
      </c>
      <c r="E86" s="9" t="s">
        <v>411</v>
      </c>
      <c r="F86" s="8" t="s">
        <v>412</v>
      </c>
      <c r="G86" s="9" t="s">
        <v>450</v>
      </c>
      <c r="H86" s="7" t="s">
        <v>364</v>
      </c>
      <c r="I86" s="175"/>
      <c r="J86" s="69"/>
      <c r="K86" s="4">
        <v>2510</v>
      </c>
      <c r="L86" s="6">
        <v>2700</v>
      </c>
      <c r="M86" s="41"/>
      <c r="N86" s="60"/>
      <c r="O86" s="61">
        <v>6.5000000000000002E-2</v>
      </c>
      <c r="P86" s="62">
        <v>4.1100000000000002E-19</v>
      </c>
      <c r="Q86" s="62">
        <v>5.0000000000000004E-18</v>
      </c>
      <c r="R86" s="136">
        <f t="shared" si="7"/>
        <v>2.7055000000000004E-18</v>
      </c>
      <c r="S86" s="41"/>
      <c r="T86" s="60"/>
      <c r="U86" s="61">
        <v>50</v>
      </c>
      <c r="V86" s="60"/>
      <c r="W86" s="60"/>
      <c r="X86" s="61">
        <v>0.25</v>
      </c>
      <c r="Y86" s="41"/>
      <c r="Z86" s="61"/>
      <c r="AA86" s="41"/>
      <c r="AB86" s="61"/>
      <c r="AC86" s="41"/>
      <c r="AD86" s="61">
        <v>0.4</v>
      </c>
      <c r="AE86" s="41"/>
      <c r="AF86" s="61"/>
      <c r="AG86" s="60"/>
      <c r="AH86" s="61"/>
      <c r="AI86" s="41"/>
      <c r="AJ86" s="61"/>
      <c r="AK86" s="60"/>
      <c r="AL86" s="61"/>
      <c r="AM86" s="41"/>
      <c r="AN86" s="61"/>
      <c r="AO86" s="62"/>
      <c r="AP86" s="64"/>
      <c r="AQ86" s="223"/>
      <c r="AR86" s="218">
        <v>3840</v>
      </c>
      <c r="AS86" s="6" t="s">
        <v>218</v>
      </c>
      <c r="AT86" s="70">
        <v>2.5000000000000001E-2</v>
      </c>
      <c r="AU86" s="65">
        <v>0</v>
      </c>
      <c r="AV86" s="65"/>
      <c r="AW86" s="69">
        <f t="shared" si="8"/>
        <v>85</v>
      </c>
      <c r="AX86" s="209">
        <v>2.9159999999999998E-2</v>
      </c>
      <c r="AY86" s="65">
        <v>0</v>
      </c>
      <c r="AZ86" s="65"/>
      <c r="BA86" s="69">
        <f t="shared" si="9"/>
        <v>99.143999999999991</v>
      </c>
      <c r="BB86" s="70">
        <v>3.2099999999999997E-2</v>
      </c>
      <c r="BC86" s="65">
        <v>-41.8</v>
      </c>
      <c r="BD86" s="65"/>
      <c r="BE86" s="69">
        <f t="shared" si="10"/>
        <v>109.13999999999999</v>
      </c>
      <c r="BF86" s="4" t="s">
        <v>458</v>
      </c>
      <c r="BG86" s="6" t="s">
        <v>459</v>
      </c>
      <c r="BH86" s="70">
        <v>2.9100000000000001E-2</v>
      </c>
      <c r="BI86" s="65">
        <v>-39.6</v>
      </c>
      <c r="BJ86" s="65"/>
      <c r="BK86" s="69">
        <f t="shared" si="11"/>
        <v>59.339999999999996</v>
      </c>
      <c r="BL86" s="216"/>
      <c r="BM86" s="218"/>
      <c r="BN86" s="5" t="s">
        <v>425</v>
      </c>
      <c r="BO86" s="6"/>
      <c r="BP86" s="4"/>
      <c r="BQ86" s="6">
        <v>90</v>
      </c>
      <c r="BR86" s="5"/>
      <c r="BS86" s="6"/>
      <c r="BT86" s="3"/>
      <c r="BU86" s="6" t="s">
        <v>218</v>
      </c>
      <c r="BV86" s="216"/>
      <c r="BW86" s="218">
        <v>45</v>
      </c>
      <c r="BX86" s="216"/>
      <c r="BY86" s="218">
        <v>5</v>
      </c>
      <c r="BZ86" s="239"/>
      <c r="CA86" s="223"/>
      <c r="CB86" s="218"/>
      <c r="CC86" s="5"/>
      <c r="CD86" s="6"/>
      <c r="CE86" s="65"/>
      <c r="CF86" s="69"/>
      <c r="CG86" s="5"/>
      <c r="CH86" s="64">
        <v>1E-14</v>
      </c>
      <c r="CI86" s="4"/>
      <c r="CJ86" s="6"/>
      <c r="CK86" s="5"/>
      <c r="CL86" s="6"/>
      <c r="CM86" s="4"/>
      <c r="CN86" s="6"/>
      <c r="CO86" s="5"/>
      <c r="CP86" s="6"/>
      <c r="CQ86" s="5"/>
      <c r="CR86" s="6"/>
      <c r="CS86" s="5"/>
      <c r="CT86" s="6"/>
      <c r="CU86" s="216"/>
      <c r="CV86" s="223">
        <v>3400</v>
      </c>
      <c r="CW86" s="3"/>
      <c r="CX86" s="181">
        <v>42370</v>
      </c>
      <c r="CY86" s="19" t="s">
        <v>453</v>
      </c>
      <c r="CZ86" s="3">
        <v>100</v>
      </c>
      <c r="DA86" s="64">
        <v>0.13930000000000001</v>
      </c>
      <c r="DB86" s="47">
        <v>31230</v>
      </c>
      <c r="DC86" s="64"/>
      <c r="DD86" s="47">
        <v>29046</v>
      </c>
      <c r="DE86" s="64"/>
      <c r="DF86" s="51">
        <v>70</v>
      </c>
      <c r="DG86" s="51"/>
      <c r="DH86" s="48">
        <v>42370</v>
      </c>
      <c r="DI86" s="65"/>
      <c r="DJ86" s="3"/>
      <c r="DK86" s="223">
        <v>3300</v>
      </c>
      <c r="DL86" s="224">
        <v>4300</v>
      </c>
      <c r="DM86" s="49"/>
      <c r="DN86" s="50"/>
      <c r="DO86" s="49"/>
      <c r="DP86" s="50">
        <v>0.86</v>
      </c>
      <c r="DQ86" s="49"/>
      <c r="DR86" s="150"/>
      <c r="DS86" s="51">
        <v>4.0999999999999996</v>
      </c>
      <c r="DT86" s="4" t="s">
        <v>290</v>
      </c>
      <c r="DU86" s="216"/>
      <c r="DV86" s="218">
        <v>2900</v>
      </c>
      <c r="DW86" s="218"/>
      <c r="DX86" s="178">
        <v>42381</v>
      </c>
      <c r="DY86" s="38" t="s">
        <v>460</v>
      </c>
      <c r="DZ86" s="53" t="s">
        <v>461</v>
      </c>
      <c r="EA86" s="7" t="s">
        <v>462</v>
      </c>
    </row>
    <row r="87" spans="1:131" ht="12" customHeight="1" x14ac:dyDescent="0.2">
      <c r="A87" s="7" t="s">
        <v>282</v>
      </c>
      <c r="B87" s="8" t="s">
        <v>476</v>
      </c>
      <c r="C87" s="199">
        <v>54.475904</v>
      </c>
      <c r="D87" s="199">
        <v>-117.32051</v>
      </c>
      <c r="E87" s="9" t="s">
        <v>411</v>
      </c>
      <c r="F87" s="8" t="s">
        <v>412</v>
      </c>
      <c r="G87" s="9" t="s">
        <v>450</v>
      </c>
      <c r="H87" s="7" t="s">
        <v>364</v>
      </c>
      <c r="I87" s="175"/>
      <c r="J87" s="69"/>
      <c r="K87" s="4">
        <v>2510</v>
      </c>
      <c r="L87" s="6">
        <v>2700</v>
      </c>
      <c r="M87" s="41"/>
      <c r="N87" s="60"/>
      <c r="O87" s="61">
        <v>6.5000000000000002E-2</v>
      </c>
      <c r="P87" s="62">
        <v>4.1100000000000002E-19</v>
      </c>
      <c r="Q87" s="62">
        <v>5.0000000000000004E-18</v>
      </c>
      <c r="R87" s="136">
        <f t="shared" si="7"/>
        <v>2.7055000000000004E-18</v>
      </c>
      <c r="S87" s="41"/>
      <c r="T87" s="60"/>
      <c r="U87" s="61">
        <v>50</v>
      </c>
      <c r="V87" s="60"/>
      <c r="W87" s="60"/>
      <c r="X87" s="61">
        <v>0.25</v>
      </c>
      <c r="Y87" s="41"/>
      <c r="Z87" s="61"/>
      <c r="AA87" s="41"/>
      <c r="AB87" s="61"/>
      <c r="AC87" s="41"/>
      <c r="AD87" s="61">
        <v>0.4</v>
      </c>
      <c r="AE87" s="41"/>
      <c r="AF87" s="61"/>
      <c r="AG87" s="60"/>
      <c r="AH87" s="61"/>
      <c r="AI87" s="41"/>
      <c r="AJ87" s="61"/>
      <c r="AK87" s="60"/>
      <c r="AL87" s="61"/>
      <c r="AM87" s="41"/>
      <c r="AN87" s="61"/>
      <c r="AO87" s="62"/>
      <c r="AP87" s="64"/>
      <c r="AQ87" s="223"/>
      <c r="AR87" s="218">
        <v>3840</v>
      </c>
      <c r="AS87" s="6" t="s">
        <v>218</v>
      </c>
      <c r="AT87" s="70">
        <v>2.5000000000000001E-2</v>
      </c>
      <c r="AU87" s="65">
        <v>0</v>
      </c>
      <c r="AV87" s="65"/>
      <c r="AW87" s="69">
        <f t="shared" si="8"/>
        <v>85</v>
      </c>
      <c r="AX87" s="209">
        <v>2.9159999999999998E-2</v>
      </c>
      <c r="AY87" s="65">
        <v>0</v>
      </c>
      <c r="AZ87" s="65"/>
      <c r="BA87" s="69">
        <f t="shared" si="9"/>
        <v>99.143999999999991</v>
      </c>
      <c r="BB87" s="70">
        <v>3.2099999999999997E-2</v>
      </c>
      <c r="BC87" s="65">
        <v>-41.8</v>
      </c>
      <c r="BD87" s="65"/>
      <c r="BE87" s="69">
        <f t="shared" si="10"/>
        <v>109.13999999999999</v>
      </c>
      <c r="BF87" s="4" t="s">
        <v>458</v>
      </c>
      <c r="BG87" s="6" t="s">
        <v>459</v>
      </c>
      <c r="BH87" s="70">
        <v>2.9100000000000001E-2</v>
      </c>
      <c r="BI87" s="65">
        <v>-39.6</v>
      </c>
      <c r="BJ87" s="65"/>
      <c r="BK87" s="69">
        <f t="shared" si="11"/>
        <v>59.339999999999996</v>
      </c>
      <c r="BL87" s="216"/>
      <c r="BM87" s="218"/>
      <c r="BN87" s="5" t="s">
        <v>464</v>
      </c>
      <c r="BO87" s="6"/>
      <c r="BP87" s="4"/>
      <c r="BQ87" s="6">
        <v>90</v>
      </c>
      <c r="BR87" s="5"/>
      <c r="BS87" s="6"/>
      <c r="BT87" s="3"/>
      <c r="BU87" s="6" t="s">
        <v>218</v>
      </c>
      <c r="BV87" s="216"/>
      <c r="BW87" s="218"/>
      <c r="BX87" s="216"/>
      <c r="BY87" s="218"/>
      <c r="BZ87" s="239"/>
      <c r="CA87" s="223"/>
      <c r="CB87" s="218"/>
      <c r="CC87" s="5"/>
      <c r="CD87" s="6"/>
      <c r="CE87" s="65"/>
      <c r="CF87" s="69"/>
      <c r="CG87" s="5"/>
      <c r="CH87" s="6"/>
      <c r="CI87" s="4"/>
      <c r="CJ87" s="6"/>
      <c r="CK87" s="5"/>
      <c r="CL87" s="6"/>
      <c r="CM87" s="4"/>
      <c r="CN87" s="6"/>
      <c r="CO87" s="5"/>
      <c r="CP87" s="6"/>
      <c r="CQ87" s="5"/>
      <c r="CR87" s="6"/>
      <c r="CS87" s="5"/>
      <c r="CT87" s="6"/>
      <c r="CU87" s="216"/>
      <c r="CV87" s="223">
        <v>3400</v>
      </c>
      <c r="CW87" s="3"/>
      <c r="CX87" s="181">
        <v>41671</v>
      </c>
      <c r="CY87" s="19" t="s">
        <v>453</v>
      </c>
      <c r="CZ87" s="3">
        <v>100</v>
      </c>
      <c r="DA87" s="64">
        <v>0.18329999999999999</v>
      </c>
      <c r="DB87" s="47"/>
      <c r="DC87" s="64"/>
      <c r="DD87" s="47"/>
      <c r="DE87" s="64"/>
      <c r="DF87" s="51">
        <v>60</v>
      </c>
      <c r="DG87" s="51"/>
      <c r="DH87" s="48"/>
      <c r="DI87" s="65"/>
      <c r="DJ87" s="3"/>
      <c r="DK87" s="223"/>
      <c r="DL87" s="224"/>
      <c r="DM87" s="49"/>
      <c r="DN87" s="50"/>
      <c r="DO87" s="49"/>
      <c r="DP87" s="50">
        <v>0.9</v>
      </c>
      <c r="DQ87" s="49"/>
      <c r="DR87" s="65"/>
      <c r="DS87" s="51">
        <v>3.18</v>
      </c>
      <c r="DT87" s="4" t="s">
        <v>290</v>
      </c>
      <c r="DU87" s="216">
        <v>4000</v>
      </c>
      <c r="DV87" s="218">
        <v>6200</v>
      </c>
      <c r="DW87" s="218">
        <v>3000</v>
      </c>
      <c r="DX87" s="178">
        <v>41679</v>
      </c>
      <c r="DY87" s="52"/>
      <c r="DZ87" s="53"/>
      <c r="EA87" s="7" t="s">
        <v>462</v>
      </c>
    </row>
    <row r="88" spans="1:131" ht="12" customHeight="1" x14ac:dyDescent="0.2">
      <c r="A88" s="7" t="s">
        <v>282</v>
      </c>
      <c r="B88" s="8" t="s">
        <v>471</v>
      </c>
      <c r="C88" s="199">
        <v>54.389221999999997</v>
      </c>
      <c r="D88" s="199">
        <v>-117.214005</v>
      </c>
      <c r="E88" s="9" t="s">
        <v>411</v>
      </c>
      <c r="F88" s="8" t="s">
        <v>412</v>
      </c>
      <c r="G88" s="9" t="s">
        <v>450</v>
      </c>
      <c r="H88" s="7" t="s">
        <v>364</v>
      </c>
      <c r="I88" s="175"/>
      <c r="J88" s="69"/>
      <c r="K88" s="4">
        <v>2510</v>
      </c>
      <c r="L88" s="6">
        <v>2700</v>
      </c>
      <c r="M88" s="41"/>
      <c r="N88" s="60"/>
      <c r="O88" s="61">
        <v>6.5000000000000002E-2</v>
      </c>
      <c r="P88" s="62">
        <v>4.1100000000000002E-19</v>
      </c>
      <c r="Q88" s="62">
        <v>5.0000000000000004E-18</v>
      </c>
      <c r="R88" s="136">
        <f t="shared" si="7"/>
        <v>2.7055000000000004E-18</v>
      </c>
      <c r="S88" s="41"/>
      <c r="T88" s="60"/>
      <c r="U88" s="61">
        <v>50</v>
      </c>
      <c r="V88" s="60"/>
      <c r="W88" s="60"/>
      <c r="X88" s="61">
        <v>0.25</v>
      </c>
      <c r="Y88" s="41"/>
      <c r="Z88" s="61"/>
      <c r="AA88" s="41"/>
      <c r="AB88" s="61"/>
      <c r="AC88" s="41"/>
      <c r="AD88" s="61">
        <v>0.4</v>
      </c>
      <c r="AE88" s="41"/>
      <c r="AF88" s="61"/>
      <c r="AG88" s="60"/>
      <c r="AH88" s="61"/>
      <c r="AI88" s="41"/>
      <c r="AJ88" s="61"/>
      <c r="AK88" s="60"/>
      <c r="AL88" s="61"/>
      <c r="AM88" s="41"/>
      <c r="AN88" s="61"/>
      <c r="AO88" s="62"/>
      <c r="AP88" s="64"/>
      <c r="AQ88" s="223"/>
      <c r="AR88" s="218">
        <v>3840</v>
      </c>
      <c r="AS88" s="6" t="s">
        <v>218</v>
      </c>
      <c r="AT88" s="70">
        <v>2.5000000000000001E-2</v>
      </c>
      <c r="AU88" s="65">
        <v>0</v>
      </c>
      <c r="AV88" s="65"/>
      <c r="AW88" s="69">
        <f t="shared" si="8"/>
        <v>85</v>
      </c>
      <c r="AX88" s="209">
        <v>2.9159999999999998E-2</v>
      </c>
      <c r="AY88" s="65">
        <v>0</v>
      </c>
      <c r="AZ88" s="65"/>
      <c r="BA88" s="69">
        <f t="shared" si="9"/>
        <v>99.143999999999991</v>
      </c>
      <c r="BB88" s="70">
        <v>3.2099999999999997E-2</v>
      </c>
      <c r="BC88" s="65">
        <v>-41.8</v>
      </c>
      <c r="BD88" s="65"/>
      <c r="BE88" s="69">
        <f t="shared" si="10"/>
        <v>109.13999999999999</v>
      </c>
      <c r="BF88" s="4" t="s">
        <v>458</v>
      </c>
      <c r="BG88" s="6" t="s">
        <v>459</v>
      </c>
      <c r="BH88" s="70">
        <v>2.9100000000000001E-2</v>
      </c>
      <c r="BI88" s="65">
        <v>-39.6</v>
      </c>
      <c r="BJ88" s="65"/>
      <c r="BK88" s="69">
        <f t="shared" si="11"/>
        <v>59.339999999999996</v>
      </c>
      <c r="BL88" s="216"/>
      <c r="BM88" s="218"/>
      <c r="BN88" s="5" t="s">
        <v>464</v>
      </c>
      <c r="BO88" s="6"/>
      <c r="BP88" s="4"/>
      <c r="BQ88" s="6">
        <v>90</v>
      </c>
      <c r="BR88" s="5"/>
      <c r="BS88" s="6"/>
      <c r="BT88" s="3"/>
      <c r="BU88" s="6" t="s">
        <v>218</v>
      </c>
      <c r="BV88" s="216"/>
      <c r="BW88" s="218"/>
      <c r="BX88" s="216"/>
      <c r="BY88" s="218"/>
      <c r="BZ88" s="239"/>
      <c r="CA88" s="223"/>
      <c r="CB88" s="218"/>
      <c r="CC88" s="5"/>
      <c r="CD88" s="6"/>
      <c r="CE88" s="65"/>
      <c r="CF88" s="69"/>
      <c r="CG88" s="5"/>
      <c r="CH88" s="6"/>
      <c r="CI88" s="4"/>
      <c r="CJ88" s="6"/>
      <c r="CK88" s="5"/>
      <c r="CL88" s="6"/>
      <c r="CM88" s="4"/>
      <c r="CN88" s="6"/>
      <c r="CO88" s="5"/>
      <c r="CP88" s="6"/>
      <c r="CQ88" s="5"/>
      <c r="CR88" s="6"/>
      <c r="CS88" s="5"/>
      <c r="CT88" s="6"/>
      <c r="CU88" s="216"/>
      <c r="CV88" s="223">
        <v>3400</v>
      </c>
      <c r="CW88" s="3"/>
      <c r="CX88" s="181">
        <v>41699</v>
      </c>
      <c r="CY88" s="19" t="s">
        <v>453</v>
      </c>
      <c r="CZ88" s="3">
        <v>100</v>
      </c>
      <c r="DA88" s="64">
        <v>0.18329999999999999</v>
      </c>
      <c r="DB88" s="47"/>
      <c r="DC88" s="64"/>
      <c r="DD88" s="47"/>
      <c r="DE88" s="64"/>
      <c r="DF88" s="51">
        <v>66</v>
      </c>
      <c r="DG88" s="51"/>
      <c r="DH88" s="48"/>
      <c r="DI88" s="65"/>
      <c r="DJ88" s="3"/>
      <c r="DK88" s="223"/>
      <c r="DL88" s="224"/>
      <c r="DM88" s="49"/>
      <c r="DN88" s="50"/>
      <c r="DO88" s="49"/>
      <c r="DP88" s="50">
        <v>0.9</v>
      </c>
      <c r="DQ88" s="49"/>
      <c r="DR88" s="65"/>
      <c r="DS88" s="51">
        <v>3.2</v>
      </c>
      <c r="DT88" s="4" t="s">
        <v>290</v>
      </c>
      <c r="DU88" s="216"/>
      <c r="DV88" s="218"/>
      <c r="DW88" s="235"/>
      <c r="DX88" s="178">
        <v>41640</v>
      </c>
      <c r="DY88" s="38"/>
      <c r="DZ88" s="53"/>
      <c r="EA88" s="7" t="s">
        <v>462</v>
      </c>
    </row>
    <row r="89" spans="1:131" ht="12" customHeight="1" x14ac:dyDescent="0.2">
      <c r="A89" s="7" t="s">
        <v>282</v>
      </c>
      <c r="B89" s="8" t="s">
        <v>472</v>
      </c>
      <c r="C89" s="199">
        <v>54.537045999999997</v>
      </c>
      <c r="D89" s="199">
        <v>-117.773923</v>
      </c>
      <c r="E89" s="9" t="s">
        <v>411</v>
      </c>
      <c r="F89" s="8" t="s">
        <v>412</v>
      </c>
      <c r="G89" s="9" t="s">
        <v>450</v>
      </c>
      <c r="H89" s="7" t="s">
        <v>364</v>
      </c>
      <c r="I89" s="175"/>
      <c r="J89" s="69"/>
      <c r="K89" s="4">
        <v>2510</v>
      </c>
      <c r="L89" s="6">
        <v>2700</v>
      </c>
      <c r="M89" s="41"/>
      <c r="N89" s="60"/>
      <c r="O89" s="61">
        <v>6.5000000000000002E-2</v>
      </c>
      <c r="P89" s="62">
        <v>4.1100000000000002E-19</v>
      </c>
      <c r="Q89" s="62">
        <v>5.0000000000000004E-18</v>
      </c>
      <c r="R89" s="136">
        <f t="shared" si="7"/>
        <v>2.7055000000000004E-18</v>
      </c>
      <c r="S89" s="41"/>
      <c r="T89" s="60"/>
      <c r="U89" s="61">
        <v>50</v>
      </c>
      <c r="V89" s="60"/>
      <c r="W89" s="60"/>
      <c r="X89" s="61">
        <v>0.25</v>
      </c>
      <c r="Y89" s="41"/>
      <c r="Z89" s="61"/>
      <c r="AA89" s="41"/>
      <c r="AB89" s="61"/>
      <c r="AC89" s="41"/>
      <c r="AD89" s="61">
        <v>0.4</v>
      </c>
      <c r="AE89" s="41"/>
      <c r="AF89" s="61"/>
      <c r="AG89" s="60"/>
      <c r="AH89" s="61"/>
      <c r="AI89" s="41"/>
      <c r="AJ89" s="61"/>
      <c r="AK89" s="60"/>
      <c r="AL89" s="61"/>
      <c r="AM89" s="41"/>
      <c r="AN89" s="61"/>
      <c r="AO89" s="62"/>
      <c r="AP89" s="64"/>
      <c r="AQ89" s="223"/>
      <c r="AR89" s="218">
        <v>3840</v>
      </c>
      <c r="AS89" s="6" t="s">
        <v>218</v>
      </c>
      <c r="AT89" s="70">
        <v>2.5000000000000001E-2</v>
      </c>
      <c r="AU89" s="65">
        <v>0</v>
      </c>
      <c r="AV89" s="65"/>
      <c r="AW89" s="69">
        <f t="shared" si="8"/>
        <v>85</v>
      </c>
      <c r="AX89" s="209">
        <v>2.9159999999999998E-2</v>
      </c>
      <c r="AY89" s="65">
        <v>0</v>
      </c>
      <c r="AZ89" s="65"/>
      <c r="BA89" s="69">
        <f t="shared" si="9"/>
        <v>99.143999999999991</v>
      </c>
      <c r="BB89" s="70">
        <v>3.2099999999999997E-2</v>
      </c>
      <c r="BC89" s="65">
        <v>-41.8</v>
      </c>
      <c r="BD89" s="65"/>
      <c r="BE89" s="69">
        <f t="shared" si="10"/>
        <v>109.13999999999999</v>
      </c>
      <c r="BF89" s="4" t="s">
        <v>458</v>
      </c>
      <c r="BG89" s="6" t="s">
        <v>459</v>
      </c>
      <c r="BH89" s="70">
        <v>2.9100000000000001E-2</v>
      </c>
      <c r="BI89" s="65">
        <v>-39.6</v>
      </c>
      <c r="BJ89" s="65"/>
      <c r="BK89" s="69">
        <f t="shared" si="11"/>
        <v>59.339999999999996</v>
      </c>
      <c r="BL89" s="216"/>
      <c r="BM89" s="218"/>
      <c r="BN89" s="5" t="s">
        <v>464</v>
      </c>
      <c r="BO89" s="6"/>
      <c r="BP89" s="4"/>
      <c r="BQ89" s="6">
        <v>90</v>
      </c>
      <c r="BR89" s="5"/>
      <c r="BS89" s="6"/>
      <c r="BT89" s="3"/>
      <c r="BU89" s="6" t="s">
        <v>218</v>
      </c>
      <c r="BV89" s="216"/>
      <c r="BW89" s="218"/>
      <c r="BX89" s="216"/>
      <c r="BY89" s="218"/>
      <c r="BZ89" s="239"/>
      <c r="CA89" s="223"/>
      <c r="CB89" s="218"/>
      <c r="CC89" s="5"/>
      <c r="CD89" s="6"/>
      <c r="CE89" s="65"/>
      <c r="CF89" s="69"/>
      <c r="CG89" s="5"/>
      <c r="CH89" s="6"/>
      <c r="CI89" s="4"/>
      <c r="CJ89" s="6"/>
      <c r="CK89" s="5"/>
      <c r="CL89" s="6"/>
      <c r="CM89" s="4"/>
      <c r="CN89" s="6"/>
      <c r="CO89" s="5"/>
      <c r="CP89" s="6"/>
      <c r="CQ89" s="5"/>
      <c r="CR89" s="6"/>
      <c r="CS89" s="5"/>
      <c r="CT89" s="6"/>
      <c r="CU89" s="216"/>
      <c r="CV89" s="223">
        <v>3400</v>
      </c>
      <c r="CW89" s="3"/>
      <c r="CX89" s="46">
        <v>41852</v>
      </c>
      <c r="CY89" s="5" t="s">
        <v>453</v>
      </c>
      <c r="CZ89" s="3">
        <v>100</v>
      </c>
      <c r="DA89" s="64">
        <v>0.15659999999999999</v>
      </c>
      <c r="DB89" s="47"/>
      <c r="DC89" s="64"/>
      <c r="DD89" s="47"/>
      <c r="DE89" s="64"/>
      <c r="DF89" s="51">
        <v>62.6</v>
      </c>
      <c r="DG89" s="51"/>
      <c r="DH89" s="48"/>
      <c r="DI89" s="65"/>
      <c r="DJ89" s="3"/>
      <c r="DK89" s="223">
        <v>2300</v>
      </c>
      <c r="DL89" s="224">
        <v>4500</v>
      </c>
      <c r="DM89" s="49"/>
      <c r="DN89" s="50"/>
      <c r="DO89" s="49"/>
      <c r="DP89" s="50">
        <v>0.9</v>
      </c>
      <c r="DQ89" s="49"/>
      <c r="DR89" s="65"/>
      <c r="DS89" s="51">
        <v>3.2</v>
      </c>
      <c r="DT89" s="4" t="s">
        <v>290</v>
      </c>
      <c r="DU89" s="216"/>
      <c r="DV89" s="218"/>
      <c r="DW89" s="218">
        <v>5000</v>
      </c>
      <c r="DX89" s="178">
        <v>41640</v>
      </c>
      <c r="DY89" s="38"/>
      <c r="DZ89" s="53" t="s">
        <v>473</v>
      </c>
      <c r="EA89" s="7" t="s">
        <v>462</v>
      </c>
    </row>
    <row r="90" spans="1:131" ht="12" customHeight="1" x14ac:dyDescent="0.2">
      <c r="A90" s="7" t="s">
        <v>282</v>
      </c>
      <c r="B90" s="8" t="s">
        <v>463</v>
      </c>
      <c r="C90" s="199">
        <v>54.438115000000003</v>
      </c>
      <c r="D90" s="199">
        <v>-117.34039300000001</v>
      </c>
      <c r="E90" s="9" t="s">
        <v>411</v>
      </c>
      <c r="F90" s="8" t="s">
        <v>412</v>
      </c>
      <c r="G90" s="9" t="s">
        <v>450</v>
      </c>
      <c r="H90" s="7" t="s">
        <v>364</v>
      </c>
      <c r="I90" s="175"/>
      <c r="J90" s="69"/>
      <c r="K90" s="4">
        <v>2510</v>
      </c>
      <c r="L90" s="6">
        <v>2700</v>
      </c>
      <c r="M90" s="41"/>
      <c r="N90" s="60"/>
      <c r="O90" s="61">
        <v>6.5000000000000002E-2</v>
      </c>
      <c r="P90" s="62">
        <v>4.1100000000000002E-19</v>
      </c>
      <c r="Q90" s="62">
        <v>5.0000000000000004E-18</v>
      </c>
      <c r="R90" s="136">
        <f t="shared" si="7"/>
        <v>2.7055000000000004E-18</v>
      </c>
      <c r="S90" s="41"/>
      <c r="T90" s="60"/>
      <c r="U90" s="61">
        <v>50</v>
      </c>
      <c r="V90" s="60"/>
      <c r="W90" s="60"/>
      <c r="X90" s="61">
        <v>0.25</v>
      </c>
      <c r="Y90" s="41"/>
      <c r="Z90" s="61"/>
      <c r="AA90" s="41"/>
      <c r="AB90" s="61"/>
      <c r="AC90" s="41"/>
      <c r="AD90" s="61">
        <v>0.4</v>
      </c>
      <c r="AE90" s="41"/>
      <c r="AF90" s="61"/>
      <c r="AG90" s="60"/>
      <c r="AH90" s="61"/>
      <c r="AI90" s="41"/>
      <c r="AJ90" s="61"/>
      <c r="AK90" s="60"/>
      <c r="AL90" s="61"/>
      <c r="AM90" s="41"/>
      <c r="AN90" s="61"/>
      <c r="AO90" s="62"/>
      <c r="AP90" s="64"/>
      <c r="AQ90" s="223"/>
      <c r="AR90" s="218">
        <v>3840</v>
      </c>
      <c r="AS90" s="6" t="s">
        <v>218</v>
      </c>
      <c r="AT90" s="70">
        <v>2.5000000000000001E-2</v>
      </c>
      <c r="AU90" s="65">
        <v>0</v>
      </c>
      <c r="AV90" s="65"/>
      <c r="AW90" s="69">
        <f t="shared" si="8"/>
        <v>85</v>
      </c>
      <c r="AX90" s="209">
        <v>2.9159999999999998E-2</v>
      </c>
      <c r="AY90" s="65">
        <v>0</v>
      </c>
      <c r="AZ90" s="65"/>
      <c r="BA90" s="69">
        <f t="shared" si="9"/>
        <v>99.143999999999991</v>
      </c>
      <c r="BB90" s="70">
        <v>3.2099999999999997E-2</v>
      </c>
      <c r="BC90" s="65">
        <v>-41.8</v>
      </c>
      <c r="BD90" s="65"/>
      <c r="BE90" s="69">
        <f t="shared" si="10"/>
        <v>109.13999999999999</v>
      </c>
      <c r="BF90" s="4" t="s">
        <v>458</v>
      </c>
      <c r="BG90" s="6" t="s">
        <v>459</v>
      </c>
      <c r="BH90" s="70">
        <v>2.9100000000000001E-2</v>
      </c>
      <c r="BI90" s="65">
        <v>-39.6</v>
      </c>
      <c r="BJ90" s="65"/>
      <c r="BK90" s="69">
        <f t="shared" si="11"/>
        <v>59.339999999999996</v>
      </c>
      <c r="BL90" s="216"/>
      <c r="BM90" s="218"/>
      <c r="BN90" s="5" t="s">
        <v>464</v>
      </c>
      <c r="BO90" s="6"/>
      <c r="BP90" s="4"/>
      <c r="BQ90" s="6">
        <v>90</v>
      </c>
      <c r="BR90" s="5"/>
      <c r="BS90" s="6"/>
      <c r="BT90" s="3"/>
      <c r="BU90" s="6" t="s">
        <v>218</v>
      </c>
      <c r="BV90" s="216"/>
      <c r="BW90" s="218">
        <v>45</v>
      </c>
      <c r="BX90" s="216"/>
      <c r="BY90" s="218">
        <v>5</v>
      </c>
      <c r="BZ90" s="239"/>
      <c r="CA90" s="223"/>
      <c r="CB90" s="218"/>
      <c r="CC90" s="5"/>
      <c r="CD90" s="6"/>
      <c r="CE90" s="65"/>
      <c r="CF90" s="69"/>
      <c r="CG90" s="5"/>
      <c r="CH90" s="64">
        <v>1E-14</v>
      </c>
      <c r="CI90" s="4"/>
      <c r="CJ90" s="6"/>
      <c r="CK90" s="5"/>
      <c r="CL90" s="6"/>
      <c r="CM90" s="4"/>
      <c r="CN90" s="6"/>
      <c r="CO90" s="5"/>
      <c r="CP90" s="6"/>
      <c r="CQ90" s="5"/>
      <c r="CR90" s="6"/>
      <c r="CS90" s="5"/>
      <c r="CT90" s="6"/>
      <c r="CU90" s="216"/>
      <c r="CV90" s="223">
        <v>3400</v>
      </c>
      <c r="CW90" s="3"/>
      <c r="CX90" s="46">
        <v>41990</v>
      </c>
      <c r="CY90" s="5" t="s">
        <v>453</v>
      </c>
      <c r="CZ90" s="3">
        <v>100</v>
      </c>
      <c r="DA90" s="64">
        <v>0.18329999999999999</v>
      </c>
      <c r="DB90" s="47">
        <v>59636.5</v>
      </c>
      <c r="DC90" s="64"/>
      <c r="DD90" s="47"/>
      <c r="DE90" s="64"/>
      <c r="DF90" s="51">
        <v>75.3</v>
      </c>
      <c r="DG90" s="51"/>
      <c r="DH90" s="48">
        <v>41996</v>
      </c>
      <c r="DI90" s="65"/>
      <c r="DJ90" s="3">
        <v>115</v>
      </c>
      <c r="DK90" s="223">
        <v>2000</v>
      </c>
      <c r="DL90" s="224">
        <v>5000</v>
      </c>
      <c r="DM90" s="49"/>
      <c r="DN90" s="50"/>
      <c r="DO90" s="49"/>
      <c r="DP90" s="50">
        <v>0.84</v>
      </c>
      <c r="DQ90" s="49"/>
      <c r="DR90" s="150"/>
      <c r="DS90" s="51">
        <v>3.9</v>
      </c>
      <c r="DT90" s="4" t="s">
        <v>290</v>
      </c>
      <c r="DU90" s="216"/>
      <c r="DV90" s="218">
        <v>3910</v>
      </c>
      <c r="DW90" s="218"/>
      <c r="DX90" s="178">
        <v>42027</v>
      </c>
      <c r="DY90" s="38" t="s">
        <v>465</v>
      </c>
      <c r="DZ90" s="53" t="s">
        <v>466</v>
      </c>
      <c r="EA90" s="7" t="s">
        <v>462</v>
      </c>
    </row>
    <row r="91" spans="1:131" ht="12" customHeight="1" x14ac:dyDescent="0.2">
      <c r="A91" s="7" t="s">
        <v>282</v>
      </c>
      <c r="B91" s="8" t="s">
        <v>468</v>
      </c>
      <c r="C91" s="199">
        <v>54.353630000000003</v>
      </c>
      <c r="D91" s="199">
        <v>-117.320114</v>
      </c>
      <c r="E91" s="9" t="s">
        <v>411</v>
      </c>
      <c r="F91" s="8" t="s">
        <v>412</v>
      </c>
      <c r="G91" s="9" t="s">
        <v>450</v>
      </c>
      <c r="H91" s="7" t="s">
        <v>364</v>
      </c>
      <c r="I91" s="175"/>
      <c r="J91" s="69"/>
      <c r="K91" s="4">
        <v>2510</v>
      </c>
      <c r="L91" s="6">
        <v>2700</v>
      </c>
      <c r="M91" s="41"/>
      <c r="N91" s="60"/>
      <c r="O91" s="61">
        <v>6.5000000000000002E-2</v>
      </c>
      <c r="P91" s="62">
        <v>4.1100000000000002E-19</v>
      </c>
      <c r="Q91" s="62">
        <v>5.0000000000000004E-18</v>
      </c>
      <c r="R91" s="136">
        <f t="shared" si="7"/>
        <v>2.7055000000000004E-18</v>
      </c>
      <c r="S91" s="41"/>
      <c r="T91" s="60"/>
      <c r="U91" s="61">
        <v>50</v>
      </c>
      <c r="V91" s="60"/>
      <c r="W91" s="60"/>
      <c r="X91" s="61">
        <v>0.25</v>
      </c>
      <c r="Y91" s="41"/>
      <c r="Z91" s="61"/>
      <c r="AA91" s="41"/>
      <c r="AB91" s="61"/>
      <c r="AC91" s="41"/>
      <c r="AD91" s="61">
        <v>0.4</v>
      </c>
      <c r="AE91" s="41"/>
      <c r="AF91" s="61"/>
      <c r="AG91" s="60"/>
      <c r="AH91" s="61"/>
      <c r="AI91" s="41"/>
      <c r="AJ91" s="61"/>
      <c r="AK91" s="60"/>
      <c r="AL91" s="61"/>
      <c r="AM91" s="41"/>
      <c r="AN91" s="61"/>
      <c r="AO91" s="62"/>
      <c r="AP91" s="64"/>
      <c r="AQ91" s="223"/>
      <c r="AR91" s="218">
        <v>3840</v>
      </c>
      <c r="AS91" s="6" t="s">
        <v>218</v>
      </c>
      <c r="AT91" s="70">
        <v>2.5000000000000001E-2</v>
      </c>
      <c r="AU91" s="65">
        <v>0</v>
      </c>
      <c r="AV91" s="65"/>
      <c r="AW91" s="69">
        <f t="shared" si="8"/>
        <v>85</v>
      </c>
      <c r="AX91" s="209">
        <v>2.9159999999999998E-2</v>
      </c>
      <c r="AY91" s="65">
        <v>0</v>
      </c>
      <c r="AZ91" s="65"/>
      <c r="BA91" s="69">
        <f t="shared" si="9"/>
        <v>99.143999999999991</v>
      </c>
      <c r="BB91" s="70">
        <v>3.2099999999999997E-2</v>
      </c>
      <c r="BC91" s="65">
        <v>-41.8</v>
      </c>
      <c r="BD91" s="65"/>
      <c r="BE91" s="69">
        <f t="shared" si="10"/>
        <v>109.13999999999999</v>
      </c>
      <c r="BF91" s="4" t="s">
        <v>458</v>
      </c>
      <c r="BG91" s="6" t="s">
        <v>459</v>
      </c>
      <c r="BH91" s="70">
        <v>2.9100000000000001E-2</v>
      </c>
      <c r="BI91" s="65">
        <v>-39.6</v>
      </c>
      <c r="BJ91" s="65"/>
      <c r="BK91" s="69">
        <f t="shared" si="11"/>
        <v>59.339999999999996</v>
      </c>
      <c r="BL91" s="216"/>
      <c r="BM91" s="218"/>
      <c r="BN91" s="5" t="s">
        <v>464</v>
      </c>
      <c r="BO91" s="6"/>
      <c r="BP91" s="4"/>
      <c r="BQ91" s="6">
        <v>90</v>
      </c>
      <c r="BR91" s="5"/>
      <c r="BS91" s="6"/>
      <c r="BT91" s="3"/>
      <c r="BU91" s="6" t="s">
        <v>218</v>
      </c>
      <c r="BV91" s="216"/>
      <c r="BW91" s="218"/>
      <c r="BX91" s="216"/>
      <c r="BY91" s="218"/>
      <c r="BZ91" s="239"/>
      <c r="CA91" s="223"/>
      <c r="CB91" s="218"/>
      <c r="CC91" s="5"/>
      <c r="CD91" s="6"/>
      <c r="CE91" s="65"/>
      <c r="CF91" s="69"/>
      <c r="CG91" s="5"/>
      <c r="CH91" s="6"/>
      <c r="CI91" s="4"/>
      <c r="CJ91" s="6"/>
      <c r="CK91" s="5"/>
      <c r="CL91" s="6"/>
      <c r="CM91" s="4"/>
      <c r="CN91" s="6"/>
      <c r="CO91" s="5"/>
      <c r="CP91" s="6"/>
      <c r="CQ91" s="5"/>
      <c r="CR91" s="6"/>
      <c r="CS91" s="5"/>
      <c r="CT91" s="6"/>
      <c r="CU91" s="216"/>
      <c r="CV91" s="223">
        <v>3400</v>
      </c>
      <c r="CW91" s="3"/>
      <c r="CX91" s="46">
        <v>42016</v>
      </c>
      <c r="CY91" s="5" t="s">
        <v>453</v>
      </c>
      <c r="CZ91" s="3">
        <v>100</v>
      </c>
      <c r="DA91" s="64">
        <v>0.18329999999999999</v>
      </c>
      <c r="DB91" s="47">
        <v>11608.5</v>
      </c>
      <c r="DC91" s="64"/>
      <c r="DD91" s="47"/>
      <c r="DE91" s="64"/>
      <c r="DF91" s="51">
        <v>76</v>
      </c>
      <c r="DG91" s="51"/>
      <c r="DH91" s="48">
        <v>42016</v>
      </c>
      <c r="DI91" s="65"/>
      <c r="DJ91" s="3">
        <v>104</v>
      </c>
      <c r="DK91" s="223">
        <v>3300</v>
      </c>
      <c r="DL91" s="224">
        <v>3700</v>
      </c>
      <c r="DM91" s="49"/>
      <c r="DN91" s="50"/>
      <c r="DO91" s="49"/>
      <c r="DP91" s="50">
        <v>0.9</v>
      </c>
      <c r="DQ91" s="49"/>
      <c r="DR91" s="65"/>
      <c r="DS91" s="51">
        <v>3.7</v>
      </c>
      <c r="DT91" s="4" t="s">
        <v>290</v>
      </c>
      <c r="DU91" s="216"/>
      <c r="DV91" s="218">
        <v>3440</v>
      </c>
      <c r="DW91" s="218"/>
      <c r="DX91" s="178">
        <v>42018</v>
      </c>
      <c r="DY91" s="52"/>
      <c r="DZ91" s="53"/>
      <c r="EA91" s="7" t="s">
        <v>462</v>
      </c>
    </row>
    <row r="92" spans="1:131" ht="12" customHeight="1" x14ac:dyDescent="0.2">
      <c r="A92" s="7" t="s">
        <v>282</v>
      </c>
      <c r="B92" s="8" t="s">
        <v>479</v>
      </c>
      <c r="C92" s="199">
        <v>54.497183</v>
      </c>
      <c r="D92" s="199">
        <v>-117.38203799999999</v>
      </c>
      <c r="E92" s="9" t="s">
        <v>411</v>
      </c>
      <c r="F92" s="8" t="s">
        <v>412</v>
      </c>
      <c r="G92" s="9" t="s">
        <v>450</v>
      </c>
      <c r="H92" s="7" t="s">
        <v>364</v>
      </c>
      <c r="I92" s="175"/>
      <c r="J92" s="69"/>
      <c r="K92" s="4">
        <v>2510</v>
      </c>
      <c r="L92" s="6">
        <v>2700</v>
      </c>
      <c r="M92" s="41"/>
      <c r="N92" s="60"/>
      <c r="O92" s="61">
        <v>6.5000000000000002E-2</v>
      </c>
      <c r="P92" s="62">
        <v>4.1100000000000002E-19</v>
      </c>
      <c r="Q92" s="62">
        <v>5.0000000000000004E-18</v>
      </c>
      <c r="R92" s="136">
        <f t="shared" si="7"/>
        <v>2.7055000000000004E-18</v>
      </c>
      <c r="S92" s="41"/>
      <c r="T92" s="60"/>
      <c r="U92" s="61">
        <v>50</v>
      </c>
      <c r="V92" s="60"/>
      <c r="W92" s="60"/>
      <c r="X92" s="61">
        <v>0.25</v>
      </c>
      <c r="Y92" s="41"/>
      <c r="Z92" s="61"/>
      <c r="AA92" s="41"/>
      <c r="AB92" s="61"/>
      <c r="AC92" s="41"/>
      <c r="AD92" s="61">
        <v>0.4</v>
      </c>
      <c r="AE92" s="41"/>
      <c r="AF92" s="61"/>
      <c r="AG92" s="60"/>
      <c r="AH92" s="61"/>
      <c r="AI92" s="41"/>
      <c r="AJ92" s="61"/>
      <c r="AK92" s="60"/>
      <c r="AL92" s="61"/>
      <c r="AM92" s="41"/>
      <c r="AN92" s="61"/>
      <c r="AO92" s="62"/>
      <c r="AP92" s="64"/>
      <c r="AQ92" s="223"/>
      <c r="AR92" s="218">
        <v>3840</v>
      </c>
      <c r="AS92" s="6" t="s">
        <v>218</v>
      </c>
      <c r="AT92" s="70">
        <v>2.5000000000000001E-2</v>
      </c>
      <c r="AU92" s="65">
        <v>0</v>
      </c>
      <c r="AV92" s="65"/>
      <c r="AW92" s="69">
        <f t="shared" si="8"/>
        <v>85</v>
      </c>
      <c r="AX92" s="209">
        <v>2.9159999999999998E-2</v>
      </c>
      <c r="AY92" s="65">
        <v>0</v>
      </c>
      <c r="AZ92" s="65"/>
      <c r="BA92" s="69">
        <f t="shared" si="9"/>
        <v>99.143999999999991</v>
      </c>
      <c r="BB92" s="70">
        <v>3.2099999999999997E-2</v>
      </c>
      <c r="BC92" s="65">
        <v>-41.8</v>
      </c>
      <c r="BD92" s="65"/>
      <c r="BE92" s="69">
        <f t="shared" si="10"/>
        <v>109.13999999999999</v>
      </c>
      <c r="BF92" s="4" t="s">
        <v>458</v>
      </c>
      <c r="BG92" s="6" t="s">
        <v>459</v>
      </c>
      <c r="BH92" s="70">
        <v>2.9100000000000001E-2</v>
      </c>
      <c r="BI92" s="65">
        <v>-39.6</v>
      </c>
      <c r="BJ92" s="65"/>
      <c r="BK92" s="69">
        <f t="shared" si="11"/>
        <v>59.339999999999996</v>
      </c>
      <c r="BL92" s="216"/>
      <c r="BM92" s="218"/>
      <c r="BN92" s="5" t="s">
        <v>464</v>
      </c>
      <c r="BO92" s="6"/>
      <c r="BP92" s="4"/>
      <c r="BQ92" s="6">
        <v>90</v>
      </c>
      <c r="BR92" s="5"/>
      <c r="BS92" s="6"/>
      <c r="BT92" s="3"/>
      <c r="BU92" s="6" t="s">
        <v>218</v>
      </c>
      <c r="BV92" s="216"/>
      <c r="BW92" s="218"/>
      <c r="BX92" s="216"/>
      <c r="BY92" s="218"/>
      <c r="BZ92" s="239"/>
      <c r="CA92" s="223"/>
      <c r="CB92" s="218"/>
      <c r="CC92" s="5"/>
      <c r="CD92" s="6"/>
      <c r="CE92" s="65"/>
      <c r="CF92" s="69"/>
      <c r="CG92" s="5"/>
      <c r="CH92" s="6"/>
      <c r="CI92" s="4"/>
      <c r="CJ92" s="6"/>
      <c r="CK92" s="5"/>
      <c r="CL92" s="6"/>
      <c r="CM92" s="4"/>
      <c r="CN92" s="6"/>
      <c r="CO92" s="5"/>
      <c r="CP92" s="6"/>
      <c r="CQ92" s="5"/>
      <c r="CR92" s="6"/>
      <c r="CS92" s="5"/>
      <c r="CT92" s="6"/>
      <c r="CU92" s="216"/>
      <c r="CV92" s="223">
        <v>3400</v>
      </c>
      <c r="CW92" s="3"/>
      <c r="CX92" s="46">
        <v>42010</v>
      </c>
      <c r="CY92" s="5" t="s">
        <v>453</v>
      </c>
      <c r="CZ92" s="3">
        <v>100</v>
      </c>
      <c r="DA92" s="64">
        <v>0.125</v>
      </c>
      <c r="DB92" s="47">
        <v>55259.87</v>
      </c>
      <c r="DC92" s="64"/>
      <c r="DD92" s="47"/>
      <c r="DE92" s="64"/>
      <c r="DF92" s="51">
        <v>71.400000000000006</v>
      </c>
      <c r="DG92" s="51"/>
      <c r="DH92" s="48">
        <v>42003</v>
      </c>
      <c r="DI92" s="65"/>
      <c r="DJ92" s="3">
        <v>286</v>
      </c>
      <c r="DK92" s="223"/>
      <c r="DL92" s="224"/>
      <c r="DM92" s="49"/>
      <c r="DN92" s="50"/>
      <c r="DO92" s="49"/>
      <c r="DP92" s="50">
        <v>0.9</v>
      </c>
      <c r="DQ92" s="49"/>
      <c r="DR92" s="65"/>
      <c r="DS92" s="51">
        <v>2.9</v>
      </c>
      <c r="DT92" s="4" t="s">
        <v>290</v>
      </c>
      <c r="DU92" s="216"/>
      <c r="DV92" s="218">
        <v>4060</v>
      </c>
      <c r="DW92" s="218"/>
      <c r="DX92" s="178">
        <v>42020</v>
      </c>
      <c r="DY92" s="52"/>
      <c r="DZ92" s="53"/>
      <c r="EA92" s="7" t="s">
        <v>462</v>
      </c>
    </row>
    <row r="93" spans="1:131" ht="12" customHeight="1" x14ac:dyDescent="0.2">
      <c r="A93" s="7" t="s">
        <v>282</v>
      </c>
      <c r="B93" s="8" t="s">
        <v>474</v>
      </c>
      <c r="C93" s="199">
        <v>54.354340999999998</v>
      </c>
      <c r="D93" s="199">
        <v>-117.221553</v>
      </c>
      <c r="E93" s="9" t="s">
        <v>411</v>
      </c>
      <c r="F93" s="8" t="s">
        <v>412</v>
      </c>
      <c r="G93" s="9" t="s">
        <v>450</v>
      </c>
      <c r="H93" s="7" t="s">
        <v>364</v>
      </c>
      <c r="I93" s="175"/>
      <c r="J93" s="69"/>
      <c r="K93" s="4">
        <v>2510</v>
      </c>
      <c r="L93" s="6">
        <v>2700</v>
      </c>
      <c r="M93" s="41"/>
      <c r="N93" s="60"/>
      <c r="O93" s="61">
        <v>6.5000000000000002E-2</v>
      </c>
      <c r="P93" s="62">
        <v>4.1100000000000002E-19</v>
      </c>
      <c r="Q93" s="62">
        <v>5.0000000000000004E-18</v>
      </c>
      <c r="R93" s="136">
        <f t="shared" si="7"/>
        <v>2.7055000000000004E-18</v>
      </c>
      <c r="S93" s="41"/>
      <c r="T93" s="60"/>
      <c r="U93" s="61">
        <v>50</v>
      </c>
      <c r="V93" s="60"/>
      <c r="W93" s="60"/>
      <c r="X93" s="61">
        <v>0.25</v>
      </c>
      <c r="Y93" s="41"/>
      <c r="Z93" s="61"/>
      <c r="AA93" s="41"/>
      <c r="AB93" s="61"/>
      <c r="AC93" s="41"/>
      <c r="AD93" s="61">
        <v>0.4</v>
      </c>
      <c r="AE93" s="41"/>
      <c r="AF93" s="61"/>
      <c r="AG93" s="60"/>
      <c r="AH93" s="61"/>
      <c r="AI93" s="41"/>
      <c r="AJ93" s="61"/>
      <c r="AK93" s="60"/>
      <c r="AL93" s="61"/>
      <c r="AM93" s="41"/>
      <c r="AN93" s="61"/>
      <c r="AO93" s="62"/>
      <c r="AP93" s="64"/>
      <c r="AQ93" s="223"/>
      <c r="AR93" s="218">
        <v>3840</v>
      </c>
      <c r="AS93" s="6" t="s">
        <v>218</v>
      </c>
      <c r="AT93" s="70">
        <v>2.5000000000000001E-2</v>
      </c>
      <c r="AU93" s="65">
        <v>0</v>
      </c>
      <c r="AV93" s="65"/>
      <c r="AW93" s="69">
        <f t="shared" si="8"/>
        <v>84.5</v>
      </c>
      <c r="AX93" s="209">
        <v>2.9159999999999998E-2</v>
      </c>
      <c r="AY93" s="65">
        <v>0</v>
      </c>
      <c r="AZ93" s="65"/>
      <c r="BA93" s="69">
        <f t="shared" si="9"/>
        <v>98.5608</v>
      </c>
      <c r="BB93" s="70">
        <v>3.2099999999999997E-2</v>
      </c>
      <c r="BC93" s="65">
        <v>-41.8</v>
      </c>
      <c r="BD93" s="65"/>
      <c r="BE93" s="69">
        <f t="shared" si="10"/>
        <v>108.49799999999999</v>
      </c>
      <c r="BF93" s="4" t="s">
        <v>458</v>
      </c>
      <c r="BG93" s="6" t="s">
        <v>459</v>
      </c>
      <c r="BH93" s="70">
        <v>2.9100000000000001E-2</v>
      </c>
      <c r="BI93" s="65">
        <v>-39.6</v>
      </c>
      <c r="BJ93" s="65"/>
      <c r="BK93" s="69">
        <f t="shared" si="11"/>
        <v>58.758000000000003</v>
      </c>
      <c r="BL93" s="216"/>
      <c r="BM93" s="218"/>
      <c r="BN93" s="5" t="s">
        <v>464</v>
      </c>
      <c r="BO93" s="6"/>
      <c r="BP93" s="4"/>
      <c r="BQ93" s="6">
        <v>90</v>
      </c>
      <c r="BR93" s="5"/>
      <c r="BS93" s="6"/>
      <c r="BT93" s="3"/>
      <c r="BU93" s="6" t="s">
        <v>218</v>
      </c>
      <c r="BV93" s="216"/>
      <c r="BW93" s="218"/>
      <c r="BX93" s="216"/>
      <c r="BY93" s="218"/>
      <c r="BZ93" s="239"/>
      <c r="CA93" s="223"/>
      <c r="CB93" s="218"/>
      <c r="CC93" s="5"/>
      <c r="CD93" s="6"/>
      <c r="CE93" s="65"/>
      <c r="CF93" s="69"/>
      <c r="CG93" s="5"/>
      <c r="CH93" s="6"/>
      <c r="CI93" s="4"/>
      <c r="CJ93" s="6"/>
      <c r="CK93" s="5"/>
      <c r="CL93" s="6"/>
      <c r="CM93" s="4"/>
      <c r="CN93" s="6"/>
      <c r="CO93" s="5"/>
      <c r="CP93" s="6"/>
      <c r="CQ93" s="5"/>
      <c r="CR93" s="6"/>
      <c r="CS93" s="5"/>
      <c r="CT93" s="6"/>
      <c r="CU93" s="216"/>
      <c r="CV93" s="223">
        <v>3380</v>
      </c>
      <c r="CW93" s="3"/>
      <c r="CX93" s="46">
        <v>42040</v>
      </c>
      <c r="CY93" s="5" t="s">
        <v>453</v>
      </c>
      <c r="CZ93" s="3">
        <v>100</v>
      </c>
      <c r="DA93" s="64">
        <v>0.15</v>
      </c>
      <c r="DB93" s="47">
        <v>19848.240000000002</v>
      </c>
      <c r="DC93" s="64"/>
      <c r="DD93" s="47"/>
      <c r="DE93" s="64"/>
      <c r="DF93" s="51">
        <v>80</v>
      </c>
      <c r="DG93" s="51"/>
      <c r="DH93" s="48">
        <v>42041</v>
      </c>
      <c r="DI93" s="65"/>
      <c r="DJ93" s="3">
        <v>365</v>
      </c>
      <c r="DK93" s="223"/>
      <c r="DL93" s="224"/>
      <c r="DM93" s="49"/>
      <c r="DN93" s="50"/>
      <c r="DO93" s="49"/>
      <c r="DP93" s="50">
        <v>0.9</v>
      </c>
      <c r="DQ93" s="49"/>
      <c r="DR93" s="65"/>
      <c r="DS93" s="51">
        <v>3.2</v>
      </c>
      <c r="DT93" s="4" t="s">
        <v>290</v>
      </c>
      <c r="DU93" s="216"/>
      <c r="DV93" s="218">
        <v>5360</v>
      </c>
      <c r="DW93" s="218"/>
      <c r="DX93" s="178">
        <v>42045</v>
      </c>
      <c r="DY93" s="52"/>
      <c r="DZ93" s="53"/>
      <c r="EA93" s="7" t="s">
        <v>462</v>
      </c>
    </row>
    <row r="94" spans="1:131" ht="12" customHeight="1" x14ac:dyDescent="0.2">
      <c r="A94" s="7" t="s">
        <v>282</v>
      </c>
      <c r="B94" s="8" t="s">
        <v>483</v>
      </c>
      <c r="C94" s="199">
        <v>54.473999999999997</v>
      </c>
      <c r="D94" s="199">
        <v>-117.226</v>
      </c>
      <c r="E94" s="9" t="s">
        <v>411</v>
      </c>
      <c r="F94" s="8" t="s">
        <v>412</v>
      </c>
      <c r="G94" s="9" t="s">
        <v>450</v>
      </c>
      <c r="H94" s="7" t="s">
        <v>364</v>
      </c>
      <c r="I94" s="175"/>
      <c r="J94" s="69"/>
      <c r="K94" s="4">
        <v>2510</v>
      </c>
      <c r="L94" s="6">
        <v>2700</v>
      </c>
      <c r="M94" s="41"/>
      <c r="N94" s="60"/>
      <c r="O94" s="61">
        <v>6.5000000000000002E-2</v>
      </c>
      <c r="P94" s="62">
        <v>4.1100000000000002E-19</v>
      </c>
      <c r="Q94" s="62">
        <v>5.0000000000000004E-18</v>
      </c>
      <c r="R94" s="136">
        <f t="shared" si="7"/>
        <v>2.7055000000000004E-18</v>
      </c>
      <c r="S94" s="41"/>
      <c r="T94" s="60"/>
      <c r="U94" s="61">
        <v>50</v>
      </c>
      <c r="V94" s="60"/>
      <c r="W94" s="60"/>
      <c r="X94" s="61">
        <v>0.25</v>
      </c>
      <c r="Y94" s="41"/>
      <c r="Z94" s="61"/>
      <c r="AA94" s="41"/>
      <c r="AB94" s="61"/>
      <c r="AC94" s="41"/>
      <c r="AD94" s="61">
        <v>0.4</v>
      </c>
      <c r="AE94" s="41"/>
      <c r="AF94" s="61"/>
      <c r="AG94" s="60"/>
      <c r="AH94" s="61"/>
      <c r="AI94" s="41"/>
      <c r="AJ94" s="61"/>
      <c r="AK94" s="60"/>
      <c r="AL94" s="61"/>
      <c r="AM94" s="41"/>
      <c r="AN94" s="61"/>
      <c r="AO94" s="62"/>
      <c r="AP94" s="64"/>
      <c r="AQ94" s="223"/>
      <c r="AR94" s="218">
        <v>3840</v>
      </c>
      <c r="AS94" s="6" t="s">
        <v>218</v>
      </c>
      <c r="AT94" s="70">
        <v>2.5000000000000001E-2</v>
      </c>
      <c r="AU94" s="65">
        <v>0</v>
      </c>
      <c r="AV94" s="65"/>
      <c r="AW94" s="69">
        <f t="shared" si="8"/>
        <v>85</v>
      </c>
      <c r="AX94" s="209">
        <v>2.9159999999999998E-2</v>
      </c>
      <c r="AY94" s="65">
        <v>0</v>
      </c>
      <c r="AZ94" s="65"/>
      <c r="BA94" s="69">
        <f t="shared" si="9"/>
        <v>99.143999999999991</v>
      </c>
      <c r="BB94" s="70">
        <v>3.2099999999999997E-2</v>
      </c>
      <c r="BC94" s="65">
        <v>-41.8</v>
      </c>
      <c r="BD94" s="65"/>
      <c r="BE94" s="69">
        <f t="shared" si="10"/>
        <v>109.13999999999999</v>
      </c>
      <c r="BF94" s="4" t="s">
        <v>458</v>
      </c>
      <c r="BG94" s="6" t="s">
        <v>459</v>
      </c>
      <c r="BH94" s="70">
        <v>2.9100000000000001E-2</v>
      </c>
      <c r="BI94" s="65">
        <v>-39.6</v>
      </c>
      <c r="BJ94" s="65"/>
      <c r="BK94" s="69">
        <f t="shared" si="11"/>
        <v>59.339999999999996</v>
      </c>
      <c r="BL94" s="216"/>
      <c r="BM94" s="218"/>
      <c r="BN94" s="5" t="s">
        <v>464</v>
      </c>
      <c r="BO94" s="6"/>
      <c r="BP94" s="4"/>
      <c r="BQ94" s="6">
        <v>90</v>
      </c>
      <c r="BR94" s="5"/>
      <c r="BS94" s="6"/>
      <c r="BT94" s="3"/>
      <c r="BU94" s="6" t="s">
        <v>218</v>
      </c>
      <c r="BV94" s="216"/>
      <c r="BW94" s="218"/>
      <c r="BX94" s="216"/>
      <c r="BY94" s="218"/>
      <c r="BZ94" s="239"/>
      <c r="CA94" s="223"/>
      <c r="CB94" s="218"/>
      <c r="CC94" s="5"/>
      <c r="CD94" s="6"/>
      <c r="CE94" s="65"/>
      <c r="CF94" s="69"/>
      <c r="CG94" s="5"/>
      <c r="CH94" s="6"/>
      <c r="CI94" s="4"/>
      <c r="CJ94" s="6"/>
      <c r="CK94" s="5"/>
      <c r="CL94" s="6"/>
      <c r="CM94" s="4"/>
      <c r="CN94" s="6"/>
      <c r="CO94" s="5"/>
      <c r="CP94" s="6"/>
      <c r="CQ94" s="5"/>
      <c r="CR94" s="6"/>
      <c r="CS94" s="5"/>
      <c r="CT94" s="6"/>
      <c r="CU94" s="216"/>
      <c r="CV94" s="223">
        <v>3400</v>
      </c>
      <c r="CW94" s="3"/>
      <c r="CX94" s="46">
        <v>42023</v>
      </c>
      <c r="CY94" s="5" t="s">
        <v>453</v>
      </c>
      <c r="CZ94" s="3">
        <v>100</v>
      </c>
      <c r="DA94" s="64">
        <v>0.1666</v>
      </c>
      <c r="DB94" s="47">
        <v>507973.20000000019</v>
      </c>
      <c r="DC94" s="64"/>
      <c r="DD94" s="47"/>
      <c r="DE94" s="64"/>
      <c r="DF94" s="51">
        <v>76.400000000000006</v>
      </c>
      <c r="DG94" s="51"/>
      <c r="DH94" s="48">
        <v>42051</v>
      </c>
      <c r="DI94" s="65"/>
      <c r="DJ94" s="3">
        <v>28</v>
      </c>
      <c r="DK94" s="223"/>
      <c r="DL94" s="224"/>
      <c r="DM94" s="49"/>
      <c r="DN94" s="50"/>
      <c r="DO94" s="49"/>
      <c r="DP94" s="50">
        <v>0.9</v>
      </c>
      <c r="DQ94" s="49"/>
      <c r="DR94" s="65"/>
      <c r="DS94" s="51">
        <v>2.7</v>
      </c>
      <c r="DT94" s="4" t="s">
        <v>290</v>
      </c>
      <c r="DU94" s="216"/>
      <c r="DV94" s="218">
        <v>3460</v>
      </c>
      <c r="DW94" s="218"/>
      <c r="DX94" s="178">
        <v>42070</v>
      </c>
      <c r="DY94" s="52"/>
      <c r="DZ94" s="53"/>
      <c r="EA94" s="7" t="s">
        <v>462</v>
      </c>
    </row>
    <row r="95" spans="1:131" ht="12" customHeight="1" x14ac:dyDescent="0.2">
      <c r="A95" s="7" t="s">
        <v>282</v>
      </c>
      <c r="B95" s="8" t="s">
        <v>480</v>
      </c>
      <c r="C95" s="199">
        <v>54.433999999999997</v>
      </c>
      <c r="D95" s="199">
        <v>-117.526</v>
      </c>
      <c r="E95" s="9" t="s">
        <v>411</v>
      </c>
      <c r="F95" s="8" t="s">
        <v>412</v>
      </c>
      <c r="G95" s="9" t="s">
        <v>450</v>
      </c>
      <c r="H95" s="7" t="s">
        <v>364</v>
      </c>
      <c r="I95" s="175"/>
      <c r="J95" s="69"/>
      <c r="K95" s="4">
        <v>2510</v>
      </c>
      <c r="L95" s="6">
        <v>2700</v>
      </c>
      <c r="M95" s="41"/>
      <c r="N95" s="60"/>
      <c r="O95" s="61">
        <v>6.5000000000000002E-2</v>
      </c>
      <c r="P95" s="62">
        <v>4.1100000000000002E-19</v>
      </c>
      <c r="Q95" s="62">
        <v>5.0000000000000004E-18</v>
      </c>
      <c r="R95" s="136">
        <f t="shared" si="7"/>
        <v>2.7055000000000004E-18</v>
      </c>
      <c r="S95" s="41"/>
      <c r="T95" s="60"/>
      <c r="U95" s="61">
        <v>50</v>
      </c>
      <c r="V95" s="60"/>
      <c r="W95" s="60"/>
      <c r="X95" s="61">
        <v>0.25</v>
      </c>
      <c r="Y95" s="41"/>
      <c r="Z95" s="61"/>
      <c r="AA95" s="41"/>
      <c r="AB95" s="61"/>
      <c r="AC95" s="41"/>
      <c r="AD95" s="61">
        <v>0.4</v>
      </c>
      <c r="AE95" s="41"/>
      <c r="AF95" s="61"/>
      <c r="AG95" s="60"/>
      <c r="AH95" s="61"/>
      <c r="AI95" s="41"/>
      <c r="AJ95" s="61"/>
      <c r="AK95" s="60"/>
      <c r="AL95" s="61"/>
      <c r="AM95" s="41"/>
      <c r="AN95" s="61"/>
      <c r="AO95" s="62"/>
      <c r="AP95" s="64"/>
      <c r="AQ95" s="223"/>
      <c r="AR95" s="218">
        <v>3840</v>
      </c>
      <c r="AS95" s="6" t="s">
        <v>218</v>
      </c>
      <c r="AT95" s="70">
        <v>2.5000000000000001E-2</v>
      </c>
      <c r="AU95" s="65">
        <v>0</v>
      </c>
      <c r="AV95" s="65"/>
      <c r="AW95" s="69">
        <f t="shared" si="8"/>
        <v>85</v>
      </c>
      <c r="AX95" s="209">
        <v>2.9159999999999998E-2</v>
      </c>
      <c r="AY95" s="65">
        <v>0</v>
      </c>
      <c r="AZ95" s="65"/>
      <c r="BA95" s="69">
        <f t="shared" si="9"/>
        <v>99.143999999999991</v>
      </c>
      <c r="BB95" s="70">
        <v>3.2099999999999997E-2</v>
      </c>
      <c r="BC95" s="65">
        <v>-41.8</v>
      </c>
      <c r="BD95" s="65"/>
      <c r="BE95" s="69">
        <f t="shared" si="10"/>
        <v>109.13999999999999</v>
      </c>
      <c r="BF95" s="4" t="s">
        <v>458</v>
      </c>
      <c r="BG95" s="6" t="s">
        <v>459</v>
      </c>
      <c r="BH95" s="70">
        <v>2.9100000000000001E-2</v>
      </c>
      <c r="BI95" s="65">
        <v>-39.6</v>
      </c>
      <c r="BJ95" s="65"/>
      <c r="BK95" s="69">
        <f t="shared" si="11"/>
        <v>59.339999999999996</v>
      </c>
      <c r="BL95" s="216"/>
      <c r="BM95" s="218"/>
      <c r="BN95" s="5" t="s">
        <v>464</v>
      </c>
      <c r="BO95" s="6"/>
      <c r="BP95" s="4"/>
      <c r="BQ95" s="6">
        <v>90</v>
      </c>
      <c r="BR95" s="5"/>
      <c r="BS95" s="6"/>
      <c r="BT95" s="3"/>
      <c r="BU95" s="6" t="s">
        <v>218</v>
      </c>
      <c r="BV95" s="216"/>
      <c r="BW95" s="218"/>
      <c r="BX95" s="216"/>
      <c r="BY95" s="218"/>
      <c r="BZ95" s="239"/>
      <c r="CA95" s="223"/>
      <c r="CB95" s="218"/>
      <c r="CC95" s="5"/>
      <c r="CD95" s="6"/>
      <c r="CE95" s="65"/>
      <c r="CF95" s="69"/>
      <c r="CG95" s="5"/>
      <c r="CH95" s="6"/>
      <c r="CI95" s="4"/>
      <c r="CJ95" s="6"/>
      <c r="CK95" s="5"/>
      <c r="CL95" s="6"/>
      <c r="CM95" s="4"/>
      <c r="CN95" s="6"/>
      <c r="CO95" s="5"/>
      <c r="CP95" s="6"/>
      <c r="CQ95" s="5"/>
      <c r="CR95" s="6"/>
      <c r="CS95" s="5"/>
      <c r="CT95" s="6"/>
      <c r="CU95" s="216"/>
      <c r="CV95" s="223">
        <v>3400</v>
      </c>
      <c r="CW95" s="3"/>
      <c r="CX95" s="46">
        <v>42029</v>
      </c>
      <c r="CY95" s="5" t="s">
        <v>453</v>
      </c>
      <c r="CZ95" s="3">
        <v>100</v>
      </c>
      <c r="DA95" s="64">
        <v>0.15</v>
      </c>
      <c r="DB95" s="47">
        <v>40327.37999999999</v>
      </c>
      <c r="DC95" s="64"/>
      <c r="DD95" s="47"/>
      <c r="DE95" s="64"/>
      <c r="DF95" s="51">
        <v>71.900000000000006</v>
      </c>
      <c r="DG95" s="51"/>
      <c r="DH95" s="48">
        <v>42039</v>
      </c>
      <c r="DI95" s="65"/>
      <c r="DJ95" s="3">
        <v>7</v>
      </c>
      <c r="DK95" s="223"/>
      <c r="DL95" s="224"/>
      <c r="DM95" s="49"/>
      <c r="DN95" s="50"/>
      <c r="DO95" s="49"/>
      <c r="DP95" s="50">
        <v>0.9</v>
      </c>
      <c r="DQ95" s="49"/>
      <c r="DR95" s="65"/>
      <c r="DS95" s="51">
        <v>2.9</v>
      </c>
      <c r="DT95" s="4" t="s">
        <v>290</v>
      </c>
      <c r="DU95" s="216"/>
      <c r="DV95" s="218">
        <v>8730</v>
      </c>
      <c r="DW95" s="218"/>
      <c r="DX95" s="178">
        <v>42043</v>
      </c>
      <c r="DY95" s="52"/>
      <c r="DZ95" s="53"/>
      <c r="EA95" s="7" t="s">
        <v>462</v>
      </c>
    </row>
    <row r="96" spans="1:131" ht="12" customHeight="1" x14ac:dyDescent="0.2">
      <c r="A96" s="138" t="s">
        <v>282</v>
      </c>
      <c r="B96" s="139" t="s">
        <v>520</v>
      </c>
      <c r="C96" s="202"/>
      <c r="D96" s="202"/>
      <c r="E96" s="9" t="s">
        <v>411</v>
      </c>
      <c r="F96" s="139" t="s">
        <v>412</v>
      </c>
      <c r="G96" s="140" t="s">
        <v>516</v>
      </c>
      <c r="H96" s="138" t="s">
        <v>364</v>
      </c>
      <c r="I96" s="205"/>
      <c r="J96" s="197"/>
      <c r="K96" s="98"/>
      <c r="L96" s="141"/>
      <c r="M96" s="142"/>
      <c r="N96" s="143"/>
      <c r="O96" s="144"/>
      <c r="P96" s="98"/>
      <c r="Q96" s="98"/>
      <c r="R96" s="64"/>
      <c r="S96" s="142"/>
      <c r="T96" s="143"/>
      <c r="U96" s="144"/>
      <c r="V96" s="143"/>
      <c r="W96" s="143"/>
      <c r="X96" s="144"/>
      <c r="Y96" s="142"/>
      <c r="Z96" s="144"/>
      <c r="AA96" s="142"/>
      <c r="AB96" s="144"/>
      <c r="AC96" s="142"/>
      <c r="AD96" s="144"/>
      <c r="AE96" s="142"/>
      <c r="AF96" s="144"/>
      <c r="AG96" s="143"/>
      <c r="AH96" s="144"/>
      <c r="AI96" s="142"/>
      <c r="AJ96" s="144"/>
      <c r="AK96" s="143"/>
      <c r="AL96" s="144"/>
      <c r="AM96" s="142"/>
      <c r="AN96" s="144"/>
      <c r="AO96" s="113"/>
      <c r="AP96" s="136"/>
      <c r="AQ96" s="246"/>
      <c r="AR96" s="227"/>
      <c r="AS96" s="141"/>
      <c r="AT96" s="211"/>
      <c r="AU96" s="150"/>
      <c r="AV96" s="150"/>
      <c r="AW96" s="69"/>
      <c r="AX96" s="215"/>
      <c r="AY96" s="150"/>
      <c r="AZ96" s="150"/>
      <c r="BA96" s="69"/>
      <c r="BB96" s="211"/>
      <c r="BC96" s="150"/>
      <c r="BD96" s="150"/>
      <c r="BE96" s="69"/>
      <c r="BF96" s="98"/>
      <c r="BG96" s="141"/>
      <c r="BH96" s="211"/>
      <c r="BI96" s="150"/>
      <c r="BJ96" s="150"/>
      <c r="BK96" s="197"/>
      <c r="BL96" s="226"/>
      <c r="BM96" s="227"/>
      <c r="BN96" s="99"/>
      <c r="BO96" s="141"/>
      <c r="BP96" s="98"/>
      <c r="BQ96" s="141"/>
      <c r="BR96" s="99"/>
      <c r="BS96" s="141"/>
      <c r="BT96" s="56"/>
      <c r="BU96" s="141"/>
      <c r="BV96" s="226"/>
      <c r="BW96" s="227"/>
      <c r="BX96" s="226"/>
      <c r="BY96" s="227"/>
      <c r="BZ96" s="252"/>
      <c r="CA96" s="246"/>
      <c r="CB96" s="227"/>
      <c r="CC96" s="99"/>
      <c r="CD96" s="141"/>
      <c r="CE96" s="150"/>
      <c r="CF96" s="197"/>
      <c r="CG96" s="99"/>
      <c r="CH96" s="141"/>
      <c r="CI96" s="98"/>
      <c r="CJ96" s="141"/>
      <c r="CK96" s="99"/>
      <c r="CL96" s="141"/>
      <c r="CM96" s="98"/>
      <c r="CN96" s="141"/>
      <c r="CO96" s="99"/>
      <c r="CP96" s="141"/>
      <c r="CQ96" s="99"/>
      <c r="CR96" s="141"/>
      <c r="CS96" s="99"/>
      <c r="CT96" s="141"/>
      <c r="CU96" s="226"/>
      <c r="CV96" s="246"/>
      <c r="CW96" s="56"/>
      <c r="CX96" s="145"/>
      <c r="CY96" s="139"/>
      <c r="CZ96" s="140"/>
      <c r="DA96" s="136"/>
      <c r="DB96" s="146"/>
      <c r="DC96" s="136"/>
      <c r="DD96" s="146"/>
      <c r="DE96" s="136"/>
      <c r="DF96" s="151"/>
      <c r="DG96" s="151"/>
      <c r="DH96" s="147"/>
      <c r="DI96" s="150"/>
      <c r="DJ96" s="56">
        <v>2259</v>
      </c>
      <c r="DK96" s="246"/>
      <c r="DL96" s="247"/>
      <c r="DM96" s="148"/>
      <c r="DN96" s="149"/>
      <c r="DO96" s="148"/>
      <c r="DP96" s="149"/>
      <c r="DQ96" s="148"/>
      <c r="DR96" s="150"/>
      <c r="DS96" s="151">
        <v>-0.03</v>
      </c>
      <c r="DT96" s="98"/>
      <c r="DU96" s="234"/>
      <c r="DV96" s="235"/>
      <c r="DW96" s="235"/>
      <c r="DX96" s="183"/>
      <c r="DY96" s="152"/>
      <c r="DZ96" s="153" t="s">
        <v>521</v>
      </c>
      <c r="EA96" s="138" t="s">
        <v>288</v>
      </c>
    </row>
    <row r="97" spans="1:131" ht="12" customHeight="1" x14ac:dyDescent="0.2">
      <c r="A97" s="138" t="s">
        <v>282</v>
      </c>
      <c r="B97" s="139" t="s">
        <v>515</v>
      </c>
      <c r="C97" s="199">
        <v>59.51</v>
      </c>
      <c r="D97" s="199">
        <v>-122.52</v>
      </c>
      <c r="E97" s="9" t="s">
        <v>411</v>
      </c>
      <c r="F97" s="139" t="s">
        <v>412</v>
      </c>
      <c r="G97" s="140" t="s">
        <v>516</v>
      </c>
      <c r="H97" s="138" t="s">
        <v>364</v>
      </c>
      <c r="I97" s="205"/>
      <c r="J97" s="197"/>
      <c r="K97" s="98"/>
      <c r="L97" s="141"/>
      <c r="M97" s="142">
        <v>6.0000000000000001E-3</v>
      </c>
      <c r="N97" s="143">
        <v>0.12</v>
      </c>
      <c r="O97" s="144">
        <f>AVERAGE(M97,N97)</f>
        <v>6.3E-2</v>
      </c>
      <c r="P97" s="113">
        <v>1.7E-21</v>
      </c>
      <c r="Q97" s="113">
        <v>4.28E-20</v>
      </c>
      <c r="R97" s="64">
        <v>3.77E-19</v>
      </c>
      <c r="S97" s="142">
        <v>34</v>
      </c>
      <c r="T97" s="143">
        <v>61</v>
      </c>
      <c r="U97" s="144">
        <v>47</v>
      </c>
      <c r="V97" s="143">
        <v>0.17</v>
      </c>
      <c r="W97" s="143">
        <v>0.25</v>
      </c>
      <c r="X97" s="144">
        <v>0.2</v>
      </c>
      <c r="Y97" s="41">
        <f>S97/(3*(1-2*V97))</f>
        <v>17.171717171717173</v>
      </c>
      <c r="Z97" s="61">
        <f>T97/(3*(1-2*W97))</f>
        <v>40.666666666666664</v>
      </c>
      <c r="AA97" s="41">
        <f>S97/(2*(1+V97))</f>
        <v>14.529914529914532</v>
      </c>
      <c r="AB97" s="61">
        <f>T97/(2*(1+W97))</f>
        <v>24.4</v>
      </c>
      <c r="AC97" s="142"/>
      <c r="AD97" s="144"/>
      <c r="AE97" s="142"/>
      <c r="AF97" s="144"/>
      <c r="AG97" s="143"/>
      <c r="AH97" s="144"/>
      <c r="AI97" s="142"/>
      <c r="AJ97" s="144"/>
      <c r="AK97" s="143"/>
      <c r="AL97" s="144"/>
      <c r="AM97" s="142"/>
      <c r="AN97" s="144"/>
      <c r="AO97" s="113"/>
      <c r="AP97" s="136"/>
      <c r="AQ97" s="246">
        <v>2427</v>
      </c>
      <c r="AR97" s="227"/>
      <c r="AS97" s="141"/>
      <c r="AT97" s="211"/>
      <c r="AU97" s="150"/>
      <c r="AV97" s="150"/>
      <c r="AW97" s="69"/>
      <c r="AX97" s="215"/>
      <c r="AY97" s="150"/>
      <c r="AZ97" s="150"/>
      <c r="BA97" s="69"/>
      <c r="BB97" s="211"/>
      <c r="BC97" s="150"/>
      <c r="BD97" s="150"/>
      <c r="BE97" s="69"/>
      <c r="BF97" s="98"/>
      <c r="BG97" s="141"/>
      <c r="BH97" s="211"/>
      <c r="BI97" s="150"/>
      <c r="BJ97" s="150"/>
      <c r="BK97" s="197"/>
      <c r="BL97" s="226"/>
      <c r="BM97" s="227"/>
      <c r="BN97" s="99"/>
      <c r="BO97" s="141"/>
      <c r="BP97" s="98"/>
      <c r="BQ97" s="141"/>
      <c r="BR97" s="99"/>
      <c r="BS97" s="141"/>
      <c r="BT97" s="56"/>
      <c r="BU97" s="141"/>
      <c r="BV97" s="226"/>
      <c r="BW97" s="227"/>
      <c r="BX97" s="226"/>
      <c r="BY97" s="227"/>
      <c r="BZ97" s="252"/>
      <c r="CA97" s="246"/>
      <c r="CB97" s="227"/>
      <c r="CC97" s="99"/>
      <c r="CD97" s="141"/>
      <c r="CE97" s="150"/>
      <c r="CF97" s="197"/>
      <c r="CG97" s="99"/>
      <c r="CH97" s="141"/>
      <c r="CI97" s="98"/>
      <c r="CJ97" s="141"/>
      <c r="CK97" s="99"/>
      <c r="CL97" s="141"/>
      <c r="CM97" s="98"/>
      <c r="CN97" s="141"/>
      <c r="CO97" s="99"/>
      <c r="CP97" s="141"/>
      <c r="CQ97" s="99"/>
      <c r="CR97" s="141"/>
      <c r="CS97" s="99"/>
      <c r="CT97" s="141"/>
      <c r="CU97" s="226">
        <v>2650</v>
      </c>
      <c r="CV97" s="246">
        <v>2889</v>
      </c>
      <c r="CW97" s="56"/>
      <c r="CX97" s="145">
        <v>39114</v>
      </c>
      <c r="CY97" s="139"/>
      <c r="CZ97" s="140"/>
      <c r="DA97" s="136">
        <v>0.2167</v>
      </c>
      <c r="DB97" s="146">
        <v>61612</v>
      </c>
      <c r="DC97" s="136"/>
      <c r="DD97" s="146"/>
      <c r="DE97" s="136"/>
      <c r="DF97" s="151"/>
      <c r="DG97" s="151"/>
      <c r="DH97" s="147">
        <v>39911</v>
      </c>
      <c r="DI97" s="150">
        <v>1</v>
      </c>
      <c r="DJ97" s="56">
        <v>38</v>
      </c>
      <c r="DK97" s="246">
        <v>2800</v>
      </c>
      <c r="DL97" s="247">
        <v>2870</v>
      </c>
      <c r="DM97" s="148"/>
      <c r="DN97" s="149"/>
      <c r="DO97" s="148"/>
      <c r="DP97" s="149">
        <v>1.21</v>
      </c>
      <c r="DQ97" s="148"/>
      <c r="DR97" s="150"/>
      <c r="DS97" s="151">
        <v>3.8</v>
      </c>
      <c r="DT97" s="98" t="s">
        <v>275</v>
      </c>
      <c r="DU97" s="234"/>
      <c r="DV97" s="235"/>
      <c r="DW97" s="227">
        <v>200</v>
      </c>
      <c r="DX97" s="183">
        <v>40682</v>
      </c>
      <c r="DY97" s="152" t="s">
        <v>517</v>
      </c>
      <c r="DZ97" s="153" t="s">
        <v>518</v>
      </c>
      <c r="EA97" s="138" t="s">
        <v>519</v>
      </c>
    </row>
    <row r="98" spans="1:131" ht="12" customHeight="1" x14ac:dyDescent="0.2">
      <c r="A98" s="7" t="s">
        <v>282</v>
      </c>
      <c r="B98" s="8" t="s">
        <v>523</v>
      </c>
      <c r="C98" s="199">
        <v>56.571584000000001</v>
      </c>
      <c r="D98" s="199">
        <v>-121.22191100000001</v>
      </c>
      <c r="E98" s="9" t="s">
        <v>411</v>
      </c>
      <c r="F98" s="8" t="s">
        <v>412</v>
      </c>
      <c r="G98" s="9" t="s">
        <v>603</v>
      </c>
      <c r="H98" s="7" t="s">
        <v>604</v>
      </c>
      <c r="I98" s="175"/>
      <c r="J98" s="69"/>
      <c r="K98" s="4">
        <v>2615</v>
      </c>
      <c r="L98" s="6">
        <v>2615</v>
      </c>
      <c r="M98" s="41">
        <v>0.03</v>
      </c>
      <c r="N98" s="60">
        <v>0.06</v>
      </c>
      <c r="O98" s="61">
        <v>4.4999999999999998E-2</v>
      </c>
      <c r="P98" s="62">
        <v>9.8599999999999999E-19</v>
      </c>
      <c r="Q98" s="62">
        <v>4.9300000000000001E-17</v>
      </c>
      <c r="R98" s="64">
        <f>AVERAGE(Q98,P98)</f>
        <v>2.5142999999999999E-17</v>
      </c>
      <c r="S98" s="41"/>
      <c r="T98" s="60"/>
      <c r="U98" s="61"/>
      <c r="V98" s="60">
        <v>0.1</v>
      </c>
      <c r="W98" s="60">
        <v>0.3</v>
      </c>
      <c r="X98" s="61">
        <v>0.2</v>
      </c>
      <c r="Y98" s="41"/>
      <c r="Z98" s="61"/>
      <c r="AA98" s="41"/>
      <c r="AB98" s="61"/>
      <c r="AC98" s="41"/>
      <c r="AD98" s="61"/>
      <c r="AE98" s="41"/>
      <c r="AF98" s="61"/>
      <c r="AG98" s="60"/>
      <c r="AH98" s="61"/>
      <c r="AI98" s="41"/>
      <c r="AJ98" s="61"/>
      <c r="AK98" s="60"/>
      <c r="AL98" s="61"/>
      <c r="AM98" s="41"/>
      <c r="AN98" s="61"/>
      <c r="AO98" s="62"/>
      <c r="AP98" s="64"/>
      <c r="AQ98" s="223"/>
      <c r="AR98" s="218"/>
      <c r="AS98" s="6"/>
      <c r="AT98" s="70"/>
      <c r="AU98" s="65"/>
      <c r="AV98" s="65"/>
      <c r="AW98" s="69"/>
      <c r="AX98" s="209"/>
      <c r="AY98" s="65"/>
      <c r="AZ98" s="65"/>
      <c r="BA98" s="69"/>
      <c r="BB98" s="70"/>
      <c r="BC98" s="65"/>
      <c r="BD98" s="65"/>
      <c r="BE98" s="69"/>
      <c r="BF98" s="4" t="s">
        <v>286</v>
      </c>
      <c r="BG98" s="6" t="s">
        <v>286</v>
      </c>
      <c r="BH98" s="70"/>
      <c r="BI98" s="65"/>
      <c r="BJ98" s="65"/>
      <c r="BK98" s="69"/>
      <c r="BL98" s="216"/>
      <c r="BM98" s="218"/>
      <c r="BN98" s="5" t="s">
        <v>286</v>
      </c>
      <c r="BO98" s="6" t="s">
        <v>286</v>
      </c>
      <c r="BP98" s="4"/>
      <c r="BQ98" s="6"/>
      <c r="BR98" s="5"/>
      <c r="BS98" s="6"/>
      <c r="BT98" s="3"/>
      <c r="BU98" s="6"/>
      <c r="BV98" s="216"/>
      <c r="BW98" s="218"/>
      <c r="BX98" s="216"/>
      <c r="BY98" s="218"/>
      <c r="BZ98" s="239"/>
      <c r="CA98" s="223"/>
      <c r="CB98" s="218"/>
      <c r="CC98" s="5"/>
      <c r="CD98" s="6"/>
      <c r="CE98" s="65"/>
      <c r="CF98" s="69"/>
      <c r="CG98" s="5"/>
      <c r="CH98" s="6"/>
      <c r="CI98" s="4"/>
      <c r="CJ98" s="6"/>
      <c r="CK98" s="5"/>
      <c r="CL98" s="6"/>
      <c r="CM98" s="4"/>
      <c r="CN98" s="6"/>
      <c r="CO98" s="5"/>
      <c r="CP98" s="6"/>
      <c r="CQ98" s="5"/>
      <c r="CR98" s="6"/>
      <c r="CS98" s="5"/>
      <c r="CT98" s="6"/>
      <c r="CU98" s="216">
        <v>1750</v>
      </c>
      <c r="CV98" s="223"/>
      <c r="CW98" s="3" t="s">
        <v>287</v>
      </c>
      <c r="CX98" s="46"/>
      <c r="CY98" s="5"/>
      <c r="CZ98" s="3"/>
      <c r="DA98" s="64">
        <v>0.16600000000000001</v>
      </c>
      <c r="DB98" s="47">
        <v>8978</v>
      </c>
      <c r="DC98" s="64"/>
      <c r="DD98" s="47"/>
      <c r="DE98" s="64"/>
      <c r="DF98" s="51">
        <v>65</v>
      </c>
      <c r="DG98" s="51"/>
      <c r="DH98" s="48"/>
      <c r="DI98" s="65"/>
      <c r="DJ98" s="3"/>
      <c r="DK98" s="223"/>
      <c r="DL98" s="224"/>
      <c r="DM98" s="49"/>
      <c r="DN98" s="50"/>
      <c r="DO98" s="49"/>
      <c r="DP98" s="50"/>
      <c r="DQ98" s="49"/>
      <c r="DR98" s="65"/>
      <c r="DS98" s="51">
        <v>-0.4</v>
      </c>
      <c r="DT98" s="4" t="s">
        <v>290</v>
      </c>
      <c r="DU98" s="216"/>
      <c r="DV98" s="218"/>
      <c r="DW98" s="218"/>
      <c r="DX98" s="178"/>
      <c r="DY98" s="38" t="s">
        <v>605</v>
      </c>
      <c r="DZ98" s="53" t="s">
        <v>606</v>
      </c>
      <c r="EA98" s="7" t="s">
        <v>607</v>
      </c>
    </row>
    <row r="99" spans="1:131" ht="12" customHeight="1" x14ac:dyDescent="0.2">
      <c r="A99" s="7" t="s">
        <v>282</v>
      </c>
      <c r="B99" s="8" t="s">
        <v>522</v>
      </c>
      <c r="C99" s="199">
        <v>56.079697000000003</v>
      </c>
      <c r="D99" s="199">
        <v>-120.931332</v>
      </c>
      <c r="E99" s="9" t="s">
        <v>411</v>
      </c>
      <c r="F99" s="8" t="s">
        <v>412</v>
      </c>
      <c r="G99" s="9" t="s">
        <v>523</v>
      </c>
      <c r="H99" s="7" t="s">
        <v>524</v>
      </c>
      <c r="I99" s="175"/>
      <c r="J99" s="69"/>
      <c r="K99" s="4">
        <v>2615</v>
      </c>
      <c r="L99" s="6">
        <v>2615</v>
      </c>
      <c r="M99" s="41">
        <v>0.03</v>
      </c>
      <c r="N99" s="60">
        <v>0.06</v>
      </c>
      <c r="O99" s="61">
        <f>AVERAGE(M99,N99)</f>
        <v>4.4999999999999998E-2</v>
      </c>
      <c r="P99" s="62">
        <v>9.8599999999999999E-19</v>
      </c>
      <c r="Q99" s="62">
        <v>4.9300000000000001E-17</v>
      </c>
      <c r="R99" s="64">
        <f>AVERAGE(P99,Q99)</f>
        <v>2.5142999999999999E-17</v>
      </c>
      <c r="S99" s="41"/>
      <c r="T99" s="60"/>
      <c r="U99" s="61">
        <v>26.1</v>
      </c>
      <c r="V99" s="60"/>
      <c r="W99" s="60"/>
      <c r="X99" s="61">
        <v>0.22</v>
      </c>
      <c r="Y99" s="41"/>
      <c r="Z99" s="61"/>
      <c r="AA99" s="41"/>
      <c r="AB99" s="61"/>
      <c r="AC99" s="41"/>
      <c r="AD99" s="61"/>
      <c r="AE99" s="41"/>
      <c r="AF99" s="61"/>
      <c r="AG99" s="60"/>
      <c r="AH99" s="61"/>
      <c r="AI99" s="41"/>
      <c r="AJ99" s="61"/>
      <c r="AK99" s="60"/>
      <c r="AL99" s="61"/>
      <c r="AM99" s="41"/>
      <c r="AN99" s="61"/>
      <c r="AO99" s="62"/>
      <c r="AP99" s="64"/>
      <c r="AQ99" s="223"/>
      <c r="AR99" s="218"/>
      <c r="AS99" s="6"/>
      <c r="AT99" s="70">
        <f>25604/1000000</f>
        <v>2.5603999999999998E-2</v>
      </c>
      <c r="AU99" s="65">
        <v>0</v>
      </c>
      <c r="AV99" s="65">
        <f>AT99*CU99+AU99</f>
        <v>62.140907999999996</v>
      </c>
      <c r="AW99" s="69"/>
      <c r="AX99" s="209">
        <f>18435/1000000</f>
        <v>1.8435E-2</v>
      </c>
      <c r="AY99" s="65">
        <v>0</v>
      </c>
      <c r="AZ99" s="65">
        <f>AX99*CU99+AY99</f>
        <v>44.741745000000002</v>
      </c>
      <c r="BA99" s="69"/>
      <c r="BB99" s="70">
        <f>13314/1000000</f>
        <v>1.3313999999999999E-2</v>
      </c>
      <c r="BC99" s="65">
        <v>0</v>
      </c>
      <c r="BD99" s="65">
        <f>BB99*CU99+BC99</f>
        <v>32.313077999999997</v>
      </c>
      <c r="BE99" s="69"/>
      <c r="BF99" s="4"/>
      <c r="BG99" s="6"/>
      <c r="BH99" s="70"/>
      <c r="BI99" s="65"/>
      <c r="BJ99" s="65">
        <v>23.81</v>
      </c>
      <c r="BK99" s="69">
        <v>23.81</v>
      </c>
      <c r="BL99" s="216"/>
      <c r="BM99" s="218"/>
      <c r="BN99" s="5"/>
      <c r="BO99" s="6"/>
      <c r="BP99" s="4"/>
      <c r="BQ99" s="6"/>
      <c r="BR99" s="5"/>
      <c r="BS99" s="253"/>
      <c r="BT99" s="3"/>
      <c r="BU99" s="6"/>
      <c r="BV99" s="216"/>
      <c r="BW99" s="218"/>
      <c r="BX99" s="216"/>
      <c r="BY99" s="218"/>
      <c r="BZ99" s="239"/>
      <c r="CA99" s="223"/>
      <c r="CB99" s="218"/>
      <c r="CC99" s="5"/>
      <c r="CD99" s="6"/>
      <c r="CE99" s="65"/>
      <c r="CF99" s="69"/>
      <c r="CG99" s="5"/>
      <c r="CH99" s="6"/>
      <c r="CI99" s="4">
        <v>23</v>
      </c>
      <c r="CJ99" s="6">
        <v>23</v>
      </c>
      <c r="CK99" s="5">
        <v>2.2999999999999998</v>
      </c>
      <c r="CL99" s="6">
        <v>2.2999999999999998</v>
      </c>
      <c r="CM99" s="4"/>
      <c r="CN99" s="6"/>
      <c r="CO99" s="5"/>
      <c r="CP99" s="6"/>
      <c r="CQ99" s="5"/>
      <c r="CR99" s="6"/>
      <c r="CS99" s="47">
        <v>27.6</v>
      </c>
      <c r="CT99" s="64">
        <v>27.6</v>
      </c>
      <c r="CU99" s="216">
        <v>2427</v>
      </c>
      <c r="CV99" s="223"/>
      <c r="CW99" s="3"/>
      <c r="CX99" s="46"/>
      <c r="CY99" s="5"/>
      <c r="CZ99" s="3"/>
      <c r="DA99" s="64"/>
      <c r="DB99" s="47"/>
      <c r="DC99" s="64"/>
      <c r="DD99" s="47"/>
      <c r="DE99" s="64"/>
      <c r="DF99" s="51"/>
      <c r="DG99" s="51"/>
      <c r="DH99" s="48">
        <v>41421</v>
      </c>
      <c r="DI99" s="65">
        <v>0.125</v>
      </c>
      <c r="DJ99" s="3">
        <v>8</v>
      </c>
      <c r="DK99" s="223"/>
      <c r="DL99" s="224"/>
      <c r="DM99" s="49"/>
      <c r="DN99" s="50"/>
      <c r="DO99" s="49"/>
      <c r="DP99" s="50"/>
      <c r="DQ99" s="49"/>
      <c r="DR99" s="65"/>
      <c r="DS99" s="51">
        <v>4.2</v>
      </c>
      <c r="DT99" s="4" t="s">
        <v>275</v>
      </c>
      <c r="DU99" s="216"/>
      <c r="DV99" s="218"/>
      <c r="DW99" s="218">
        <v>3000</v>
      </c>
      <c r="DX99" s="178">
        <v>41421</v>
      </c>
      <c r="DY99" s="38" t="s">
        <v>525</v>
      </c>
      <c r="DZ99" s="53" t="s">
        <v>526</v>
      </c>
      <c r="EA99" s="7" t="s">
        <v>527</v>
      </c>
    </row>
    <row r="100" spans="1:131" ht="12" customHeight="1" x14ac:dyDescent="0.2">
      <c r="A100" s="7" t="s">
        <v>282</v>
      </c>
      <c r="B100" s="8" t="s">
        <v>551</v>
      </c>
      <c r="C100" s="199">
        <v>54.3</v>
      </c>
      <c r="D100" s="199">
        <v>-117.25</v>
      </c>
      <c r="E100" s="9" t="s">
        <v>411</v>
      </c>
      <c r="F100" s="8" t="s">
        <v>412</v>
      </c>
      <c r="G100" s="9" t="s">
        <v>552</v>
      </c>
      <c r="H100" s="7" t="s">
        <v>364</v>
      </c>
      <c r="I100" s="175"/>
      <c r="J100" s="69"/>
      <c r="K100" s="4"/>
      <c r="L100" s="6"/>
      <c r="M100" s="41"/>
      <c r="N100" s="60"/>
      <c r="O100" s="61"/>
      <c r="P100" s="62"/>
      <c r="Q100" s="4"/>
      <c r="R100" s="64">
        <v>4.9346165000000003E-18</v>
      </c>
      <c r="S100" s="41">
        <v>45</v>
      </c>
      <c r="T100" s="60">
        <v>65</v>
      </c>
      <c r="U100" s="61">
        <v>55</v>
      </c>
      <c r="V100" s="60">
        <v>0.26</v>
      </c>
      <c r="W100" s="60">
        <v>0.28999999999999998</v>
      </c>
      <c r="X100" s="61">
        <v>0.27500000000000002</v>
      </c>
      <c r="Y100" s="41">
        <f>S100/(3*(1-2*V100))</f>
        <v>31.25</v>
      </c>
      <c r="Z100" s="61">
        <f>T100/(3*(1-2*W100))</f>
        <v>51.587301587301575</v>
      </c>
      <c r="AA100" s="41">
        <f>S100/(2*(1+V100))</f>
        <v>17.857142857142858</v>
      </c>
      <c r="AB100" s="61">
        <f>T100/(2*(1+W100))</f>
        <v>25.193798449612402</v>
      </c>
      <c r="AC100" s="41"/>
      <c r="AD100" s="61"/>
      <c r="AE100" s="41"/>
      <c r="AF100" s="61"/>
      <c r="AG100" s="60"/>
      <c r="AH100" s="61"/>
      <c r="AI100" s="41"/>
      <c r="AJ100" s="61"/>
      <c r="AK100" s="60"/>
      <c r="AL100" s="61"/>
      <c r="AM100" s="41"/>
      <c r="AN100" s="61"/>
      <c r="AO100" s="62"/>
      <c r="AP100" s="64"/>
      <c r="AQ100" s="223"/>
      <c r="AR100" s="218"/>
      <c r="AS100" s="6"/>
      <c r="AT100" s="70">
        <f>24.6/1000</f>
        <v>2.46E-2</v>
      </c>
      <c r="AU100" s="65">
        <v>0</v>
      </c>
      <c r="AV100" s="65">
        <f>AT100*CU100+AU100</f>
        <v>86.1</v>
      </c>
      <c r="AW100" s="69"/>
      <c r="AX100" s="209">
        <f>33/1000</f>
        <v>3.3000000000000002E-2</v>
      </c>
      <c r="AY100" s="65">
        <v>0</v>
      </c>
      <c r="AZ100" s="65">
        <f>AX100*CU100+AY100</f>
        <v>115.5</v>
      </c>
      <c r="BA100" s="69">
        <v>0</v>
      </c>
      <c r="BB100" s="70">
        <f>19/1000</f>
        <v>1.9E-2</v>
      </c>
      <c r="BC100" s="65">
        <v>0</v>
      </c>
      <c r="BD100" s="65">
        <f>BB100*$CU100+BC100</f>
        <v>66.5</v>
      </c>
      <c r="BE100" s="69"/>
      <c r="BF100" s="4" t="s">
        <v>487</v>
      </c>
      <c r="BG100" s="6" t="s">
        <v>1081</v>
      </c>
      <c r="BH100" s="70">
        <f>16/1000</f>
        <v>1.6E-2</v>
      </c>
      <c r="BI100" s="65">
        <v>0</v>
      </c>
      <c r="BJ100" s="65">
        <f>BH100*$CU100+BI100</f>
        <v>56</v>
      </c>
      <c r="BK100" s="69"/>
      <c r="BL100" s="216"/>
      <c r="BM100" s="218"/>
      <c r="BN100" s="5" t="s">
        <v>365</v>
      </c>
      <c r="BO100" s="6"/>
      <c r="BP100" s="4"/>
      <c r="BQ100" s="6"/>
      <c r="BR100" s="5"/>
      <c r="BS100" s="6"/>
      <c r="BT100" s="3" t="s">
        <v>553</v>
      </c>
      <c r="BU100" s="6"/>
      <c r="BV100" s="216"/>
      <c r="BW100" s="218"/>
      <c r="BX100" s="216"/>
      <c r="BY100" s="218"/>
      <c r="BZ100" s="239">
        <v>1000</v>
      </c>
      <c r="CA100" s="223"/>
      <c r="CB100" s="218"/>
      <c r="CC100" s="5"/>
      <c r="CD100" s="6"/>
      <c r="CE100" s="65"/>
      <c r="CF100" s="69"/>
      <c r="CG100" s="5"/>
      <c r="CH100" s="6"/>
      <c r="CI100" s="4"/>
      <c r="CJ100" s="6"/>
      <c r="CK100" s="5"/>
      <c r="CL100" s="6"/>
      <c r="CM100" s="4"/>
      <c r="CN100" s="6"/>
      <c r="CO100" s="5"/>
      <c r="CP100" s="6"/>
      <c r="CQ100" s="5"/>
      <c r="CR100" s="6"/>
      <c r="CS100" s="5"/>
      <c r="CT100" s="6"/>
      <c r="CU100" s="216">
        <v>3500</v>
      </c>
      <c r="CV100" s="223"/>
      <c r="CW100" s="3" t="s">
        <v>287</v>
      </c>
      <c r="CX100" s="46">
        <v>42668</v>
      </c>
      <c r="CY100" s="5"/>
      <c r="CZ100" s="3"/>
      <c r="DA100" s="64"/>
      <c r="DB100" s="47">
        <v>62500</v>
      </c>
      <c r="DC100" s="64"/>
      <c r="DD100" s="47"/>
      <c r="DE100" s="64"/>
      <c r="DF100" s="51"/>
      <c r="DG100" s="51"/>
      <c r="DH100" s="48"/>
      <c r="DI100" s="65"/>
      <c r="DJ100" s="3">
        <v>4083</v>
      </c>
      <c r="DK100" s="223">
        <v>3000</v>
      </c>
      <c r="DL100" s="224">
        <v>4000</v>
      </c>
      <c r="DM100" s="49"/>
      <c r="DN100" s="50"/>
      <c r="DO100" s="49"/>
      <c r="DP100" s="50">
        <v>1.1000000000000001</v>
      </c>
      <c r="DQ100" s="49"/>
      <c r="DR100" s="65"/>
      <c r="DS100" s="51">
        <v>3.22</v>
      </c>
      <c r="DT100" s="4" t="s">
        <v>290</v>
      </c>
      <c r="DU100" s="216"/>
      <c r="DV100" s="218">
        <v>2979</v>
      </c>
      <c r="DW100" s="218"/>
      <c r="DX100" s="178">
        <v>42703</v>
      </c>
      <c r="DY100" s="38" t="s">
        <v>554</v>
      </c>
      <c r="DZ100" s="53" t="s">
        <v>555</v>
      </c>
      <c r="EA100" s="7" t="s">
        <v>556</v>
      </c>
    </row>
    <row r="101" spans="1:131" ht="12" customHeight="1" x14ac:dyDescent="0.2">
      <c r="A101" s="7" t="s">
        <v>285</v>
      </c>
      <c r="B101" s="154" t="s">
        <v>498</v>
      </c>
      <c r="C101" s="198">
        <v>28.130039</v>
      </c>
      <c r="D101" s="198">
        <v>104.75280100000001</v>
      </c>
      <c r="E101" s="9" t="s">
        <v>411</v>
      </c>
      <c r="F101" s="8" t="s">
        <v>412</v>
      </c>
      <c r="G101" s="9" t="s">
        <v>499</v>
      </c>
      <c r="H101" s="7" t="s">
        <v>364</v>
      </c>
      <c r="I101" s="175"/>
      <c r="J101" s="69">
        <v>17.100000000000001</v>
      </c>
      <c r="K101" s="4"/>
      <c r="L101" s="6"/>
      <c r="M101" s="41">
        <v>0.01</v>
      </c>
      <c r="N101" s="60">
        <v>0.09</v>
      </c>
      <c r="O101" s="61">
        <v>0.05</v>
      </c>
      <c r="P101" s="62"/>
      <c r="Q101" s="62"/>
      <c r="R101" s="64">
        <v>4.9999999999999999E-20</v>
      </c>
      <c r="S101" s="41"/>
      <c r="T101" s="60"/>
      <c r="U101" s="61">
        <v>20</v>
      </c>
      <c r="V101" s="60"/>
      <c r="W101" s="60"/>
      <c r="X101" s="61">
        <v>0.22</v>
      </c>
      <c r="Y101" s="41"/>
      <c r="Z101" s="61"/>
      <c r="AA101" s="41"/>
      <c r="AB101" s="61"/>
      <c r="AC101" s="41"/>
      <c r="AD101" s="61"/>
      <c r="AE101" s="41"/>
      <c r="AF101" s="61"/>
      <c r="AG101" s="60"/>
      <c r="AH101" s="61"/>
      <c r="AI101" s="41">
        <v>50</v>
      </c>
      <c r="AJ101" s="61">
        <v>100</v>
      </c>
      <c r="AK101" s="60"/>
      <c r="AL101" s="61"/>
      <c r="AM101" s="41"/>
      <c r="AN101" s="61"/>
      <c r="AO101" s="62"/>
      <c r="AP101" s="64"/>
      <c r="AQ101" s="223"/>
      <c r="AR101" s="218"/>
      <c r="AS101" s="6" t="s">
        <v>329</v>
      </c>
      <c r="AT101" s="70">
        <v>2.5999999999999999E-2</v>
      </c>
      <c r="AU101" s="65">
        <v>0</v>
      </c>
      <c r="AV101" s="65"/>
      <c r="AW101" s="69">
        <f>PRODUCT(AT101,CV101)</f>
        <v>78</v>
      </c>
      <c r="AX101" s="209">
        <v>0.03</v>
      </c>
      <c r="AY101" s="65">
        <v>0</v>
      </c>
      <c r="AZ101" s="65"/>
      <c r="BA101" s="69">
        <f>PRODUCT(AX101,CV101)+AY101</f>
        <v>90</v>
      </c>
      <c r="BB101" s="70">
        <v>2.5000000000000001E-2</v>
      </c>
      <c r="BC101" s="65">
        <v>0</v>
      </c>
      <c r="BD101" s="65"/>
      <c r="BE101" s="69">
        <f>PRODUCT(BB101,CV101)</f>
        <v>75</v>
      </c>
      <c r="BF101" s="4" t="s">
        <v>500</v>
      </c>
      <c r="BG101" s="6" t="s">
        <v>501</v>
      </c>
      <c r="BH101" s="70">
        <v>0.02</v>
      </c>
      <c r="BI101" s="65">
        <v>0</v>
      </c>
      <c r="BJ101" s="65"/>
      <c r="BK101" s="69">
        <f>BH101*CV101+BI101</f>
        <v>60</v>
      </c>
      <c r="BL101" s="216"/>
      <c r="BM101" s="218"/>
      <c r="BN101" s="5"/>
      <c r="BO101" s="6"/>
      <c r="BP101" s="4"/>
      <c r="BQ101" s="6"/>
      <c r="BR101" s="5"/>
      <c r="BS101" s="6"/>
      <c r="BT101" s="3"/>
      <c r="BU101" s="6"/>
      <c r="BV101" s="216"/>
      <c r="BW101" s="218"/>
      <c r="BX101" s="216"/>
      <c r="BY101" s="218"/>
      <c r="BZ101" s="239"/>
      <c r="CA101" s="223"/>
      <c r="CB101" s="218"/>
      <c r="CC101" s="5"/>
      <c r="CD101" s="6"/>
      <c r="CE101" s="65"/>
      <c r="CF101" s="69"/>
      <c r="CG101" s="5"/>
      <c r="CH101" s="6"/>
      <c r="CI101" s="4"/>
      <c r="CJ101" s="6"/>
      <c r="CK101" s="5"/>
      <c r="CL101" s="6"/>
      <c r="CM101" s="4"/>
      <c r="CN101" s="6"/>
      <c r="CO101" s="5"/>
      <c r="CP101" s="6"/>
      <c r="CQ101" s="5"/>
      <c r="CR101" s="6"/>
      <c r="CS101" s="5"/>
      <c r="CT101" s="6"/>
      <c r="CU101" s="216">
        <v>2300</v>
      </c>
      <c r="CV101" s="223">
        <v>3000</v>
      </c>
      <c r="CW101" s="3"/>
      <c r="CX101" s="46">
        <v>41974</v>
      </c>
      <c r="CY101" s="5"/>
      <c r="CZ101" s="3"/>
      <c r="DA101" s="64">
        <v>0.2</v>
      </c>
      <c r="DB101" s="47"/>
      <c r="DC101" s="64">
        <v>252000</v>
      </c>
      <c r="DD101" s="47"/>
      <c r="DE101" s="64"/>
      <c r="DF101" s="51">
        <v>65</v>
      </c>
      <c r="DG101" s="51"/>
      <c r="DH101" s="48">
        <v>41974</v>
      </c>
      <c r="DI101" s="65"/>
      <c r="DJ101" s="3" t="s">
        <v>502</v>
      </c>
      <c r="DK101" s="223">
        <v>3000</v>
      </c>
      <c r="DL101" s="224">
        <v>4000</v>
      </c>
      <c r="DM101" s="49"/>
      <c r="DN101" s="50"/>
      <c r="DO101" s="49"/>
      <c r="DP101" s="50"/>
      <c r="DQ101" s="49"/>
      <c r="DR101" s="65">
        <v>0.9</v>
      </c>
      <c r="DS101" s="51">
        <v>4.7</v>
      </c>
      <c r="DT101" s="4" t="s">
        <v>290</v>
      </c>
      <c r="DU101" s="216"/>
      <c r="DV101" s="218">
        <v>1800</v>
      </c>
      <c r="DW101" s="218"/>
      <c r="DX101" s="178">
        <v>42763</v>
      </c>
      <c r="DY101" s="52"/>
      <c r="DZ101" s="53"/>
      <c r="EA101" s="7" t="s">
        <v>503</v>
      </c>
    </row>
    <row r="102" spans="1:131" ht="12" customHeight="1" x14ac:dyDescent="0.2">
      <c r="A102" s="105" t="s">
        <v>285</v>
      </c>
      <c r="B102" s="106" t="s">
        <v>573</v>
      </c>
      <c r="C102" s="199">
        <v>28.195817999999999</v>
      </c>
      <c r="D102" s="199">
        <v>104.69561899999999</v>
      </c>
      <c r="E102" s="9" t="s">
        <v>411</v>
      </c>
      <c r="F102" s="106" t="s">
        <v>412</v>
      </c>
      <c r="G102" s="155" t="s">
        <v>539</v>
      </c>
      <c r="H102" s="105" t="s">
        <v>364</v>
      </c>
      <c r="I102" s="175"/>
      <c r="J102" s="69"/>
      <c r="K102" s="4">
        <v>2650</v>
      </c>
      <c r="L102" s="6">
        <v>2650</v>
      </c>
      <c r="M102" s="41"/>
      <c r="N102" s="60"/>
      <c r="O102" s="61"/>
      <c r="P102" s="4"/>
      <c r="Q102" s="4"/>
      <c r="R102" s="6"/>
      <c r="S102" s="41">
        <v>58.6</v>
      </c>
      <c r="T102" s="60">
        <v>61.1</v>
      </c>
      <c r="U102" s="61">
        <f>AVERAGE(S102,T102)</f>
        <v>59.85</v>
      </c>
      <c r="V102" s="60"/>
      <c r="W102" s="60"/>
      <c r="X102" s="61">
        <v>0.25</v>
      </c>
      <c r="Y102" s="41"/>
      <c r="Z102" s="61"/>
      <c r="AA102" s="41"/>
      <c r="AB102" s="61">
        <v>32</v>
      </c>
      <c r="AC102" s="41"/>
      <c r="AD102" s="61"/>
      <c r="AE102" s="41"/>
      <c r="AF102" s="61">
        <v>30</v>
      </c>
      <c r="AG102" s="60"/>
      <c r="AH102" s="61"/>
      <c r="AI102" s="41"/>
      <c r="AJ102" s="61">
        <v>197</v>
      </c>
      <c r="AK102" s="60"/>
      <c r="AL102" s="61"/>
      <c r="AM102" s="41"/>
      <c r="AN102" s="61"/>
      <c r="AO102" s="62"/>
      <c r="AP102" s="64"/>
      <c r="AQ102" s="223"/>
      <c r="AR102" s="218"/>
      <c r="AS102" s="6"/>
      <c r="AT102" s="70"/>
      <c r="AU102" s="65"/>
      <c r="AV102" s="65"/>
      <c r="AW102" s="69"/>
      <c r="AX102" s="209"/>
      <c r="AY102" s="65"/>
      <c r="AZ102" s="65"/>
      <c r="BA102" s="69"/>
      <c r="BB102" s="70"/>
      <c r="BC102" s="65"/>
      <c r="BD102" s="65"/>
      <c r="BE102" s="69"/>
      <c r="BF102" s="4"/>
      <c r="BG102" s="6">
        <v>117</v>
      </c>
      <c r="BH102" s="70"/>
      <c r="BI102" s="65"/>
      <c r="BJ102" s="65"/>
      <c r="BK102" s="69"/>
      <c r="BL102" s="216"/>
      <c r="BM102" s="218"/>
      <c r="BN102" s="5">
        <v>352</v>
      </c>
      <c r="BO102" s="6"/>
      <c r="BP102" s="4">
        <v>55</v>
      </c>
      <c r="BQ102" s="6"/>
      <c r="BR102" s="5"/>
      <c r="BS102" s="6"/>
      <c r="BT102" s="3"/>
      <c r="BU102" s="6" t="s">
        <v>489</v>
      </c>
      <c r="BV102" s="216"/>
      <c r="BW102" s="218"/>
      <c r="BX102" s="216">
        <v>2</v>
      </c>
      <c r="BY102" s="218"/>
      <c r="BZ102" s="239"/>
      <c r="CA102" s="223"/>
      <c r="CB102" s="218"/>
      <c r="CC102" s="5"/>
      <c r="CD102" s="6"/>
      <c r="CE102" s="65"/>
      <c r="CF102" s="69"/>
      <c r="CG102" s="5"/>
      <c r="CH102" s="6"/>
      <c r="CI102" s="4"/>
      <c r="CJ102" s="6"/>
      <c r="CK102" s="5"/>
      <c r="CL102" s="6"/>
      <c r="CM102" s="4"/>
      <c r="CN102" s="6"/>
      <c r="CO102" s="5"/>
      <c r="CP102" s="6"/>
      <c r="CQ102" s="5"/>
      <c r="CR102" s="6"/>
      <c r="CS102" s="5"/>
      <c r="CT102" s="6"/>
      <c r="CU102" s="216"/>
      <c r="CV102" s="223"/>
      <c r="CW102" s="3" t="s">
        <v>287</v>
      </c>
      <c r="CX102" s="156">
        <v>43405</v>
      </c>
      <c r="CY102" s="106"/>
      <c r="CZ102" s="155"/>
      <c r="DA102" s="64"/>
      <c r="DB102" s="47"/>
      <c r="DC102" s="64"/>
      <c r="DD102" s="47"/>
      <c r="DE102" s="64"/>
      <c r="DF102" s="51"/>
      <c r="DG102" s="51"/>
      <c r="DH102" s="48"/>
      <c r="DI102" s="65"/>
      <c r="DJ102" s="3"/>
      <c r="DK102" s="223">
        <v>2000</v>
      </c>
      <c r="DL102" s="224">
        <v>6000</v>
      </c>
      <c r="DM102" s="49"/>
      <c r="DN102" s="50"/>
      <c r="DO102" s="49"/>
      <c r="DP102" s="50">
        <v>0.96</v>
      </c>
      <c r="DQ102" s="49"/>
      <c r="DR102" s="65"/>
      <c r="DS102" s="51">
        <v>5.3</v>
      </c>
      <c r="DT102" s="4" t="s">
        <v>275</v>
      </c>
      <c r="DU102" s="216">
        <v>1840</v>
      </c>
      <c r="DV102" s="233"/>
      <c r="DW102" s="233"/>
      <c r="DX102" s="178">
        <v>43468</v>
      </c>
      <c r="DY102" s="157" t="s">
        <v>574</v>
      </c>
      <c r="DZ102" s="158"/>
      <c r="EA102" s="159" t="s">
        <v>508</v>
      </c>
    </row>
    <row r="103" spans="1:131" ht="12" customHeight="1" x14ac:dyDescent="0.2">
      <c r="A103" s="7" t="s">
        <v>285</v>
      </c>
      <c r="B103" s="8" t="s">
        <v>504</v>
      </c>
      <c r="C103" s="199">
        <v>28.210999999999999</v>
      </c>
      <c r="D103" s="199">
        <v>104.93385600000001</v>
      </c>
      <c r="E103" s="9" t="s">
        <v>411</v>
      </c>
      <c r="F103" s="8" t="s">
        <v>412</v>
      </c>
      <c r="G103" s="9" t="s">
        <v>505</v>
      </c>
      <c r="H103" s="7" t="s">
        <v>364</v>
      </c>
      <c r="I103" s="175"/>
      <c r="J103" s="69"/>
      <c r="K103" s="4">
        <v>2183</v>
      </c>
      <c r="L103" s="6">
        <v>2680</v>
      </c>
      <c r="M103" s="41">
        <v>0.01</v>
      </c>
      <c r="N103" s="60">
        <v>0.09</v>
      </c>
      <c r="O103" s="61">
        <v>0.05</v>
      </c>
      <c r="P103" s="4"/>
      <c r="Q103" s="4"/>
      <c r="R103" s="64">
        <v>4.9999999999999999E-20</v>
      </c>
      <c r="S103" s="41"/>
      <c r="T103" s="60"/>
      <c r="U103" s="61">
        <v>20</v>
      </c>
      <c r="V103" s="60"/>
      <c r="W103" s="60"/>
      <c r="X103" s="61">
        <v>0.22</v>
      </c>
      <c r="Y103" s="41"/>
      <c r="Z103" s="61"/>
      <c r="AA103" s="41"/>
      <c r="AB103" s="61">
        <v>32</v>
      </c>
      <c r="AC103" s="41"/>
      <c r="AD103" s="61"/>
      <c r="AE103" s="41"/>
      <c r="AF103" s="61"/>
      <c r="AG103" s="60"/>
      <c r="AH103" s="61"/>
      <c r="AI103" s="41">
        <v>50</v>
      </c>
      <c r="AJ103" s="61">
        <v>100</v>
      </c>
      <c r="AK103" s="60"/>
      <c r="AL103" s="61"/>
      <c r="AM103" s="41"/>
      <c r="AN103" s="61"/>
      <c r="AO103" s="62"/>
      <c r="AP103" s="64"/>
      <c r="AQ103" s="223"/>
      <c r="AR103" s="218"/>
      <c r="AS103" s="6" t="s">
        <v>329</v>
      </c>
      <c r="AT103" s="70">
        <v>2.5999999999999999E-2</v>
      </c>
      <c r="AU103" s="65">
        <v>0</v>
      </c>
      <c r="AV103" s="65"/>
      <c r="AW103" s="69">
        <f>PRODUCT(AT103,CV103)</f>
        <v>78</v>
      </c>
      <c r="AX103" s="209">
        <v>0.03</v>
      </c>
      <c r="AY103" s="65">
        <v>0</v>
      </c>
      <c r="AZ103" s="65"/>
      <c r="BA103" s="69">
        <f>PRODUCT(AX103,CV103)+AY103</f>
        <v>90</v>
      </c>
      <c r="BB103" s="70">
        <v>2.5000000000000001E-2</v>
      </c>
      <c r="BC103" s="65">
        <v>0</v>
      </c>
      <c r="BD103" s="65"/>
      <c r="BE103" s="69">
        <f>PRODUCT(BB103,CV103)</f>
        <v>75</v>
      </c>
      <c r="BF103" s="4" t="s">
        <v>506</v>
      </c>
      <c r="BG103" s="6"/>
      <c r="BH103" s="70">
        <v>0.02</v>
      </c>
      <c r="BI103" s="65">
        <v>0</v>
      </c>
      <c r="BJ103" s="65"/>
      <c r="BK103" s="69">
        <f>BH103*CV103+BI103</f>
        <v>60</v>
      </c>
      <c r="BL103" s="216"/>
      <c r="BM103" s="218"/>
      <c r="BN103" s="5"/>
      <c r="BO103" s="6" t="s">
        <v>314</v>
      </c>
      <c r="BP103" s="4"/>
      <c r="BQ103" s="6">
        <v>83</v>
      </c>
      <c r="BR103" s="5"/>
      <c r="BS103" s="6"/>
      <c r="BT103" s="3"/>
      <c r="BU103" s="6" t="s">
        <v>218</v>
      </c>
      <c r="BV103" s="216"/>
      <c r="BW103" s="218"/>
      <c r="BX103" s="216"/>
      <c r="BY103" s="218"/>
      <c r="BZ103" s="239"/>
      <c r="CA103" s="223"/>
      <c r="CB103" s="218"/>
      <c r="CC103" s="5"/>
      <c r="CD103" s="6"/>
      <c r="CE103" s="65"/>
      <c r="CF103" s="69"/>
      <c r="CG103" s="5"/>
      <c r="CH103" s="6"/>
      <c r="CI103" s="4"/>
      <c r="CJ103" s="6"/>
      <c r="CK103" s="5"/>
      <c r="CL103" s="6"/>
      <c r="CM103" s="4"/>
      <c r="CN103" s="6"/>
      <c r="CO103" s="5"/>
      <c r="CP103" s="6"/>
      <c r="CQ103" s="5"/>
      <c r="CR103" s="6"/>
      <c r="CS103" s="5"/>
      <c r="CT103" s="6"/>
      <c r="CU103" s="216"/>
      <c r="CV103" s="223">
        <v>3000</v>
      </c>
      <c r="CW103" s="3"/>
      <c r="CX103" s="156">
        <v>42799</v>
      </c>
      <c r="CY103" s="5"/>
      <c r="CZ103" s="3"/>
      <c r="DA103" s="64">
        <v>0.23300000000000001</v>
      </c>
      <c r="DB103" s="47"/>
      <c r="DC103" s="64">
        <v>1906</v>
      </c>
      <c r="DD103" s="47"/>
      <c r="DE103" s="64">
        <v>539000</v>
      </c>
      <c r="DF103" s="51">
        <v>73</v>
      </c>
      <c r="DG103" s="51"/>
      <c r="DH103" s="48">
        <v>42804</v>
      </c>
      <c r="DI103" s="65">
        <v>5</v>
      </c>
      <c r="DJ103" s="3"/>
      <c r="DK103" s="223">
        <v>2500</v>
      </c>
      <c r="DL103" s="224">
        <v>4500</v>
      </c>
      <c r="DM103" s="49"/>
      <c r="DN103" s="50"/>
      <c r="DO103" s="148"/>
      <c r="DP103" s="50"/>
      <c r="DQ103" s="49"/>
      <c r="DR103" s="65">
        <v>0.96</v>
      </c>
      <c r="DS103" s="51">
        <v>5.17</v>
      </c>
      <c r="DT103" s="4" t="s">
        <v>290</v>
      </c>
      <c r="DU103" s="216"/>
      <c r="DV103" s="218">
        <v>3000</v>
      </c>
      <c r="DW103" s="218"/>
      <c r="DX103" s="178">
        <v>43450</v>
      </c>
      <c r="DY103" s="38" t="s">
        <v>507</v>
      </c>
      <c r="DZ103" s="53"/>
      <c r="EA103" s="159" t="s">
        <v>508</v>
      </c>
    </row>
    <row r="104" spans="1:131" ht="12" customHeight="1" x14ac:dyDescent="0.2">
      <c r="A104" s="7" t="s">
        <v>285</v>
      </c>
      <c r="B104" s="8" t="s">
        <v>544</v>
      </c>
      <c r="C104" s="199">
        <v>29.5</v>
      </c>
      <c r="D104" s="199">
        <v>104.63</v>
      </c>
      <c r="E104" s="9" t="s">
        <v>411</v>
      </c>
      <c r="F104" s="8" t="s">
        <v>412</v>
      </c>
      <c r="G104" s="9" t="s">
        <v>539</v>
      </c>
      <c r="H104" s="7" t="s">
        <v>545</v>
      </c>
      <c r="I104" s="175"/>
      <c r="J104" s="69"/>
      <c r="K104" s="4"/>
      <c r="L104" s="6"/>
      <c r="M104" s="41">
        <v>0.01</v>
      </c>
      <c r="N104" s="60">
        <v>0.09</v>
      </c>
      <c r="O104" s="61">
        <v>0.05</v>
      </c>
      <c r="P104" s="4"/>
      <c r="Q104" s="4"/>
      <c r="R104" s="64">
        <v>4.9999999999999999E-20</v>
      </c>
      <c r="S104" s="41">
        <v>7</v>
      </c>
      <c r="T104" s="60">
        <v>50</v>
      </c>
      <c r="U104" s="61">
        <v>20</v>
      </c>
      <c r="V104" s="60"/>
      <c r="W104" s="60"/>
      <c r="X104" s="61">
        <v>0.22</v>
      </c>
      <c r="Y104" s="41"/>
      <c r="Z104" s="61"/>
      <c r="AA104" s="41"/>
      <c r="AB104" s="61"/>
      <c r="AC104" s="41"/>
      <c r="AD104" s="61"/>
      <c r="AE104" s="41"/>
      <c r="AF104" s="61"/>
      <c r="AG104" s="60"/>
      <c r="AH104" s="61"/>
      <c r="AI104" s="41">
        <v>50</v>
      </c>
      <c r="AJ104" s="61">
        <v>100</v>
      </c>
      <c r="AK104" s="60"/>
      <c r="AL104" s="61"/>
      <c r="AM104" s="41"/>
      <c r="AN104" s="61"/>
      <c r="AO104" s="62"/>
      <c r="AP104" s="64"/>
      <c r="AQ104" s="223">
        <v>3000</v>
      </c>
      <c r="AR104" s="218"/>
      <c r="AS104" s="6" t="s">
        <v>329</v>
      </c>
      <c r="AT104" s="70">
        <v>2.5999999999999999E-2</v>
      </c>
      <c r="AU104" s="65">
        <v>0</v>
      </c>
      <c r="AV104" s="65"/>
      <c r="AW104" s="69">
        <f>PRODUCT(AT104,CV104)</f>
        <v>70.2</v>
      </c>
      <c r="AX104" s="209">
        <v>0.03</v>
      </c>
      <c r="AY104" s="65">
        <v>0</v>
      </c>
      <c r="AZ104" s="65"/>
      <c r="BA104" s="69">
        <f>PRODUCT(AX104,CV104)+AY104</f>
        <v>81</v>
      </c>
      <c r="BB104" s="70">
        <v>2.5000000000000001E-2</v>
      </c>
      <c r="BC104" s="65">
        <v>0</v>
      </c>
      <c r="BD104" s="65"/>
      <c r="BE104" s="69">
        <f>PRODUCT(BB104,CV104)</f>
        <v>67.5</v>
      </c>
      <c r="BF104" s="4" t="s">
        <v>540</v>
      </c>
      <c r="BG104" s="6" t="s">
        <v>255</v>
      </c>
      <c r="BH104" s="70">
        <v>0.02</v>
      </c>
      <c r="BI104" s="65">
        <v>0</v>
      </c>
      <c r="BJ104" s="65"/>
      <c r="BK104" s="69">
        <f>BH104*CV104+BI104</f>
        <v>54</v>
      </c>
      <c r="BL104" s="216"/>
      <c r="BM104" s="218"/>
      <c r="BN104" s="5" t="s">
        <v>356</v>
      </c>
      <c r="BO104" s="6"/>
      <c r="BP104" s="4"/>
      <c r="BQ104" s="6"/>
      <c r="BR104" s="5" t="s">
        <v>546</v>
      </c>
      <c r="BS104" s="6"/>
      <c r="BT104" s="3" t="s">
        <v>547</v>
      </c>
      <c r="BU104" s="6" t="s">
        <v>337</v>
      </c>
      <c r="BV104" s="216"/>
      <c r="BW104" s="218"/>
      <c r="BX104" s="216"/>
      <c r="BY104" s="218"/>
      <c r="BZ104" s="239">
        <v>0</v>
      </c>
      <c r="CA104" s="223">
        <v>1000</v>
      </c>
      <c r="CB104" s="218"/>
      <c r="CC104" s="5"/>
      <c r="CD104" s="6"/>
      <c r="CE104" s="65"/>
      <c r="CF104" s="69"/>
      <c r="CG104" s="5"/>
      <c r="CH104" s="6"/>
      <c r="CI104" s="4"/>
      <c r="CJ104" s="6"/>
      <c r="CK104" s="5"/>
      <c r="CL104" s="6"/>
      <c r="CM104" s="4"/>
      <c r="CN104" s="6"/>
      <c r="CO104" s="5"/>
      <c r="CP104" s="6"/>
      <c r="CQ104" s="5"/>
      <c r="CR104" s="6"/>
      <c r="CS104" s="5"/>
      <c r="CT104" s="6"/>
      <c r="CU104" s="216"/>
      <c r="CV104" s="223">
        <v>2700</v>
      </c>
      <c r="CW104" s="3"/>
      <c r="CX104" s="46"/>
      <c r="CY104" s="5"/>
      <c r="CZ104" s="3"/>
      <c r="DA104" s="64"/>
      <c r="DB104" s="47"/>
      <c r="DC104" s="64"/>
      <c r="DD104" s="47"/>
      <c r="DE104" s="64"/>
      <c r="DF104" s="51"/>
      <c r="DG104" s="51"/>
      <c r="DH104" s="48">
        <v>43519</v>
      </c>
      <c r="DI104" s="65"/>
      <c r="DJ104" s="3"/>
      <c r="DK104" s="223">
        <v>1000</v>
      </c>
      <c r="DL104" s="224">
        <v>2600</v>
      </c>
      <c r="DM104" s="49"/>
      <c r="DN104" s="50"/>
      <c r="DO104" s="49"/>
      <c r="DP104" s="50"/>
      <c r="DQ104" s="49"/>
      <c r="DR104" s="65"/>
      <c r="DS104" s="51">
        <v>4.3</v>
      </c>
      <c r="DT104" s="4" t="s">
        <v>290</v>
      </c>
      <c r="DU104" s="216"/>
      <c r="DV104" s="218">
        <v>1000</v>
      </c>
      <c r="DW104" s="218">
        <v>100</v>
      </c>
      <c r="DX104" s="178">
        <v>43521</v>
      </c>
      <c r="DY104" s="38" t="s">
        <v>548</v>
      </c>
      <c r="DZ104" s="53" t="s">
        <v>549</v>
      </c>
      <c r="EA104" s="7" t="s">
        <v>550</v>
      </c>
    </row>
    <row r="105" spans="1:131" ht="12" customHeight="1" x14ac:dyDescent="0.2">
      <c r="A105" s="105" t="s">
        <v>285</v>
      </c>
      <c r="B105" s="106" t="s">
        <v>575</v>
      </c>
      <c r="C105" s="199">
        <v>28.25</v>
      </c>
      <c r="D105" s="199">
        <v>104.95</v>
      </c>
      <c r="E105" s="9" t="s">
        <v>411</v>
      </c>
      <c r="F105" s="106" t="s">
        <v>576</v>
      </c>
      <c r="G105" s="155" t="s">
        <v>577</v>
      </c>
      <c r="H105" s="105" t="s">
        <v>578</v>
      </c>
      <c r="I105" s="175"/>
      <c r="J105" s="69"/>
      <c r="K105" s="4"/>
      <c r="L105" s="6"/>
      <c r="M105" s="41"/>
      <c r="N105" s="60"/>
      <c r="O105" s="61">
        <v>0.15</v>
      </c>
      <c r="P105" s="4"/>
      <c r="Q105" s="4"/>
      <c r="R105" s="64">
        <v>1E-13</v>
      </c>
      <c r="S105" s="41"/>
      <c r="T105" s="60"/>
      <c r="U105" s="61"/>
      <c r="V105" s="60"/>
      <c r="W105" s="60"/>
      <c r="X105" s="61">
        <v>0.25</v>
      </c>
      <c r="Y105" s="41"/>
      <c r="Z105" s="61"/>
      <c r="AA105" s="41"/>
      <c r="AB105" s="61"/>
      <c r="AC105" s="41"/>
      <c r="AD105" s="61"/>
      <c r="AE105" s="41"/>
      <c r="AF105" s="61"/>
      <c r="AG105" s="60"/>
      <c r="AH105" s="61"/>
      <c r="AI105" s="41"/>
      <c r="AJ105" s="61"/>
      <c r="AK105" s="60"/>
      <c r="AL105" s="61"/>
      <c r="AM105" s="41"/>
      <c r="AN105" s="61"/>
      <c r="AO105" s="62"/>
      <c r="AP105" s="64"/>
      <c r="AQ105" s="223"/>
      <c r="AR105" s="218"/>
      <c r="AS105" s="6"/>
      <c r="AT105" s="70"/>
      <c r="AU105" s="65"/>
      <c r="AV105" s="65"/>
      <c r="AW105" s="69"/>
      <c r="AX105" s="209"/>
      <c r="AY105" s="65"/>
      <c r="AZ105" s="65"/>
      <c r="BA105" s="69"/>
      <c r="BB105" s="70"/>
      <c r="BC105" s="65"/>
      <c r="BD105" s="65"/>
      <c r="BE105" s="69"/>
      <c r="BF105" s="4"/>
      <c r="BG105" s="6" t="s">
        <v>579</v>
      </c>
      <c r="BH105" s="70"/>
      <c r="BI105" s="65"/>
      <c r="BJ105" s="65"/>
      <c r="BK105" s="69"/>
      <c r="BL105" s="216"/>
      <c r="BM105" s="218"/>
      <c r="BN105" s="5"/>
      <c r="BO105" s="6"/>
      <c r="BP105" s="4"/>
      <c r="BQ105" s="6"/>
      <c r="BR105" s="5"/>
      <c r="BS105" s="6"/>
      <c r="BT105" s="3"/>
      <c r="BU105" s="6"/>
      <c r="BV105" s="216"/>
      <c r="BW105" s="218"/>
      <c r="BX105" s="216"/>
      <c r="BY105" s="218"/>
      <c r="BZ105" s="239"/>
      <c r="CA105" s="223"/>
      <c r="CB105" s="218"/>
      <c r="CC105" s="5"/>
      <c r="CD105" s="6"/>
      <c r="CE105" s="65"/>
      <c r="CF105" s="197">
        <v>0.15</v>
      </c>
      <c r="CG105" s="99"/>
      <c r="CH105" s="136">
        <v>1E-13</v>
      </c>
      <c r="CI105" s="4"/>
      <c r="CJ105" s="6"/>
      <c r="CK105" s="5"/>
      <c r="CL105" s="6">
        <v>32</v>
      </c>
      <c r="CM105" s="4"/>
      <c r="CN105" s="6"/>
      <c r="CO105" s="5"/>
      <c r="CP105" s="6"/>
      <c r="CQ105" s="5"/>
      <c r="CR105" s="6">
        <v>0.25</v>
      </c>
      <c r="CS105" s="5"/>
      <c r="CT105" s="6"/>
      <c r="CU105" s="216">
        <v>2700</v>
      </c>
      <c r="CV105" s="223">
        <v>3000</v>
      </c>
      <c r="CW105" s="3" t="s">
        <v>287</v>
      </c>
      <c r="CX105" s="46">
        <v>32874</v>
      </c>
      <c r="CY105" s="106"/>
      <c r="CZ105" s="155"/>
      <c r="DA105" s="64">
        <v>2.2499999999999998E-3</v>
      </c>
      <c r="DB105" s="47">
        <v>850000</v>
      </c>
      <c r="DC105" s="64"/>
      <c r="DD105" s="47"/>
      <c r="DE105" s="64"/>
      <c r="DF105" s="51">
        <v>8</v>
      </c>
      <c r="DG105" s="51"/>
      <c r="DH105" s="48">
        <v>43633</v>
      </c>
      <c r="DI105" s="65"/>
      <c r="DJ105" s="3">
        <v>4000</v>
      </c>
      <c r="DK105" s="223">
        <v>1000</v>
      </c>
      <c r="DL105" s="224">
        <v>6000</v>
      </c>
      <c r="DM105" s="49"/>
      <c r="DN105" s="50"/>
      <c r="DO105" s="49"/>
      <c r="DP105" s="50">
        <v>1.01</v>
      </c>
      <c r="DQ105" s="49"/>
      <c r="DR105" s="65"/>
      <c r="DS105" s="51">
        <v>5.69</v>
      </c>
      <c r="DT105" s="4" t="s">
        <v>275</v>
      </c>
      <c r="DU105" s="216">
        <v>4000</v>
      </c>
      <c r="DV105" s="233">
        <v>5000</v>
      </c>
      <c r="DW105" s="233"/>
      <c r="DX105" s="178">
        <v>43633</v>
      </c>
      <c r="DY105" s="157" t="s">
        <v>580</v>
      </c>
      <c r="DZ105" s="158" t="s">
        <v>581</v>
      </c>
      <c r="EA105" s="159" t="s">
        <v>508</v>
      </c>
    </row>
    <row r="106" spans="1:131" ht="12" customHeight="1" x14ac:dyDescent="0.2">
      <c r="A106" s="7" t="s">
        <v>285</v>
      </c>
      <c r="B106" s="8" t="s">
        <v>538</v>
      </c>
      <c r="C106" s="199">
        <v>29.521174999999999</v>
      </c>
      <c r="D106" s="199">
        <v>104.829375</v>
      </c>
      <c r="E106" s="9" t="s">
        <v>411</v>
      </c>
      <c r="F106" s="8" t="s">
        <v>412</v>
      </c>
      <c r="G106" s="9" t="s">
        <v>539</v>
      </c>
      <c r="H106" s="7" t="s">
        <v>364</v>
      </c>
      <c r="I106" s="175"/>
      <c r="J106" s="69"/>
      <c r="K106" s="4">
        <v>2650</v>
      </c>
      <c r="L106" s="6">
        <v>2650</v>
      </c>
      <c r="M106" s="41">
        <v>0.01</v>
      </c>
      <c r="N106" s="60">
        <v>0.09</v>
      </c>
      <c r="O106" s="61">
        <v>0.05</v>
      </c>
      <c r="P106" s="4"/>
      <c r="Q106" s="253"/>
      <c r="R106" s="64">
        <v>4.9999999999999999E-20</v>
      </c>
      <c r="S106" s="41">
        <v>7</v>
      </c>
      <c r="T106" s="60">
        <v>50</v>
      </c>
      <c r="U106" s="61">
        <v>20</v>
      </c>
      <c r="V106" s="60"/>
      <c r="W106" s="60"/>
      <c r="X106" s="61">
        <v>0.22</v>
      </c>
      <c r="Y106" s="41"/>
      <c r="Z106" s="61"/>
      <c r="AA106" s="41"/>
      <c r="AB106" s="61"/>
      <c r="AC106" s="41"/>
      <c r="AD106" s="61"/>
      <c r="AE106" s="41"/>
      <c r="AF106" s="61"/>
      <c r="AG106" s="60"/>
      <c r="AH106" s="61"/>
      <c r="AI106" s="41">
        <v>50</v>
      </c>
      <c r="AJ106" s="61">
        <v>100</v>
      </c>
      <c r="AK106" s="60"/>
      <c r="AL106" s="61"/>
      <c r="AM106" s="41"/>
      <c r="AN106" s="61"/>
      <c r="AO106" s="62"/>
      <c r="AP106" s="64"/>
      <c r="AQ106" s="223"/>
      <c r="AR106" s="218"/>
      <c r="AS106" s="6" t="s">
        <v>329</v>
      </c>
      <c r="AT106" s="70">
        <v>2.5999999999999999E-2</v>
      </c>
      <c r="AU106" s="65">
        <v>0</v>
      </c>
      <c r="AV106" s="65"/>
      <c r="AW106" s="69">
        <f>PRODUCT(AT106,CV106)</f>
        <v>78</v>
      </c>
      <c r="AX106" s="209">
        <v>0.03</v>
      </c>
      <c r="AY106" s="65">
        <v>0</v>
      </c>
      <c r="AZ106" s="65"/>
      <c r="BA106" s="69">
        <f>PRODUCT(AX106,CV106)+AY106</f>
        <v>90</v>
      </c>
      <c r="BB106" s="70">
        <v>2.5000000000000001E-2</v>
      </c>
      <c r="BC106" s="65">
        <v>0</v>
      </c>
      <c r="BD106" s="65"/>
      <c r="BE106" s="69">
        <f>PRODUCT(BB106,CV106)</f>
        <v>75</v>
      </c>
      <c r="BF106" s="4" t="s">
        <v>540</v>
      </c>
      <c r="BG106" s="6" t="s">
        <v>255</v>
      </c>
      <c r="BH106" s="70">
        <v>0.02</v>
      </c>
      <c r="BI106" s="65">
        <v>0</v>
      </c>
      <c r="BJ106" s="65"/>
      <c r="BK106" s="69">
        <f>BH106*CV106+BI106</f>
        <v>60</v>
      </c>
      <c r="BL106" s="216"/>
      <c r="BM106" s="218"/>
      <c r="BN106" s="5"/>
      <c r="BO106" s="6"/>
      <c r="BP106" s="4"/>
      <c r="BQ106" s="6"/>
      <c r="BR106" s="5"/>
      <c r="BS106" s="6"/>
      <c r="BT106" s="3"/>
      <c r="BU106" s="6"/>
      <c r="BV106" s="216"/>
      <c r="BW106" s="218"/>
      <c r="BX106" s="216"/>
      <c r="BY106" s="218"/>
      <c r="BZ106" s="239"/>
      <c r="CA106" s="223"/>
      <c r="CB106" s="218"/>
      <c r="CC106" s="5"/>
      <c r="CD106" s="6"/>
      <c r="CE106" s="65"/>
      <c r="CF106" s="69"/>
      <c r="CG106" s="5"/>
      <c r="CH106" s="6"/>
      <c r="CI106" s="4"/>
      <c r="CJ106" s="6"/>
      <c r="CK106" s="5"/>
      <c r="CL106" s="6"/>
      <c r="CM106" s="4"/>
      <c r="CN106" s="6"/>
      <c r="CO106" s="5"/>
      <c r="CP106" s="6"/>
      <c r="CQ106" s="5"/>
      <c r="CR106" s="6"/>
      <c r="CS106" s="5"/>
      <c r="CT106" s="6"/>
      <c r="CU106" s="216">
        <v>2300</v>
      </c>
      <c r="CV106" s="223">
        <v>3000</v>
      </c>
      <c r="CW106" s="3" t="s">
        <v>541</v>
      </c>
      <c r="CX106" s="46">
        <v>42005</v>
      </c>
      <c r="CY106" s="5"/>
      <c r="CZ106" s="3"/>
      <c r="DA106" s="64"/>
      <c r="DB106" s="47"/>
      <c r="DC106" s="64"/>
      <c r="DD106" s="47"/>
      <c r="DE106" s="64"/>
      <c r="DF106" s="51"/>
      <c r="DG106" s="51"/>
      <c r="DH106" s="48">
        <v>42005</v>
      </c>
      <c r="DI106" s="65"/>
      <c r="DJ106" s="3"/>
      <c r="DK106" s="223"/>
      <c r="DL106" s="224"/>
      <c r="DM106" s="49"/>
      <c r="DN106" s="50"/>
      <c r="DO106" s="49"/>
      <c r="DP106" s="50"/>
      <c r="DQ106" s="49"/>
      <c r="DR106" s="65"/>
      <c r="DS106" s="51">
        <v>3.4</v>
      </c>
      <c r="DT106" s="4" t="s">
        <v>290</v>
      </c>
      <c r="DU106" s="216"/>
      <c r="DV106" s="218"/>
      <c r="DW106" s="218"/>
      <c r="DX106" s="178">
        <v>42370</v>
      </c>
      <c r="DY106" s="38" t="s">
        <v>542</v>
      </c>
      <c r="DZ106" s="53"/>
      <c r="EA106" s="7" t="s">
        <v>543</v>
      </c>
    </row>
    <row r="107" spans="1:131" ht="12" customHeight="1" x14ac:dyDescent="0.2">
      <c r="A107" s="138" t="s">
        <v>509</v>
      </c>
      <c r="B107" s="139" t="s">
        <v>514</v>
      </c>
      <c r="C107" s="199">
        <v>54.094214999999998</v>
      </c>
      <c r="D107" s="199">
        <v>18.306011999999999</v>
      </c>
      <c r="E107" s="9" t="s">
        <v>411</v>
      </c>
      <c r="F107" s="139" t="s">
        <v>412</v>
      </c>
      <c r="G107" s="140"/>
      <c r="H107" s="138" t="s">
        <v>364</v>
      </c>
      <c r="I107" s="205"/>
      <c r="J107" s="197"/>
      <c r="K107" s="98"/>
      <c r="L107" s="141"/>
      <c r="M107" s="142"/>
      <c r="N107" s="143"/>
      <c r="O107" s="144"/>
      <c r="P107" s="98"/>
      <c r="Q107" s="98"/>
      <c r="R107" s="64"/>
      <c r="S107" s="142"/>
      <c r="T107" s="143"/>
      <c r="U107" s="144"/>
      <c r="V107" s="143"/>
      <c r="W107" s="143"/>
      <c r="X107" s="144"/>
      <c r="Y107" s="142"/>
      <c r="Z107" s="144"/>
      <c r="AA107" s="142"/>
      <c r="AB107" s="144"/>
      <c r="AC107" s="142"/>
      <c r="AD107" s="144"/>
      <c r="AE107" s="142"/>
      <c r="AF107" s="144"/>
      <c r="AG107" s="143"/>
      <c r="AH107" s="144"/>
      <c r="AI107" s="142"/>
      <c r="AJ107" s="144"/>
      <c r="AK107" s="143"/>
      <c r="AL107" s="144"/>
      <c r="AM107" s="142"/>
      <c r="AN107" s="144"/>
      <c r="AO107" s="113"/>
      <c r="AP107" s="136"/>
      <c r="AQ107" s="246"/>
      <c r="AR107" s="227"/>
      <c r="AS107" s="141"/>
      <c r="AT107" s="211"/>
      <c r="AU107" s="150"/>
      <c r="AV107" s="150"/>
      <c r="AW107" s="69"/>
      <c r="AX107" s="215"/>
      <c r="AY107" s="150"/>
      <c r="AZ107" s="150"/>
      <c r="BA107" s="69"/>
      <c r="BB107" s="211"/>
      <c r="BC107" s="150"/>
      <c r="BD107" s="150"/>
      <c r="BE107" s="69"/>
      <c r="BF107" s="98"/>
      <c r="BG107" s="141"/>
      <c r="BH107" s="211"/>
      <c r="BI107" s="150"/>
      <c r="BJ107" s="150"/>
      <c r="BK107" s="197"/>
      <c r="BL107" s="226"/>
      <c r="BM107" s="227"/>
      <c r="BN107" s="99"/>
      <c r="BO107" s="141"/>
      <c r="BP107" s="98"/>
      <c r="BQ107" s="141"/>
      <c r="BR107" s="99"/>
      <c r="BS107" s="141"/>
      <c r="BT107" s="56"/>
      <c r="BU107" s="141"/>
      <c r="BV107" s="226"/>
      <c r="BW107" s="227"/>
      <c r="BX107" s="226"/>
      <c r="BY107" s="227"/>
      <c r="BZ107" s="252"/>
      <c r="CA107" s="246"/>
      <c r="CB107" s="227"/>
      <c r="CC107" s="99"/>
      <c r="CD107" s="141"/>
      <c r="CE107" s="150"/>
      <c r="CF107" s="197"/>
      <c r="CG107" s="99"/>
      <c r="CH107" s="141"/>
      <c r="CI107" s="98"/>
      <c r="CJ107" s="141"/>
      <c r="CK107" s="99"/>
      <c r="CL107" s="141"/>
      <c r="CM107" s="98"/>
      <c r="CN107" s="141"/>
      <c r="CO107" s="99"/>
      <c r="CP107" s="141"/>
      <c r="CQ107" s="99"/>
      <c r="CR107" s="141"/>
      <c r="CS107" s="99"/>
      <c r="CT107" s="141"/>
      <c r="CU107" s="216">
        <v>4000</v>
      </c>
      <c r="CV107" s="246"/>
      <c r="CW107" s="56" t="s">
        <v>511</v>
      </c>
      <c r="CX107" s="145">
        <v>42530</v>
      </c>
      <c r="CY107" s="139"/>
      <c r="CZ107" s="140"/>
      <c r="DA107" s="136"/>
      <c r="DB107" s="146"/>
      <c r="DC107" s="136">
        <v>18812</v>
      </c>
      <c r="DD107" s="146"/>
      <c r="DE107" s="136"/>
      <c r="DF107" s="151">
        <v>90.5</v>
      </c>
      <c r="DG107" s="151"/>
      <c r="DH107" s="147"/>
      <c r="DI107" s="150"/>
      <c r="DJ107" s="56">
        <v>162</v>
      </c>
      <c r="DK107" s="246"/>
      <c r="DL107" s="224">
        <v>150</v>
      </c>
      <c r="DM107" s="148"/>
      <c r="DN107" s="149"/>
      <c r="DO107" s="148"/>
      <c r="DP107" s="149"/>
      <c r="DQ107" s="148"/>
      <c r="DR107" s="150"/>
      <c r="DS107" s="51">
        <v>0.5</v>
      </c>
      <c r="DT107" s="4" t="s">
        <v>290</v>
      </c>
      <c r="DU107" s="234"/>
      <c r="DV107" s="235"/>
      <c r="DW107" s="235"/>
      <c r="DX107" s="183">
        <v>42546</v>
      </c>
      <c r="DY107" s="152"/>
      <c r="DZ107" s="153" t="s">
        <v>512</v>
      </c>
      <c r="EA107" s="138" t="s">
        <v>513</v>
      </c>
    </row>
    <row r="108" spans="1:131" ht="12" customHeight="1" x14ac:dyDescent="0.2">
      <c r="A108" s="138" t="s">
        <v>509</v>
      </c>
      <c r="B108" s="139" t="s">
        <v>510</v>
      </c>
      <c r="C108" s="199">
        <v>54.093609000000001</v>
      </c>
      <c r="D108" s="199">
        <v>18.305637999999998</v>
      </c>
      <c r="E108" s="9" t="s">
        <v>411</v>
      </c>
      <c r="F108" s="139" t="s">
        <v>412</v>
      </c>
      <c r="G108" s="140"/>
      <c r="H108" s="138" t="s">
        <v>364</v>
      </c>
      <c r="I108" s="205"/>
      <c r="J108" s="197"/>
      <c r="K108" s="98"/>
      <c r="L108" s="141"/>
      <c r="M108" s="142"/>
      <c r="N108" s="143"/>
      <c r="O108" s="144"/>
      <c r="P108" s="98"/>
      <c r="Q108" s="98"/>
      <c r="R108" s="64"/>
      <c r="S108" s="142"/>
      <c r="T108" s="143"/>
      <c r="U108" s="144"/>
      <c r="V108" s="143"/>
      <c r="W108" s="143"/>
      <c r="X108" s="144"/>
      <c r="Y108" s="142"/>
      <c r="Z108" s="144"/>
      <c r="AA108" s="142"/>
      <c r="AB108" s="144"/>
      <c r="AC108" s="142"/>
      <c r="AD108" s="144"/>
      <c r="AE108" s="142"/>
      <c r="AF108" s="144"/>
      <c r="AG108" s="143"/>
      <c r="AH108" s="144"/>
      <c r="AI108" s="142"/>
      <c r="AJ108" s="144"/>
      <c r="AK108" s="143"/>
      <c r="AL108" s="144"/>
      <c r="AM108" s="142"/>
      <c r="AN108" s="144"/>
      <c r="AO108" s="113"/>
      <c r="AP108" s="136"/>
      <c r="AQ108" s="246"/>
      <c r="AR108" s="227"/>
      <c r="AS108" s="141"/>
      <c r="AT108" s="211"/>
      <c r="AU108" s="150"/>
      <c r="AV108" s="150"/>
      <c r="AW108" s="69"/>
      <c r="AX108" s="215"/>
      <c r="AY108" s="150"/>
      <c r="AZ108" s="150"/>
      <c r="BA108" s="69"/>
      <c r="BB108" s="211"/>
      <c r="BC108" s="150"/>
      <c r="BD108" s="150"/>
      <c r="BE108" s="69"/>
      <c r="BF108" s="98"/>
      <c r="BG108" s="141"/>
      <c r="BH108" s="211"/>
      <c r="BI108" s="150"/>
      <c r="BJ108" s="150"/>
      <c r="BK108" s="197"/>
      <c r="BL108" s="226"/>
      <c r="BM108" s="227"/>
      <c r="BN108" s="99"/>
      <c r="BO108" s="141"/>
      <c r="BP108" s="98"/>
      <c r="BQ108" s="141"/>
      <c r="BR108" s="99"/>
      <c r="BS108" s="141"/>
      <c r="BT108" s="56"/>
      <c r="BU108" s="141"/>
      <c r="BV108" s="226"/>
      <c r="BW108" s="227"/>
      <c r="BX108" s="226"/>
      <c r="BY108" s="227"/>
      <c r="BZ108" s="252"/>
      <c r="CA108" s="246"/>
      <c r="CB108" s="227"/>
      <c r="CC108" s="99"/>
      <c r="CD108" s="141"/>
      <c r="CE108" s="150"/>
      <c r="CF108" s="197"/>
      <c r="CG108" s="99"/>
      <c r="CH108" s="141"/>
      <c r="CI108" s="98"/>
      <c r="CJ108" s="141"/>
      <c r="CK108" s="99"/>
      <c r="CL108" s="141"/>
      <c r="CM108" s="98"/>
      <c r="CN108" s="141"/>
      <c r="CO108" s="99"/>
      <c r="CP108" s="141"/>
      <c r="CQ108" s="99"/>
      <c r="CR108" s="141"/>
      <c r="CS108" s="99"/>
      <c r="CT108" s="141"/>
      <c r="CU108" s="216">
        <v>4000</v>
      </c>
      <c r="CV108" s="246"/>
      <c r="CW108" s="56" t="s">
        <v>511</v>
      </c>
      <c r="CX108" s="145">
        <v>42571</v>
      </c>
      <c r="CY108" s="139"/>
      <c r="CZ108" s="140"/>
      <c r="DA108" s="136"/>
      <c r="DB108" s="146"/>
      <c r="DC108" s="136">
        <v>17230</v>
      </c>
      <c r="DD108" s="146"/>
      <c r="DE108" s="136"/>
      <c r="DF108" s="151">
        <v>90.5</v>
      </c>
      <c r="DG108" s="151"/>
      <c r="DH108" s="147"/>
      <c r="DI108" s="150"/>
      <c r="DJ108" s="56">
        <v>162</v>
      </c>
      <c r="DK108" s="246"/>
      <c r="DL108" s="224">
        <v>150</v>
      </c>
      <c r="DM108" s="148"/>
      <c r="DN108" s="149"/>
      <c r="DO108" s="148"/>
      <c r="DP108" s="149"/>
      <c r="DQ108" s="148"/>
      <c r="DR108" s="150"/>
      <c r="DS108" s="51">
        <v>1</v>
      </c>
      <c r="DT108" s="4" t="s">
        <v>290</v>
      </c>
      <c r="DU108" s="234"/>
      <c r="DV108" s="235"/>
      <c r="DW108" s="235"/>
      <c r="DX108" s="183">
        <v>42613</v>
      </c>
      <c r="DY108" s="152"/>
      <c r="DZ108" s="153" t="s">
        <v>512</v>
      </c>
      <c r="EA108" s="138" t="s">
        <v>513</v>
      </c>
    </row>
    <row r="109" spans="1:131" ht="12" customHeight="1" x14ac:dyDescent="0.2">
      <c r="A109" s="7" t="s">
        <v>422</v>
      </c>
      <c r="B109" s="8" t="s">
        <v>423</v>
      </c>
      <c r="C109" s="199">
        <v>53.822283329999998</v>
      </c>
      <c r="D109" s="199">
        <v>-2.950583333</v>
      </c>
      <c r="E109" s="9" t="s">
        <v>411</v>
      </c>
      <c r="F109" s="8" t="s">
        <v>412</v>
      </c>
      <c r="G109" s="9" t="s">
        <v>424</v>
      </c>
      <c r="H109" s="7" t="s">
        <v>364</v>
      </c>
      <c r="I109" s="175"/>
      <c r="J109" s="69"/>
      <c r="K109" s="90">
        <v>2590</v>
      </c>
      <c r="L109" s="91">
        <v>2640</v>
      </c>
      <c r="M109" s="92">
        <v>2.4E-2</v>
      </c>
      <c r="N109" s="94">
        <v>4.4999999999999998E-2</v>
      </c>
      <c r="O109" s="93">
        <f>AVERAGE(M109,N109)</f>
        <v>3.4500000000000003E-2</v>
      </c>
      <c r="P109" s="68">
        <v>9.9999999999999995E-21</v>
      </c>
      <c r="Q109" s="68">
        <v>9.9999999999999998E-20</v>
      </c>
      <c r="R109" s="63">
        <f>AVERAGE(P109,Q109)</f>
        <v>5.4999999999999996E-20</v>
      </c>
      <c r="S109" s="92">
        <v>16.5</v>
      </c>
      <c r="T109" s="94">
        <v>52</v>
      </c>
      <c r="U109" s="93">
        <f>AVERAGE(S109,T109)</f>
        <v>34.25</v>
      </c>
      <c r="V109" s="94">
        <v>0.11</v>
      </c>
      <c r="W109" s="94">
        <v>0.31</v>
      </c>
      <c r="X109" s="93">
        <f>AVERAGE(V109,W109)</f>
        <v>0.21</v>
      </c>
      <c r="Y109" s="41">
        <f t="shared" ref="Y109:Z113" si="12">S109/(3*(1-2*V109))</f>
        <v>7.051282051282052</v>
      </c>
      <c r="Z109" s="61">
        <f t="shared" si="12"/>
        <v>45.614035087719294</v>
      </c>
      <c r="AA109" s="41">
        <f t="shared" ref="AA109:AB113" si="13">S109/(2*(1+V109))</f>
        <v>7.4324324324324316</v>
      </c>
      <c r="AB109" s="61">
        <f t="shared" si="13"/>
        <v>19.847328244274809</v>
      </c>
      <c r="AC109" s="92"/>
      <c r="AD109" s="93"/>
      <c r="AE109" s="92">
        <v>43</v>
      </c>
      <c r="AF109" s="93">
        <v>48.6</v>
      </c>
      <c r="AG109" s="94">
        <v>10</v>
      </c>
      <c r="AH109" s="93">
        <v>17.600000000000001</v>
      </c>
      <c r="AI109" s="92">
        <v>18</v>
      </c>
      <c r="AJ109" s="93">
        <v>108</v>
      </c>
      <c r="AK109" s="94">
        <v>3</v>
      </c>
      <c r="AL109" s="93">
        <v>17</v>
      </c>
      <c r="AM109" s="41"/>
      <c r="AN109" s="61"/>
      <c r="AO109" s="62"/>
      <c r="AP109" s="64"/>
      <c r="AQ109" s="243"/>
      <c r="AR109" s="222"/>
      <c r="AS109" s="91" t="s">
        <v>218</v>
      </c>
      <c r="AT109" s="208">
        <v>2.35E-2</v>
      </c>
      <c r="AU109" s="160">
        <v>0</v>
      </c>
      <c r="AV109" s="65">
        <f>PRODUCT(AT109,CU109)</f>
        <v>62.274999999999999</v>
      </c>
      <c r="AW109" s="69">
        <f>PRODUCT(AT109,CV109)</f>
        <v>62.744999999999997</v>
      </c>
      <c r="AX109" s="212">
        <v>2.828E-2</v>
      </c>
      <c r="AY109" s="160">
        <v>0</v>
      </c>
      <c r="AZ109" s="65">
        <f>PRODUCT(AX109,CU109)</f>
        <v>74.941999999999993</v>
      </c>
      <c r="BA109" s="69">
        <f>PRODUCT(AX109,CV109)</f>
        <v>75.507599999999996</v>
      </c>
      <c r="BB109" s="208">
        <v>1.6969999999999999E-2</v>
      </c>
      <c r="BC109" s="160">
        <v>0</v>
      </c>
      <c r="BD109" s="65">
        <f>PRODUCT(BB109,CU109)</f>
        <v>44.970499999999994</v>
      </c>
      <c r="BE109" s="69">
        <f>PRODUCT(BB109,CV109)</f>
        <v>45.309899999999999</v>
      </c>
      <c r="BF109" s="4"/>
      <c r="BG109" s="91" t="s">
        <v>425</v>
      </c>
      <c r="BH109" s="208">
        <v>1.5599999999999999E-2</v>
      </c>
      <c r="BI109" s="65">
        <v>0</v>
      </c>
      <c r="BJ109" s="65">
        <f>BH109*CU109</f>
        <v>41.339999999999996</v>
      </c>
      <c r="BK109" s="69">
        <f>PRODUCT(BH109,CV109)</f>
        <v>41.652000000000001</v>
      </c>
      <c r="BL109" s="216"/>
      <c r="BM109" s="218"/>
      <c r="BN109" s="5"/>
      <c r="BO109" s="6"/>
      <c r="BP109" s="4"/>
      <c r="BQ109" s="6"/>
      <c r="BR109" s="5"/>
      <c r="BS109" s="6"/>
      <c r="BT109" s="3"/>
      <c r="BU109" s="91" t="s">
        <v>218</v>
      </c>
      <c r="BV109" s="216"/>
      <c r="BW109" s="218"/>
      <c r="BX109" s="216"/>
      <c r="BY109" s="218"/>
      <c r="BZ109" s="239"/>
      <c r="CA109" s="223"/>
      <c r="CB109" s="218"/>
      <c r="CC109" s="5"/>
      <c r="CD109" s="6"/>
      <c r="CE109" s="65"/>
      <c r="CF109" s="69"/>
      <c r="CG109" s="5"/>
      <c r="CH109" s="6"/>
      <c r="CI109" s="4"/>
      <c r="CJ109" s="6"/>
      <c r="CK109" s="5"/>
      <c r="CL109" s="6"/>
      <c r="CM109" s="4"/>
      <c r="CN109" s="6"/>
      <c r="CO109" s="5"/>
      <c r="CP109" s="6"/>
      <c r="CQ109" s="5"/>
      <c r="CR109" s="6"/>
      <c r="CS109" s="57">
        <v>6</v>
      </c>
      <c r="CT109" s="91">
        <v>23</v>
      </c>
      <c r="CU109" s="221">
        <v>2650</v>
      </c>
      <c r="CV109" s="243">
        <v>2670</v>
      </c>
      <c r="CW109" s="3" t="s">
        <v>287</v>
      </c>
      <c r="CX109" s="46">
        <v>40630</v>
      </c>
      <c r="CY109" s="5" t="s">
        <v>426</v>
      </c>
      <c r="CZ109" s="3"/>
      <c r="DA109" s="63">
        <v>0.16</v>
      </c>
      <c r="DB109" s="96"/>
      <c r="DC109" s="63">
        <v>4200</v>
      </c>
      <c r="DD109" s="47"/>
      <c r="DE109" s="64"/>
      <c r="DF109" s="111">
        <v>54</v>
      </c>
      <c r="DG109" s="111">
        <v>60</v>
      </c>
      <c r="DH109" s="48">
        <v>40633</v>
      </c>
      <c r="DI109" s="65"/>
      <c r="DJ109" s="95">
        <v>50</v>
      </c>
      <c r="DK109" s="223"/>
      <c r="DL109" s="224"/>
      <c r="DM109" s="49"/>
      <c r="DN109" s="50"/>
      <c r="DO109" s="49"/>
      <c r="DP109" s="50"/>
      <c r="DQ109" s="49"/>
      <c r="DR109" s="160">
        <v>1</v>
      </c>
      <c r="DS109" s="111">
        <v>2.2999999999999998</v>
      </c>
      <c r="DT109" s="90" t="s">
        <v>275</v>
      </c>
      <c r="DU109" s="216"/>
      <c r="DV109" s="236">
        <v>3600</v>
      </c>
      <c r="DW109" s="222">
        <v>1800</v>
      </c>
      <c r="DX109" s="181">
        <v>40634</v>
      </c>
      <c r="DY109" s="104" t="s">
        <v>427</v>
      </c>
      <c r="DZ109" s="112" t="s">
        <v>428</v>
      </c>
      <c r="EA109" s="7" t="s">
        <v>429</v>
      </c>
    </row>
    <row r="110" spans="1:131" ht="12" customHeight="1" x14ac:dyDescent="0.2">
      <c r="A110" s="7" t="s">
        <v>422</v>
      </c>
      <c r="B110" s="8" t="s">
        <v>430</v>
      </c>
      <c r="C110" s="199">
        <v>53.822283329999998</v>
      </c>
      <c r="D110" s="199">
        <v>-2.950583333</v>
      </c>
      <c r="E110" s="9" t="s">
        <v>411</v>
      </c>
      <c r="F110" s="8" t="s">
        <v>412</v>
      </c>
      <c r="G110" s="9" t="s">
        <v>424</v>
      </c>
      <c r="H110" s="7" t="s">
        <v>364</v>
      </c>
      <c r="I110" s="175"/>
      <c r="J110" s="69"/>
      <c r="K110" s="90">
        <v>2590</v>
      </c>
      <c r="L110" s="91">
        <v>2640</v>
      </c>
      <c r="M110" s="92">
        <v>2.4E-2</v>
      </c>
      <c r="N110" s="94">
        <v>4.4999999999999998E-2</v>
      </c>
      <c r="O110" s="93">
        <f>AVERAGE(M110,N110)</f>
        <v>3.4500000000000003E-2</v>
      </c>
      <c r="P110" s="68">
        <v>9.9999999999999995E-21</v>
      </c>
      <c r="Q110" s="68">
        <v>9.9999999999999998E-20</v>
      </c>
      <c r="R110" s="63">
        <f>AVERAGE(P110,Q110)</f>
        <v>5.4999999999999996E-20</v>
      </c>
      <c r="S110" s="92">
        <v>16.5</v>
      </c>
      <c r="T110" s="94">
        <v>52</v>
      </c>
      <c r="U110" s="93">
        <f>AVERAGE(S110,T110)</f>
        <v>34.25</v>
      </c>
      <c r="V110" s="94">
        <v>0.11</v>
      </c>
      <c r="W110" s="94">
        <v>0.31</v>
      </c>
      <c r="X110" s="93">
        <f>AVERAGE(V110,W110)</f>
        <v>0.21</v>
      </c>
      <c r="Y110" s="41">
        <f t="shared" si="12"/>
        <v>7.051282051282052</v>
      </c>
      <c r="Z110" s="61">
        <f t="shared" si="12"/>
        <v>45.614035087719294</v>
      </c>
      <c r="AA110" s="41">
        <f t="shared" si="13"/>
        <v>7.4324324324324316</v>
      </c>
      <c r="AB110" s="61">
        <f t="shared" si="13"/>
        <v>19.847328244274809</v>
      </c>
      <c r="AC110" s="92"/>
      <c r="AD110" s="93"/>
      <c r="AE110" s="92">
        <v>43</v>
      </c>
      <c r="AF110" s="93">
        <v>48.6</v>
      </c>
      <c r="AG110" s="94">
        <v>10</v>
      </c>
      <c r="AH110" s="93">
        <v>17.600000000000001</v>
      </c>
      <c r="AI110" s="92">
        <v>18</v>
      </c>
      <c r="AJ110" s="93">
        <v>108</v>
      </c>
      <c r="AK110" s="94">
        <v>3</v>
      </c>
      <c r="AL110" s="93">
        <v>17</v>
      </c>
      <c r="AM110" s="41"/>
      <c r="AN110" s="61"/>
      <c r="AO110" s="62"/>
      <c r="AP110" s="64"/>
      <c r="AQ110" s="243"/>
      <c r="AR110" s="222"/>
      <c r="AS110" s="91" t="s">
        <v>218</v>
      </c>
      <c r="AT110" s="208">
        <v>2.35E-2</v>
      </c>
      <c r="AU110" s="160">
        <v>0</v>
      </c>
      <c r="AV110" s="65">
        <f>PRODUCT(AT110,CU110)</f>
        <v>57.457500000000003</v>
      </c>
      <c r="AW110" s="69">
        <f>PRODUCT(AT110,CV110)</f>
        <v>59.173000000000002</v>
      </c>
      <c r="AX110" s="212">
        <v>2.828E-2</v>
      </c>
      <c r="AY110" s="160">
        <v>0</v>
      </c>
      <c r="AZ110" s="65">
        <f>PRODUCT(AX110,CU110)</f>
        <v>69.144599999999997</v>
      </c>
      <c r="BA110" s="69">
        <f>PRODUCT(AX110,CV110)</f>
        <v>71.209040000000002</v>
      </c>
      <c r="BB110" s="208">
        <v>1.6969999999999999E-2</v>
      </c>
      <c r="BC110" s="160">
        <v>0</v>
      </c>
      <c r="BD110" s="65">
        <f>PRODUCT(BB110,CU110)</f>
        <v>41.49165</v>
      </c>
      <c r="BE110" s="69">
        <f>PRODUCT(BB110,CV110)</f>
        <v>42.730460000000001</v>
      </c>
      <c r="BF110" s="4"/>
      <c r="BG110" s="91" t="s">
        <v>425</v>
      </c>
      <c r="BH110" s="208">
        <v>1.5599999999999999E-2</v>
      </c>
      <c r="BI110" s="65">
        <v>0</v>
      </c>
      <c r="BJ110" s="65">
        <f>BH110*CU110</f>
        <v>38.141999999999996</v>
      </c>
      <c r="BK110" s="69">
        <f>PRODUCT(BH110,CV110)</f>
        <v>39.280799999999999</v>
      </c>
      <c r="BL110" s="216"/>
      <c r="BM110" s="218"/>
      <c r="BN110" s="5"/>
      <c r="BO110" s="6"/>
      <c r="BP110" s="4"/>
      <c r="BQ110" s="6"/>
      <c r="BR110" s="5"/>
      <c r="BS110" s="6"/>
      <c r="BT110" s="3"/>
      <c r="BU110" s="91" t="s">
        <v>218</v>
      </c>
      <c r="BV110" s="216"/>
      <c r="BW110" s="218"/>
      <c r="BX110" s="216"/>
      <c r="BY110" s="218"/>
      <c r="BZ110" s="239"/>
      <c r="CA110" s="223"/>
      <c r="CB110" s="218"/>
      <c r="CC110" s="5"/>
      <c r="CD110" s="6"/>
      <c r="CE110" s="65"/>
      <c r="CF110" s="69"/>
      <c r="CG110" s="5"/>
      <c r="CH110" s="6"/>
      <c r="CI110" s="4"/>
      <c r="CJ110" s="6"/>
      <c r="CK110" s="5"/>
      <c r="CL110" s="6"/>
      <c r="CM110" s="4"/>
      <c r="CN110" s="6"/>
      <c r="CO110" s="5"/>
      <c r="CP110" s="6"/>
      <c r="CQ110" s="5"/>
      <c r="CR110" s="6"/>
      <c r="CS110" s="57">
        <v>6</v>
      </c>
      <c r="CT110" s="91">
        <v>23</v>
      </c>
      <c r="CU110" s="216">
        <v>2445</v>
      </c>
      <c r="CV110" s="223">
        <v>2518</v>
      </c>
      <c r="CW110" s="3" t="s">
        <v>287</v>
      </c>
      <c r="CX110" s="46">
        <v>40689</v>
      </c>
      <c r="CY110" s="5" t="s">
        <v>426</v>
      </c>
      <c r="CZ110" s="3"/>
      <c r="DA110" s="64">
        <v>0.21</v>
      </c>
      <c r="DB110" s="47"/>
      <c r="DC110" s="64">
        <v>7000</v>
      </c>
      <c r="DD110" s="47"/>
      <c r="DE110" s="64"/>
      <c r="DF110" s="51"/>
      <c r="DG110" s="51">
        <v>54</v>
      </c>
      <c r="DH110" s="48">
        <v>40689</v>
      </c>
      <c r="DI110" s="65"/>
      <c r="DJ110" s="3"/>
      <c r="DK110" s="223">
        <v>2585</v>
      </c>
      <c r="DL110" s="224">
        <v>2633</v>
      </c>
      <c r="DM110" s="49"/>
      <c r="DN110" s="50"/>
      <c r="DO110" s="49"/>
      <c r="DP110" s="50"/>
      <c r="DQ110" s="49"/>
      <c r="DR110" s="65"/>
      <c r="DS110" s="51">
        <v>1.5</v>
      </c>
      <c r="DT110" s="4" t="s">
        <v>275</v>
      </c>
      <c r="DU110" s="216"/>
      <c r="DV110" s="218"/>
      <c r="DW110" s="218"/>
      <c r="DX110" s="178">
        <v>40690</v>
      </c>
      <c r="DY110" s="38" t="s">
        <v>431</v>
      </c>
      <c r="DZ110" s="53" t="s">
        <v>432</v>
      </c>
      <c r="EA110" s="161" t="s">
        <v>433</v>
      </c>
    </row>
    <row r="111" spans="1:131" ht="12" customHeight="1" x14ac:dyDescent="0.2">
      <c r="A111" s="7" t="s">
        <v>422</v>
      </c>
      <c r="B111" s="8" t="s">
        <v>434</v>
      </c>
      <c r="C111" s="199">
        <v>53.787840000000003</v>
      </c>
      <c r="D111" s="199">
        <v>-2.951047</v>
      </c>
      <c r="E111" s="9" t="s">
        <v>411</v>
      </c>
      <c r="F111" s="8" t="s">
        <v>412</v>
      </c>
      <c r="G111" s="9" t="s">
        <v>435</v>
      </c>
      <c r="H111" s="7" t="s">
        <v>364</v>
      </c>
      <c r="I111" s="175"/>
      <c r="J111" s="69"/>
      <c r="K111" s="90">
        <v>2590</v>
      </c>
      <c r="L111" s="91">
        <v>2640</v>
      </c>
      <c r="M111" s="92">
        <v>2.4E-2</v>
      </c>
      <c r="N111" s="94">
        <v>4.4999999999999998E-2</v>
      </c>
      <c r="O111" s="93">
        <f>AVERAGE(M111,N111)</f>
        <v>3.4500000000000003E-2</v>
      </c>
      <c r="P111" s="68">
        <v>9.9999999999999995E-21</v>
      </c>
      <c r="Q111" s="68">
        <v>9.9999999999999998E-20</v>
      </c>
      <c r="R111" s="63">
        <f>AVERAGE(P111,Q111)</f>
        <v>5.4999999999999996E-20</v>
      </c>
      <c r="S111" s="92">
        <v>16.5</v>
      </c>
      <c r="T111" s="94">
        <v>52</v>
      </c>
      <c r="U111" s="93">
        <f>AVERAGE(S111,T111)</f>
        <v>34.25</v>
      </c>
      <c r="V111" s="94">
        <v>0.11</v>
      </c>
      <c r="W111" s="94">
        <v>0.31</v>
      </c>
      <c r="X111" s="93">
        <f>AVERAGE(V111,W111)</f>
        <v>0.21</v>
      </c>
      <c r="Y111" s="41">
        <f t="shared" si="12"/>
        <v>7.051282051282052</v>
      </c>
      <c r="Z111" s="61">
        <f t="shared" si="12"/>
        <v>45.614035087719294</v>
      </c>
      <c r="AA111" s="41">
        <f t="shared" si="13"/>
        <v>7.4324324324324316</v>
      </c>
      <c r="AB111" s="61">
        <f t="shared" si="13"/>
        <v>19.847328244274809</v>
      </c>
      <c r="AC111" s="92"/>
      <c r="AD111" s="93"/>
      <c r="AE111" s="92">
        <v>43</v>
      </c>
      <c r="AF111" s="93">
        <v>48.6</v>
      </c>
      <c r="AG111" s="94">
        <v>10</v>
      </c>
      <c r="AH111" s="93">
        <v>17.600000000000001</v>
      </c>
      <c r="AI111" s="92">
        <v>18</v>
      </c>
      <c r="AJ111" s="93">
        <v>108</v>
      </c>
      <c r="AK111" s="94">
        <v>3</v>
      </c>
      <c r="AL111" s="93">
        <v>17</v>
      </c>
      <c r="AM111" s="41"/>
      <c r="AN111" s="61"/>
      <c r="AO111" s="62"/>
      <c r="AP111" s="64"/>
      <c r="AQ111" s="223"/>
      <c r="AR111" s="218"/>
      <c r="AS111" s="6" t="s">
        <v>218</v>
      </c>
      <c r="AT111" s="70">
        <v>2.5600000000000001E-2</v>
      </c>
      <c r="AU111" s="65">
        <v>0</v>
      </c>
      <c r="AV111" s="65">
        <f>PRODUCT(AT111,CU111)</f>
        <v>58.88</v>
      </c>
      <c r="AW111" s="69"/>
      <c r="AX111" s="209">
        <v>3.0200000000000001E-2</v>
      </c>
      <c r="AY111" s="65">
        <v>0</v>
      </c>
      <c r="AZ111" s="65">
        <f>PRODUCT(AX111,CU111)</f>
        <v>69.460000000000008</v>
      </c>
      <c r="BA111" s="69"/>
      <c r="BB111" s="70">
        <v>1.7999999999999999E-2</v>
      </c>
      <c r="BC111" s="65">
        <v>0</v>
      </c>
      <c r="BD111" s="65">
        <f>PRODUCT(BB111,CU111)</f>
        <v>41.4</v>
      </c>
      <c r="BE111" s="69"/>
      <c r="BF111" s="4" t="s">
        <v>488</v>
      </c>
      <c r="BG111" s="6" t="s">
        <v>1082</v>
      </c>
      <c r="BH111" s="70">
        <v>1.44E-2</v>
      </c>
      <c r="BI111" s="65">
        <v>0</v>
      </c>
      <c r="BJ111" s="65">
        <f>BH111*CU111</f>
        <v>33.119999999999997</v>
      </c>
      <c r="BK111" s="69"/>
      <c r="BL111" s="216"/>
      <c r="BM111" s="218"/>
      <c r="BN111" s="5" t="s">
        <v>436</v>
      </c>
      <c r="BO111" s="6"/>
      <c r="BP111" s="4"/>
      <c r="BQ111" s="6">
        <v>70</v>
      </c>
      <c r="BR111" s="5"/>
      <c r="BS111" s="6"/>
      <c r="BT111" s="3"/>
      <c r="BU111" s="6"/>
      <c r="BV111" s="216"/>
      <c r="BW111" s="218"/>
      <c r="BX111" s="216"/>
      <c r="BY111" s="218"/>
      <c r="BZ111" s="239"/>
      <c r="CA111" s="223"/>
      <c r="CB111" s="218"/>
      <c r="CC111" s="5"/>
      <c r="CD111" s="6"/>
      <c r="CE111" s="65"/>
      <c r="CF111" s="69"/>
      <c r="CG111" s="5"/>
      <c r="CH111" s="6"/>
      <c r="CI111" s="4"/>
      <c r="CJ111" s="6"/>
      <c r="CK111" s="5"/>
      <c r="CL111" s="6"/>
      <c r="CM111" s="4"/>
      <c r="CN111" s="6"/>
      <c r="CO111" s="5"/>
      <c r="CP111" s="6"/>
      <c r="CQ111" s="5"/>
      <c r="CR111" s="6"/>
      <c r="CS111" s="57">
        <v>6</v>
      </c>
      <c r="CT111" s="91">
        <v>23</v>
      </c>
      <c r="CU111" s="216">
        <v>2300</v>
      </c>
      <c r="CV111" s="223"/>
      <c r="CW111" s="3" t="s">
        <v>287</v>
      </c>
      <c r="CX111" s="46">
        <v>43389</v>
      </c>
      <c r="CY111" s="5" t="s">
        <v>426</v>
      </c>
      <c r="CZ111" s="3"/>
      <c r="DA111" s="64">
        <v>7.0000000000000007E-2</v>
      </c>
      <c r="DB111" s="47"/>
      <c r="DC111" s="64">
        <v>2850</v>
      </c>
      <c r="DD111" s="47"/>
      <c r="DE111" s="64"/>
      <c r="DF111" s="51">
        <v>35</v>
      </c>
      <c r="DG111" s="51">
        <v>58</v>
      </c>
      <c r="DH111" s="48"/>
      <c r="DI111" s="65"/>
      <c r="DJ111" s="3" t="s">
        <v>437</v>
      </c>
      <c r="DK111" s="223">
        <v>2200</v>
      </c>
      <c r="DL111" s="224">
        <v>2400</v>
      </c>
      <c r="DM111" s="49"/>
      <c r="DN111" s="50"/>
      <c r="DO111" s="49">
        <v>1.9</v>
      </c>
      <c r="DP111" s="50">
        <v>1.3</v>
      </c>
      <c r="DQ111" s="49"/>
      <c r="DR111" s="65"/>
      <c r="DS111" s="51">
        <v>1.6</v>
      </c>
      <c r="DT111" s="4" t="s">
        <v>275</v>
      </c>
      <c r="DU111" s="216"/>
      <c r="DV111" s="218"/>
      <c r="DW111" s="218">
        <v>0</v>
      </c>
      <c r="DX111" s="178">
        <v>43445</v>
      </c>
      <c r="DY111" s="38" t="s">
        <v>438</v>
      </c>
      <c r="DZ111" s="67" t="s">
        <v>439</v>
      </c>
      <c r="EA111" s="161" t="s">
        <v>433</v>
      </c>
    </row>
    <row r="112" spans="1:131" ht="12" customHeight="1" x14ac:dyDescent="0.2">
      <c r="A112" s="7" t="s">
        <v>422</v>
      </c>
      <c r="B112" s="8" t="s">
        <v>440</v>
      </c>
      <c r="C112" s="199">
        <v>53.787840000000003</v>
      </c>
      <c r="D112" s="199">
        <v>-2.951047</v>
      </c>
      <c r="E112" s="9" t="s">
        <v>411</v>
      </c>
      <c r="F112" s="8" t="s">
        <v>412</v>
      </c>
      <c r="G112" s="9" t="s">
        <v>441</v>
      </c>
      <c r="H112" s="7" t="s">
        <v>364</v>
      </c>
      <c r="I112" s="175"/>
      <c r="J112" s="69"/>
      <c r="K112" s="90">
        <v>2590</v>
      </c>
      <c r="L112" s="91">
        <v>2640</v>
      </c>
      <c r="M112" s="92">
        <v>2.4E-2</v>
      </c>
      <c r="N112" s="94">
        <v>4.4999999999999998E-2</v>
      </c>
      <c r="O112" s="93">
        <f>AVERAGE(M112,N112)</f>
        <v>3.4500000000000003E-2</v>
      </c>
      <c r="P112" s="68">
        <v>9.9999999999999995E-21</v>
      </c>
      <c r="Q112" s="68">
        <v>9.9999999999999998E-20</v>
      </c>
      <c r="R112" s="63">
        <f>AVERAGE(P112,Q112)</f>
        <v>5.4999999999999996E-20</v>
      </c>
      <c r="S112" s="92">
        <v>16.5</v>
      </c>
      <c r="T112" s="94">
        <v>52</v>
      </c>
      <c r="U112" s="93">
        <f>AVERAGE(S112,T112)</f>
        <v>34.25</v>
      </c>
      <c r="V112" s="94">
        <v>0.11</v>
      </c>
      <c r="W112" s="94">
        <v>0.31</v>
      </c>
      <c r="X112" s="93">
        <f>AVERAGE(V112,W112)</f>
        <v>0.21</v>
      </c>
      <c r="Y112" s="41">
        <f t="shared" si="12"/>
        <v>7.051282051282052</v>
      </c>
      <c r="Z112" s="61">
        <f t="shared" si="12"/>
        <v>45.614035087719294</v>
      </c>
      <c r="AA112" s="41">
        <f t="shared" si="13"/>
        <v>7.4324324324324316</v>
      </c>
      <c r="AB112" s="61">
        <f t="shared" si="13"/>
        <v>19.847328244274809</v>
      </c>
      <c r="AC112" s="92"/>
      <c r="AD112" s="93"/>
      <c r="AE112" s="92">
        <v>43</v>
      </c>
      <c r="AF112" s="93">
        <v>48.6</v>
      </c>
      <c r="AG112" s="94">
        <v>10</v>
      </c>
      <c r="AH112" s="93">
        <v>17.600000000000001</v>
      </c>
      <c r="AI112" s="92">
        <v>18</v>
      </c>
      <c r="AJ112" s="93">
        <v>108</v>
      </c>
      <c r="AK112" s="94">
        <v>3</v>
      </c>
      <c r="AL112" s="93">
        <v>17</v>
      </c>
      <c r="AM112" s="41"/>
      <c r="AN112" s="61"/>
      <c r="AO112" s="62"/>
      <c r="AP112" s="64"/>
      <c r="AQ112" s="223"/>
      <c r="AR112" s="218"/>
      <c r="AS112" s="6" t="s">
        <v>218</v>
      </c>
      <c r="AT112" s="70">
        <v>2.5600000000000001E-2</v>
      </c>
      <c r="AU112" s="65">
        <v>0</v>
      </c>
      <c r="AV112" s="65">
        <f>PRODUCT(AT112,CU112)</f>
        <v>53.760000000000005</v>
      </c>
      <c r="AW112" s="69"/>
      <c r="AX112" s="209">
        <v>3.0200000000000001E-2</v>
      </c>
      <c r="AY112" s="65">
        <v>0</v>
      </c>
      <c r="AZ112" s="65">
        <f>PRODUCT(AX112,CU112)</f>
        <v>63.42</v>
      </c>
      <c r="BA112" s="69"/>
      <c r="BB112" s="70">
        <v>1.7999999999999999E-2</v>
      </c>
      <c r="BC112" s="65">
        <v>0</v>
      </c>
      <c r="BD112" s="65">
        <f>PRODUCT(BB112,CU112)</f>
        <v>37.799999999999997</v>
      </c>
      <c r="BE112" s="69"/>
      <c r="BF112" s="4" t="s">
        <v>398</v>
      </c>
      <c r="BG112" s="6" t="s">
        <v>231</v>
      </c>
      <c r="BH112" s="70">
        <v>1.44E-2</v>
      </c>
      <c r="BI112" s="65">
        <v>0</v>
      </c>
      <c r="BJ112" s="65">
        <f>BH112*CU112</f>
        <v>30.24</v>
      </c>
      <c r="BK112" s="69"/>
      <c r="BL112" s="216"/>
      <c r="BM112" s="218"/>
      <c r="BN112" s="5" t="s">
        <v>219</v>
      </c>
      <c r="BO112" s="6"/>
      <c r="BP112" s="4"/>
      <c r="BQ112" s="6">
        <v>90</v>
      </c>
      <c r="BR112" s="5"/>
      <c r="BS112" s="6"/>
      <c r="BT112" s="3"/>
      <c r="BU112" s="6"/>
      <c r="BV112" s="216"/>
      <c r="BW112" s="218"/>
      <c r="BX112" s="216"/>
      <c r="BY112" s="218"/>
      <c r="BZ112" s="239"/>
      <c r="CA112" s="223"/>
      <c r="CB112" s="218"/>
      <c r="CC112" s="5"/>
      <c r="CD112" s="6"/>
      <c r="CE112" s="65"/>
      <c r="CF112" s="69"/>
      <c r="CG112" s="5"/>
      <c r="CH112" s="6"/>
      <c r="CI112" s="4"/>
      <c r="CJ112" s="6"/>
      <c r="CK112" s="5"/>
      <c r="CL112" s="6"/>
      <c r="CM112" s="4"/>
      <c r="CN112" s="6"/>
      <c r="CO112" s="5"/>
      <c r="CP112" s="6"/>
      <c r="CQ112" s="5"/>
      <c r="CR112" s="6"/>
      <c r="CS112" s="57">
        <v>6</v>
      </c>
      <c r="CT112" s="91">
        <v>23</v>
      </c>
      <c r="CU112" s="216">
        <v>2100</v>
      </c>
      <c r="CV112" s="223"/>
      <c r="CW112" s="3" t="s">
        <v>287</v>
      </c>
      <c r="CX112" s="46">
        <v>43692</v>
      </c>
      <c r="CY112" s="5"/>
      <c r="CZ112" s="3"/>
      <c r="DA112" s="64"/>
      <c r="DB112" s="47"/>
      <c r="DC112" s="64">
        <v>2835</v>
      </c>
      <c r="DD112" s="47"/>
      <c r="DE112" s="64"/>
      <c r="DF112" s="51"/>
      <c r="DG112" s="51"/>
      <c r="DH112" s="48"/>
      <c r="DI112" s="65"/>
      <c r="DJ112" s="3"/>
      <c r="DK112" s="223">
        <v>1950</v>
      </c>
      <c r="DL112" s="224">
        <v>2300</v>
      </c>
      <c r="DM112" s="49"/>
      <c r="DN112" s="50"/>
      <c r="DO112" s="49"/>
      <c r="DP112" s="50">
        <v>1.1000000000000001</v>
      </c>
      <c r="DQ112" s="49"/>
      <c r="DR112" s="65"/>
      <c r="DS112" s="51">
        <v>2.9</v>
      </c>
      <c r="DT112" s="4" t="s">
        <v>275</v>
      </c>
      <c r="DU112" s="216"/>
      <c r="DV112" s="218">
        <v>2050</v>
      </c>
      <c r="DW112" s="218">
        <v>200</v>
      </c>
      <c r="DX112" s="178">
        <v>43703</v>
      </c>
      <c r="DY112" s="38" t="s">
        <v>442</v>
      </c>
      <c r="DZ112" s="53" t="s">
        <v>443</v>
      </c>
      <c r="EA112" s="161" t="s">
        <v>433</v>
      </c>
    </row>
    <row r="113" spans="1:131" ht="12" customHeight="1" x14ac:dyDescent="0.2">
      <c r="A113" s="7" t="s">
        <v>227</v>
      </c>
      <c r="B113" s="8" t="s">
        <v>586</v>
      </c>
      <c r="C113" s="199">
        <v>32.360999999999997</v>
      </c>
      <c r="D113" s="199">
        <v>-93.268000000000001</v>
      </c>
      <c r="E113" s="9" t="s">
        <v>411</v>
      </c>
      <c r="F113" s="8" t="s">
        <v>587</v>
      </c>
      <c r="G113" s="9" t="s">
        <v>588</v>
      </c>
      <c r="H113" s="7" t="s">
        <v>364</v>
      </c>
      <c r="I113" s="175"/>
      <c r="J113" s="69"/>
      <c r="K113" s="4">
        <v>2490</v>
      </c>
      <c r="L113" s="6">
        <v>2620</v>
      </c>
      <c r="M113" s="41">
        <v>0.03</v>
      </c>
      <c r="N113" s="60">
        <v>0.06</v>
      </c>
      <c r="O113" s="61">
        <f>AVERAGE(M113,N113)</f>
        <v>4.4999999999999998E-2</v>
      </c>
      <c r="P113" s="4"/>
      <c r="Q113" s="4"/>
      <c r="R113" s="6"/>
      <c r="S113" s="41">
        <v>20</v>
      </c>
      <c r="T113" s="60">
        <v>60</v>
      </c>
      <c r="U113" s="61">
        <v>40</v>
      </c>
      <c r="V113" s="60">
        <v>0.15</v>
      </c>
      <c r="W113" s="60">
        <v>0.35</v>
      </c>
      <c r="X113" s="61">
        <v>0.25</v>
      </c>
      <c r="Y113" s="41">
        <f t="shared" si="12"/>
        <v>9.5238095238095255</v>
      </c>
      <c r="Z113" s="61">
        <f t="shared" si="12"/>
        <v>66.666666666666657</v>
      </c>
      <c r="AA113" s="41">
        <f t="shared" si="13"/>
        <v>8.6956521739130448</v>
      </c>
      <c r="AB113" s="61">
        <f t="shared" si="13"/>
        <v>22.222222222222221</v>
      </c>
      <c r="AC113" s="41"/>
      <c r="AD113" s="61"/>
      <c r="AE113" s="41"/>
      <c r="AF113" s="61"/>
      <c r="AG113" s="60"/>
      <c r="AH113" s="61"/>
      <c r="AI113" s="41"/>
      <c r="AJ113" s="61"/>
      <c r="AK113" s="60"/>
      <c r="AL113" s="61"/>
      <c r="AM113" s="41"/>
      <c r="AN113" s="61"/>
      <c r="AO113" s="62"/>
      <c r="AP113" s="64"/>
      <c r="AQ113" s="223"/>
      <c r="AR113" s="218"/>
      <c r="AS113" s="6"/>
      <c r="AT113" s="70"/>
      <c r="AU113" s="65"/>
      <c r="AV113" s="65"/>
      <c r="AW113" s="69">
        <v>85</v>
      </c>
      <c r="AX113" s="209"/>
      <c r="AY113" s="65"/>
      <c r="AZ113" s="65"/>
      <c r="BA113" s="69"/>
      <c r="BB113" s="70"/>
      <c r="BC113" s="65"/>
      <c r="BD113" s="65"/>
      <c r="BE113" s="69"/>
      <c r="BF113" s="4"/>
      <c r="BG113" s="6"/>
      <c r="BH113" s="70"/>
      <c r="BI113" s="65"/>
      <c r="BJ113" s="65">
        <v>60</v>
      </c>
      <c r="BK113" s="69">
        <v>70</v>
      </c>
      <c r="BL113" s="216"/>
      <c r="BM113" s="218"/>
      <c r="BN113" s="5"/>
      <c r="BO113" s="6"/>
      <c r="BP113" s="4"/>
      <c r="BQ113" s="6"/>
      <c r="BR113" s="5"/>
      <c r="BS113" s="6"/>
      <c r="BT113" s="3"/>
      <c r="BU113" s="6"/>
      <c r="BV113" s="216"/>
      <c r="BW113" s="218"/>
      <c r="BX113" s="216"/>
      <c r="BY113" s="218"/>
      <c r="BZ113" s="239"/>
      <c r="CA113" s="223"/>
      <c r="CB113" s="218"/>
      <c r="CC113" s="5"/>
      <c r="CD113" s="6"/>
      <c r="CE113" s="65"/>
      <c r="CF113" s="69"/>
      <c r="CG113" s="5"/>
      <c r="CH113" s="6"/>
      <c r="CI113" s="4"/>
      <c r="CJ113" s="6"/>
      <c r="CK113" s="5"/>
      <c r="CL113" s="6"/>
      <c r="CM113" s="4"/>
      <c r="CN113" s="6"/>
      <c r="CO113" s="5"/>
      <c r="CP113" s="6"/>
      <c r="CQ113" s="5"/>
      <c r="CR113" s="6"/>
      <c r="CS113" s="5"/>
      <c r="CT113" s="6"/>
      <c r="CU113" s="216">
        <v>3500</v>
      </c>
      <c r="CV113" s="223">
        <v>3660</v>
      </c>
      <c r="CW113" s="3"/>
      <c r="CX113" s="46">
        <v>40664</v>
      </c>
      <c r="CY113" s="5"/>
      <c r="CZ113" s="3"/>
      <c r="DA113" s="64">
        <v>2.5000000000000001E-3</v>
      </c>
      <c r="DB113" s="47"/>
      <c r="DC113" s="64"/>
      <c r="DD113" s="47"/>
      <c r="DE113" s="64"/>
      <c r="DF113" s="51"/>
      <c r="DG113" s="51"/>
      <c r="DH113" s="48"/>
      <c r="DI113" s="65"/>
      <c r="DJ113" s="3">
        <v>18</v>
      </c>
      <c r="DK113" s="223"/>
      <c r="DL113" s="224"/>
      <c r="DM113" s="49"/>
      <c r="DN113" s="50"/>
      <c r="DO113" s="49"/>
      <c r="DP113" s="50"/>
      <c r="DQ113" s="49"/>
      <c r="DR113" s="65"/>
      <c r="DS113" s="51">
        <v>1.9</v>
      </c>
      <c r="DT113" s="4" t="s">
        <v>275</v>
      </c>
      <c r="DU113" s="216"/>
      <c r="DV113" s="218">
        <v>1300</v>
      </c>
      <c r="DW113" s="218">
        <v>10000</v>
      </c>
      <c r="DX113" s="178">
        <v>40831</v>
      </c>
      <c r="DY113" s="38" t="s">
        <v>589</v>
      </c>
      <c r="DZ113" s="53" t="s">
        <v>590</v>
      </c>
      <c r="EA113" s="7" t="s">
        <v>591</v>
      </c>
    </row>
    <row r="114" spans="1:131" ht="12" customHeight="1" x14ac:dyDescent="0.2">
      <c r="A114" s="7" t="s">
        <v>227</v>
      </c>
      <c r="B114" s="8" t="s">
        <v>597</v>
      </c>
      <c r="C114" s="198">
        <v>32.157010999999997</v>
      </c>
      <c r="D114" s="198">
        <v>-94.338095999999993</v>
      </c>
      <c r="E114" s="9" t="s">
        <v>411</v>
      </c>
      <c r="F114" s="8" t="s">
        <v>412</v>
      </c>
      <c r="G114" s="9" t="s">
        <v>598</v>
      </c>
      <c r="H114" s="7" t="s">
        <v>217</v>
      </c>
      <c r="I114" s="175"/>
      <c r="J114" s="69"/>
      <c r="K114" s="4"/>
      <c r="L114" s="6"/>
      <c r="M114" s="41"/>
      <c r="N114" s="60"/>
      <c r="O114" s="61"/>
      <c r="P114" s="4"/>
      <c r="Q114" s="4"/>
      <c r="R114" s="6"/>
      <c r="S114" s="41"/>
      <c r="T114" s="60"/>
      <c r="U114" s="61"/>
      <c r="V114" s="60"/>
      <c r="W114" s="60"/>
      <c r="X114" s="61"/>
      <c r="Y114" s="41"/>
      <c r="Z114" s="61"/>
      <c r="AA114" s="41"/>
      <c r="AB114" s="61"/>
      <c r="AC114" s="41"/>
      <c r="AD114" s="61"/>
      <c r="AE114" s="41"/>
      <c r="AF114" s="61"/>
      <c r="AG114" s="60"/>
      <c r="AH114" s="61"/>
      <c r="AI114" s="41"/>
      <c r="AJ114" s="61"/>
      <c r="AK114" s="60"/>
      <c r="AL114" s="61"/>
      <c r="AM114" s="41"/>
      <c r="AN114" s="61"/>
      <c r="AO114" s="62"/>
      <c r="AP114" s="64"/>
      <c r="AQ114" s="223"/>
      <c r="AR114" s="218"/>
      <c r="AS114" s="6"/>
      <c r="AT114" s="70"/>
      <c r="AU114" s="65"/>
      <c r="AV114" s="65"/>
      <c r="AW114" s="69"/>
      <c r="AX114" s="209"/>
      <c r="AY114" s="65"/>
      <c r="AZ114" s="65"/>
      <c r="BA114" s="69"/>
      <c r="BB114" s="70"/>
      <c r="BC114" s="65"/>
      <c r="BD114" s="65"/>
      <c r="BE114" s="69"/>
      <c r="BF114" s="4" t="s">
        <v>1083</v>
      </c>
      <c r="BG114" s="6" t="s">
        <v>1083</v>
      </c>
      <c r="BH114" s="70"/>
      <c r="BI114" s="65"/>
      <c r="BJ114" s="65"/>
      <c r="BK114" s="69"/>
      <c r="BL114" s="216"/>
      <c r="BM114" s="218"/>
      <c r="BN114" s="5" t="s">
        <v>1083</v>
      </c>
      <c r="BO114" s="6" t="s">
        <v>1087</v>
      </c>
      <c r="BP114" s="4"/>
      <c r="BQ114" s="6"/>
      <c r="BR114" s="5"/>
      <c r="BS114" s="6"/>
      <c r="BT114" s="3"/>
      <c r="BU114" s="6"/>
      <c r="BV114" s="216"/>
      <c r="BW114" s="218"/>
      <c r="BX114" s="216"/>
      <c r="BY114" s="218"/>
      <c r="BZ114" s="239"/>
      <c r="CA114" s="223"/>
      <c r="CB114" s="218"/>
      <c r="CC114" s="5"/>
      <c r="CD114" s="6"/>
      <c r="CE114" s="65"/>
      <c r="CF114" s="69"/>
      <c r="CG114" s="5"/>
      <c r="CH114" s="6"/>
      <c r="CI114" s="4"/>
      <c r="CJ114" s="6"/>
      <c r="CK114" s="5"/>
      <c r="CL114" s="6"/>
      <c r="CM114" s="4"/>
      <c r="CN114" s="6"/>
      <c r="CO114" s="5"/>
      <c r="CP114" s="6"/>
      <c r="CQ114" s="5"/>
      <c r="CR114" s="6"/>
      <c r="CS114" s="5"/>
      <c r="CT114" s="6"/>
      <c r="CU114" s="216">
        <v>2756</v>
      </c>
      <c r="CV114" s="223">
        <v>2838</v>
      </c>
      <c r="CW114" s="3" t="s">
        <v>287</v>
      </c>
      <c r="CX114" s="46">
        <v>35564</v>
      </c>
      <c r="CY114" s="5"/>
      <c r="CZ114" s="3"/>
      <c r="DA114" s="64">
        <v>0.106</v>
      </c>
      <c r="DB114" s="47">
        <v>1102</v>
      </c>
      <c r="DC114" s="64"/>
      <c r="DD114" s="47"/>
      <c r="DE114" s="64"/>
      <c r="DF114" s="51"/>
      <c r="DG114" s="51"/>
      <c r="DH114" s="48">
        <v>35564</v>
      </c>
      <c r="DI114" s="65"/>
      <c r="DJ114" s="3" t="s">
        <v>599</v>
      </c>
      <c r="DK114" s="223">
        <v>2700</v>
      </c>
      <c r="DL114" s="224">
        <v>2850</v>
      </c>
      <c r="DM114" s="49"/>
      <c r="DN114" s="50"/>
      <c r="DO114" s="49"/>
      <c r="DP114" s="50">
        <v>2.5</v>
      </c>
      <c r="DQ114" s="49"/>
      <c r="DR114" s="65"/>
      <c r="DS114" s="51">
        <v>-0.2</v>
      </c>
      <c r="DT114" s="4" t="s">
        <v>290</v>
      </c>
      <c r="DU114" s="216"/>
      <c r="DV114" s="218"/>
      <c r="DW114" s="218">
        <v>0</v>
      </c>
      <c r="DX114" s="178">
        <v>35564</v>
      </c>
      <c r="DY114" s="38" t="s">
        <v>600</v>
      </c>
      <c r="DZ114" s="53" t="s">
        <v>601</v>
      </c>
      <c r="EA114" s="7" t="s">
        <v>602</v>
      </c>
    </row>
    <row r="115" spans="1:131" ht="12" customHeight="1" x14ac:dyDescent="0.2">
      <c r="A115" s="7" t="s">
        <v>227</v>
      </c>
      <c r="B115" s="8" t="s">
        <v>560</v>
      </c>
      <c r="C115" s="199">
        <v>34.095728000000001</v>
      </c>
      <c r="D115" s="199">
        <v>-97.434442000000004</v>
      </c>
      <c r="E115" s="9" t="s">
        <v>411</v>
      </c>
      <c r="F115" s="8" t="s">
        <v>412</v>
      </c>
      <c r="G115" s="9"/>
      <c r="H115" s="7"/>
      <c r="I115" s="175"/>
      <c r="J115" s="69"/>
      <c r="K115" s="4"/>
      <c r="L115" s="6"/>
      <c r="M115" s="41"/>
      <c r="N115" s="60"/>
      <c r="O115" s="61"/>
      <c r="P115" s="4"/>
      <c r="Q115" s="4"/>
      <c r="R115" s="6"/>
      <c r="S115" s="41"/>
      <c r="T115" s="60"/>
      <c r="U115" s="61"/>
      <c r="V115" s="60"/>
      <c r="W115" s="60"/>
      <c r="X115" s="61"/>
      <c r="Y115" s="41"/>
      <c r="Z115" s="61"/>
      <c r="AA115" s="41"/>
      <c r="AB115" s="61"/>
      <c r="AC115" s="41"/>
      <c r="AD115" s="61"/>
      <c r="AE115" s="41"/>
      <c r="AF115" s="61"/>
      <c r="AG115" s="60"/>
      <c r="AH115" s="61"/>
      <c r="AI115" s="41"/>
      <c r="AJ115" s="61"/>
      <c r="AK115" s="60"/>
      <c r="AL115" s="61"/>
      <c r="AM115" s="41"/>
      <c r="AN115" s="61"/>
      <c r="AO115" s="62"/>
      <c r="AP115" s="64"/>
      <c r="AQ115" s="223"/>
      <c r="AR115" s="218"/>
      <c r="AS115" s="6"/>
      <c r="AT115" s="70"/>
      <c r="AU115" s="65"/>
      <c r="AV115" s="65"/>
      <c r="AW115" s="69"/>
      <c r="AX115" s="209"/>
      <c r="AY115" s="65"/>
      <c r="AZ115" s="65"/>
      <c r="BA115" s="69"/>
      <c r="BB115" s="70"/>
      <c r="BC115" s="65"/>
      <c r="BD115" s="65"/>
      <c r="BE115" s="69"/>
      <c r="BF115" s="4"/>
      <c r="BG115" s="6"/>
      <c r="BH115" s="70"/>
      <c r="BI115" s="65"/>
      <c r="BJ115" s="65"/>
      <c r="BK115" s="69"/>
      <c r="BL115" s="216"/>
      <c r="BM115" s="218"/>
      <c r="BN115" s="5"/>
      <c r="BO115" s="6"/>
      <c r="BP115" s="4"/>
      <c r="BQ115" s="6"/>
      <c r="BR115" s="5"/>
      <c r="BS115" s="6"/>
      <c r="BT115" s="3"/>
      <c r="BU115" s="6"/>
      <c r="BV115" s="216"/>
      <c r="BW115" s="218"/>
      <c r="BX115" s="216"/>
      <c r="BY115" s="218"/>
      <c r="BZ115" s="239"/>
      <c r="CA115" s="223"/>
      <c r="CB115" s="218"/>
      <c r="CC115" s="5"/>
      <c r="CD115" s="6"/>
      <c r="CE115" s="65"/>
      <c r="CF115" s="69"/>
      <c r="CG115" s="5"/>
      <c r="CH115" s="6"/>
      <c r="CI115" s="4"/>
      <c r="CJ115" s="6"/>
      <c r="CK115" s="5"/>
      <c r="CL115" s="6"/>
      <c r="CM115" s="4"/>
      <c r="CN115" s="6"/>
      <c r="CO115" s="5"/>
      <c r="CP115" s="6"/>
      <c r="CQ115" s="5"/>
      <c r="CR115" s="6"/>
      <c r="CS115" s="5"/>
      <c r="CT115" s="6"/>
      <c r="CU115" s="216">
        <v>3220</v>
      </c>
      <c r="CV115" s="223">
        <v>3530</v>
      </c>
      <c r="CW115" s="3"/>
      <c r="CX115" s="46">
        <v>41827</v>
      </c>
      <c r="CY115" s="5"/>
      <c r="CZ115" s="3"/>
      <c r="DA115" s="64">
        <v>0.26496999999999998</v>
      </c>
      <c r="DB115" s="47"/>
      <c r="DC115" s="64"/>
      <c r="DD115" s="47"/>
      <c r="DE115" s="64"/>
      <c r="DF115" s="51">
        <v>55.2</v>
      </c>
      <c r="DG115" s="51"/>
      <c r="DH115" s="48">
        <v>41827</v>
      </c>
      <c r="DI115" s="65">
        <v>0.1</v>
      </c>
      <c r="DJ115" s="3">
        <v>26</v>
      </c>
      <c r="DK115" s="223"/>
      <c r="DL115" s="224"/>
      <c r="DM115" s="49"/>
      <c r="DN115" s="50"/>
      <c r="DO115" s="49"/>
      <c r="DP115" s="50"/>
      <c r="DQ115" s="49"/>
      <c r="DR115" s="65"/>
      <c r="DS115" s="51">
        <v>3.2</v>
      </c>
      <c r="DT115" s="4" t="s">
        <v>275</v>
      </c>
      <c r="DU115" s="216"/>
      <c r="DV115" s="218">
        <v>7300</v>
      </c>
      <c r="DW115" s="218">
        <v>4500</v>
      </c>
      <c r="DX115" s="178">
        <v>41827</v>
      </c>
      <c r="DY115" s="38" t="s">
        <v>542</v>
      </c>
      <c r="DZ115" s="53" t="s">
        <v>559</v>
      </c>
      <c r="EA115" s="7" t="s">
        <v>561</v>
      </c>
    </row>
    <row r="116" spans="1:131" ht="12" customHeight="1" x14ac:dyDescent="0.2">
      <c r="A116" s="7" t="s">
        <v>227</v>
      </c>
      <c r="B116" s="8" t="s">
        <v>528</v>
      </c>
      <c r="C116" s="199">
        <v>31.8</v>
      </c>
      <c r="D116" s="199">
        <v>-94.5</v>
      </c>
      <c r="E116" s="9" t="s">
        <v>411</v>
      </c>
      <c r="F116" s="8" t="s">
        <v>412</v>
      </c>
      <c r="G116" s="9" t="s">
        <v>529</v>
      </c>
      <c r="H116" s="7" t="s">
        <v>217</v>
      </c>
      <c r="I116" s="175"/>
      <c r="J116" s="69"/>
      <c r="K116" s="4"/>
      <c r="L116" s="6"/>
      <c r="M116" s="41">
        <v>0.05</v>
      </c>
      <c r="N116" s="60">
        <v>0.09</v>
      </c>
      <c r="O116" s="61"/>
      <c r="P116" s="4"/>
      <c r="Q116" s="4"/>
      <c r="R116" s="64"/>
      <c r="S116" s="41"/>
      <c r="T116" s="60"/>
      <c r="U116" s="61"/>
      <c r="V116" s="60"/>
      <c r="W116" s="60"/>
      <c r="X116" s="61"/>
      <c r="Y116" s="41"/>
      <c r="Z116" s="61"/>
      <c r="AA116" s="41"/>
      <c r="AB116" s="61"/>
      <c r="AC116" s="41"/>
      <c r="AD116" s="61"/>
      <c r="AE116" s="41"/>
      <c r="AF116" s="61"/>
      <c r="AG116" s="60"/>
      <c r="AH116" s="61"/>
      <c r="AI116" s="41"/>
      <c r="AJ116" s="61"/>
      <c r="AK116" s="60"/>
      <c r="AL116" s="61"/>
      <c r="AM116" s="41"/>
      <c r="AN116" s="61"/>
      <c r="AO116" s="62"/>
      <c r="AP116" s="64"/>
      <c r="AQ116" s="223"/>
      <c r="AR116" s="218"/>
      <c r="AS116" s="6"/>
      <c r="AT116" s="70"/>
      <c r="AU116" s="65"/>
      <c r="AV116" s="65"/>
      <c r="AW116" s="69"/>
      <c r="AX116" s="209"/>
      <c r="AY116" s="65"/>
      <c r="AZ116" s="65"/>
      <c r="BA116" s="69"/>
      <c r="BB116" s="70"/>
      <c r="BC116" s="65"/>
      <c r="BD116" s="65"/>
      <c r="BE116" s="69"/>
      <c r="BF116" s="4"/>
      <c r="BG116" s="6"/>
      <c r="BH116" s="70"/>
      <c r="BI116" s="65"/>
      <c r="BJ116" s="65"/>
      <c r="BK116" s="69"/>
      <c r="BL116" s="216"/>
      <c r="BM116" s="218"/>
      <c r="BN116" s="5"/>
      <c r="BO116" s="6"/>
      <c r="BP116" s="4"/>
      <c r="BQ116" s="6"/>
      <c r="BR116" s="5"/>
      <c r="BS116" s="6"/>
      <c r="BT116" s="3"/>
      <c r="BU116" s="6"/>
      <c r="BV116" s="216"/>
      <c r="BW116" s="218"/>
      <c r="BX116" s="216"/>
      <c r="BY116" s="218"/>
      <c r="BZ116" s="239"/>
      <c r="CA116" s="223"/>
      <c r="CB116" s="218"/>
      <c r="CC116" s="5"/>
      <c r="CD116" s="6"/>
      <c r="CE116" s="65"/>
      <c r="CF116" s="69"/>
      <c r="CG116" s="5"/>
      <c r="CH116" s="6"/>
      <c r="CI116" s="4"/>
      <c r="CJ116" s="6"/>
      <c r="CK116" s="5"/>
      <c r="CL116" s="6"/>
      <c r="CM116" s="4"/>
      <c r="CN116" s="6"/>
      <c r="CO116" s="5"/>
      <c r="CP116" s="6"/>
      <c r="CQ116" s="5"/>
      <c r="CR116" s="6"/>
      <c r="CS116" s="5"/>
      <c r="CT116" s="6"/>
      <c r="CU116" s="216"/>
      <c r="CV116" s="223"/>
      <c r="CW116" s="3"/>
      <c r="CX116" s="46"/>
      <c r="CY116" s="5"/>
      <c r="CZ116" s="3"/>
      <c r="DA116" s="64"/>
      <c r="DB116" s="47"/>
      <c r="DC116" s="64"/>
      <c r="DD116" s="47"/>
      <c r="DE116" s="64"/>
      <c r="DF116" s="51"/>
      <c r="DG116" s="51"/>
      <c r="DH116" s="48">
        <v>41275</v>
      </c>
      <c r="DI116" s="65"/>
      <c r="DJ116" s="3">
        <v>8</v>
      </c>
      <c r="DK116" s="223"/>
      <c r="DL116" s="224"/>
      <c r="DM116" s="49"/>
      <c r="DN116" s="50"/>
      <c r="DO116" s="49"/>
      <c r="DP116" s="50"/>
      <c r="DQ116" s="49"/>
      <c r="DR116" s="65"/>
      <c r="DS116" s="51">
        <v>4.2</v>
      </c>
      <c r="DT116" s="4" t="s">
        <v>530</v>
      </c>
      <c r="DU116" s="216"/>
      <c r="DV116" s="218"/>
      <c r="DW116" s="218"/>
      <c r="DX116" s="178">
        <v>41640</v>
      </c>
      <c r="DY116" s="38" t="s">
        <v>531</v>
      </c>
      <c r="DZ116" s="53" t="s">
        <v>532</v>
      </c>
      <c r="EA116" s="7" t="s">
        <v>533</v>
      </c>
    </row>
    <row r="117" spans="1:131" ht="12" customHeight="1" x14ac:dyDescent="0.2">
      <c r="A117" s="7" t="s">
        <v>227</v>
      </c>
      <c r="B117" s="8" t="s">
        <v>592</v>
      </c>
      <c r="C117" s="199">
        <v>40.991087999999998</v>
      </c>
      <c r="D117" s="199">
        <v>-80.432348000000005</v>
      </c>
      <c r="E117" s="9" t="s">
        <v>411</v>
      </c>
      <c r="F117" s="8" t="s">
        <v>412</v>
      </c>
      <c r="G117" s="9" t="s">
        <v>593</v>
      </c>
      <c r="H117" s="7" t="s">
        <v>364</v>
      </c>
      <c r="I117" s="175"/>
      <c r="J117" s="69"/>
      <c r="K117" s="4"/>
      <c r="L117" s="6"/>
      <c r="M117" s="41">
        <v>7.0000000000000001E-3</v>
      </c>
      <c r="N117" s="60">
        <v>6.0999999999999999E-2</v>
      </c>
      <c r="O117" s="61">
        <v>3.6499999999999998E-2</v>
      </c>
      <c r="P117" s="62">
        <v>2.96E-18</v>
      </c>
      <c r="Q117" s="62">
        <v>8.83E-14</v>
      </c>
      <c r="R117" s="64">
        <v>2.1600000000000001E-14</v>
      </c>
      <c r="S117" s="41">
        <v>22.1</v>
      </c>
      <c r="T117" s="60">
        <v>48.8</v>
      </c>
      <c r="U117" s="61">
        <v>33.1</v>
      </c>
      <c r="V117" s="60">
        <v>0.16</v>
      </c>
      <c r="W117" s="60">
        <v>0.36</v>
      </c>
      <c r="X117" s="61">
        <v>0.24</v>
      </c>
      <c r="Y117" s="41">
        <f>S117/(3*(1-2*V117))</f>
        <v>10.833333333333334</v>
      </c>
      <c r="Z117" s="61">
        <f>T117/(3*(1-2*W117))</f>
        <v>58.095238095238088</v>
      </c>
      <c r="AA117" s="41">
        <f>S117/(2*(1+V117))</f>
        <v>9.5258620689655178</v>
      </c>
      <c r="AB117" s="61">
        <f>T117/(2*(1+W117))</f>
        <v>17.941176470588236</v>
      </c>
      <c r="AC117" s="41"/>
      <c r="AD117" s="61"/>
      <c r="AE117" s="41"/>
      <c r="AF117" s="61"/>
      <c r="AG117" s="60"/>
      <c r="AH117" s="61"/>
      <c r="AI117" s="41"/>
      <c r="AJ117" s="61"/>
      <c r="AK117" s="60"/>
      <c r="AL117" s="61"/>
      <c r="AM117" s="41"/>
      <c r="AN117" s="61"/>
      <c r="AO117" s="62"/>
      <c r="AP117" s="64"/>
      <c r="AQ117" s="223"/>
      <c r="AR117" s="218"/>
      <c r="AS117" s="6"/>
      <c r="AT117" s="70"/>
      <c r="AU117" s="65"/>
      <c r="AV117" s="65"/>
      <c r="AW117" s="69"/>
      <c r="AX117" s="209"/>
      <c r="AY117" s="65"/>
      <c r="AZ117" s="65"/>
      <c r="BA117" s="69"/>
      <c r="BB117" s="70"/>
      <c r="BC117" s="65"/>
      <c r="BD117" s="65"/>
      <c r="BE117" s="69"/>
      <c r="BF117" s="4"/>
      <c r="BG117" s="6"/>
      <c r="BH117" s="70"/>
      <c r="BI117" s="65"/>
      <c r="BJ117" s="65"/>
      <c r="BK117" s="69"/>
      <c r="BL117" s="216"/>
      <c r="BM117" s="218"/>
      <c r="BN117" s="5"/>
      <c r="BO117" s="6"/>
      <c r="BP117" s="4"/>
      <c r="BQ117" s="6"/>
      <c r="BR117" s="5"/>
      <c r="BS117" s="6"/>
      <c r="BT117" s="3"/>
      <c r="BU117" s="6"/>
      <c r="BV117" s="216"/>
      <c r="BW117" s="218"/>
      <c r="BX117" s="216"/>
      <c r="BY117" s="218"/>
      <c r="BZ117" s="239"/>
      <c r="CA117" s="223"/>
      <c r="CB117" s="218"/>
      <c r="CC117" s="5"/>
      <c r="CD117" s="6"/>
      <c r="CE117" s="65"/>
      <c r="CF117" s="69"/>
      <c r="CG117" s="5"/>
      <c r="CH117" s="6"/>
      <c r="CI117" s="4"/>
      <c r="CJ117" s="6"/>
      <c r="CK117" s="5"/>
      <c r="CL117" s="6"/>
      <c r="CM117" s="4"/>
      <c r="CN117" s="6"/>
      <c r="CO117" s="5"/>
      <c r="CP117" s="6"/>
      <c r="CQ117" s="5"/>
      <c r="CR117" s="6"/>
      <c r="CS117" s="5"/>
      <c r="CT117" s="6"/>
      <c r="CU117" s="216"/>
      <c r="CV117" s="223"/>
      <c r="CW117" s="3"/>
      <c r="CX117" s="46">
        <v>42485</v>
      </c>
      <c r="CY117" s="5"/>
      <c r="CZ117" s="3"/>
      <c r="DA117" s="64"/>
      <c r="DB117" s="47"/>
      <c r="DC117" s="64"/>
      <c r="DD117" s="47"/>
      <c r="DE117" s="64"/>
      <c r="DF117" s="51"/>
      <c r="DG117" s="51"/>
      <c r="DH117" s="48"/>
      <c r="DI117" s="65"/>
      <c r="DJ117" s="3">
        <v>5</v>
      </c>
      <c r="DK117" s="223"/>
      <c r="DL117" s="224"/>
      <c r="DM117" s="49"/>
      <c r="DN117" s="50"/>
      <c r="DO117" s="49"/>
      <c r="DP117" s="50"/>
      <c r="DQ117" s="49"/>
      <c r="DR117" s="65"/>
      <c r="DS117" s="51">
        <v>1.9</v>
      </c>
      <c r="DT117" s="4"/>
      <c r="DU117" s="216"/>
      <c r="DV117" s="218"/>
      <c r="DW117" s="218">
        <v>1500</v>
      </c>
      <c r="DX117" s="178">
        <v>42485</v>
      </c>
      <c r="DY117" s="38" t="s">
        <v>594</v>
      </c>
      <c r="DZ117" s="53" t="s">
        <v>595</v>
      </c>
      <c r="EA117" s="7" t="s">
        <v>596</v>
      </c>
    </row>
    <row r="118" spans="1:131" ht="12" customHeight="1" x14ac:dyDescent="0.2">
      <c r="A118" s="7" t="s">
        <v>227</v>
      </c>
      <c r="B118" s="8" t="s">
        <v>567</v>
      </c>
      <c r="C118" s="199">
        <v>34.651687000000003</v>
      </c>
      <c r="D118" s="199">
        <v>-98.005574999999993</v>
      </c>
      <c r="E118" s="9" t="s">
        <v>411</v>
      </c>
      <c r="F118" s="8" t="s">
        <v>412</v>
      </c>
      <c r="G118" s="9" t="s">
        <v>568</v>
      </c>
      <c r="H118" s="7" t="s">
        <v>364</v>
      </c>
      <c r="I118" s="175"/>
      <c r="J118" s="69"/>
      <c r="K118" s="4">
        <v>2200</v>
      </c>
      <c r="L118" s="6">
        <v>2900</v>
      </c>
      <c r="M118" s="41">
        <v>5.0000000000000001E-3</v>
      </c>
      <c r="N118" s="60">
        <v>3.1E-2</v>
      </c>
      <c r="O118" s="61">
        <v>0.05</v>
      </c>
      <c r="P118" s="62">
        <v>4.3600000000000003E-19</v>
      </c>
      <c r="Q118" s="62">
        <v>1.5100000000000001E-17</v>
      </c>
      <c r="R118" s="64">
        <f>AVERAGE(P118,Q118)</f>
        <v>7.7680000000000006E-18</v>
      </c>
      <c r="S118" s="41">
        <v>6.9</v>
      </c>
      <c r="T118" s="60">
        <v>10.3</v>
      </c>
      <c r="U118" s="61">
        <f>AVERAGE(S118,T118)</f>
        <v>8.6000000000000014</v>
      </c>
      <c r="V118" s="60">
        <v>0.27</v>
      </c>
      <c r="W118" s="60">
        <v>0.37</v>
      </c>
      <c r="X118" s="61">
        <v>0.32</v>
      </c>
      <c r="Y118" s="41">
        <f>S118/(3*(1-2*V118))</f>
        <v>5.0000000000000009</v>
      </c>
      <c r="Z118" s="61">
        <f>T118/(3*(1-2*W118))</f>
        <v>13.205128205128206</v>
      </c>
      <c r="AA118" s="41">
        <f>S118/(2*(1+V118))</f>
        <v>2.7165354330708662</v>
      </c>
      <c r="AB118" s="61">
        <f>T118/(2*(1+W118))</f>
        <v>3.7591240875912408</v>
      </c>
      <c r="AC118" s="41"/>
      <c r="AD118" s="61"/>
      <c r="AE118" s="41"/>
      <c r="AF118" s="61"/>
      <c r="AG118" s="60"/>
      <c r="AH118" s="61"/>
      <c r="AI118" s="41">
        <v>4.8</v>
      </c>
      <c r="AJ118" s="61">
        <v>8.3000000000000007</v>
      </c>
      <c r="AK118" s="60"/>
      <c r="AL118" s="61"/>
      <c r="AM118" s="41"/>
      <c r="AN118" s="61"/>
      <c r="AO118" s="62"/>
      <c r="AP118" s="64"/>
      <c r="AQ118" s="223"/>
      <c r="AR118" s="218"/>
      <c r="AS118" s="6"/>
      <c r="AT118" s="70"/>
      <c r="AU118" s="65"/>
      <c r="AV118" s="65"/>
      <c r="AW118" s="69"/>
      <c r="AX118" s="209"/>
      <c r="AY118" s="65"/>
      <c r="AZ118" s="65"/>
      <c r="BA118" s="69"/>
      <c r="BB118" s="70"/>
      <c r="BC118" s="65"/>
      <c r="BD118" s="65"/>
      <c r="BE118" s="69"/>
      <c r="BF118" s="4"/>
      <c r="BG118" s="6"/>
      <c r="BH118" s="70"/>
      <c r="BI118" s="65"/>
      <c r="BJ118" s="65"/>
      <c r="BK118" s="69"/>
      <c r="BL118" s="216"/>
      <c r="BM118" s="218"/>
      <c r="BN118" s="5" t="s">
        <v>1088</v>
      </c>
      <c r="BO118" s="6"/>
      <c r="BP118" s="4"/>
      <c r="BQ118" s="6"/>
      <c r="BR118" s="5"/>
      <c r="BS118" s="6"/>
      <c r="BT118" s="3"/>
      <c r="BU118" s="6"/>
      <c r="BV118" s="216"/>
      <c r="BW118" s="218"/>
      <c r="BX118" s="216"/>
      <c r="BY118" s="218"/>
      <c r="BZ118" s="239">
        <v>250</v>
      </c>
      <c r="CA118" s="223"/>
      <c r="CB118" s="218"/>
      <c r="CC118" s="5"/>
      <c r="CD118" s="6"/>
      <c r="CE118" s="65"/>
      <c r="CF118" s="69"/>
      <c r="CG118" s="5"/>
      <c r="CH118" s="6"/>
      <c r="CI118" s="4"/>
      <c r="CJ118" s="6"/>
      <c r="CK118" s="5"/>
      <c r="CL118" s="6"/>
      <c r="CM118" s="4"/>
      <c r="CN118" s="6"/>
      <c r="CO118" s="5"/>
      <c r="CP118" s="6"/>
      <c r="CQ118" s="5"/>
      <c r="CR118" s="6"/>
      <c r="CS118" s="5"/>
      <c r="CT118" s="6"/>
      <c r="CU118" s="216">
        <v>2133</v>
      </c>
      <c r="CV118" s="223">
        <v>2996</v>
      </c>
      <c r="CW118" s="3"/>
      <c r="CX118" s="46">
        <v>40559</v>
      </c>
      <c r="CY118" s="5" t="s">
        <v>569</v>
      </c>
      <c r="CZ118" s="3"/>
      <c r="DA118" s="64">
        <v>0.26500000000000001</v>
      </c>
      <c r="DB118" s="47">
        <v>35000</v>
      </c>
      <c r="DC118" s="64"/>
      <c r="DD118" s="47"/>
      <c r="DE118" s="64"/>
      <c r="DF118" s="51">
        <v>41.37</v>
      </c>
      <c r="DG118" s="51"/>
      <c r="DH118" s="48">
        <v>40560</v>
      </c>
      <c r="DI118" s="65">
        <v>1</v>
      </c>
      <c r="DJ118" s="3">
        <v>116</v>
      </c>
      <c r="DK118" s="223">
        <v>1600</v>
      </c>
      <c r="DL118" s="224">
        <v>3300</v>
      </c>
      <c r="DM118" s="49"/>
      <c r="DN118" s="50"/>
      <c r="DO118" s="49"/>
      <c r="DP118" s="50">
        <v>0.98</v>
      </c>
      <c r="DQ118" s="49"/>
      <c r="DR118" s="65"/>
      <c r="DS118" s="51">
        <v>2.9</v>
      </c>
      <c r="DT118" s="4" t="s">
        <v>275</v>
      </c>
      <c r="DU118" s="216"/>
      <c r="DV118" s="218"/>
      <c r="DW118" s="218">
        <v>2500</v>
      </c>
      <c r="DX118" s="178">
        <v>40561</v>
      </c>
      <c r="DY118" s="38" t="s">
        <v>570</v>
      </c>
      <c r="DZ118" s="53" t="s">
        <v>571</v>
      </c>
      <c r="EA118" s="7" t="s">
        <v>572</v>
      </c>
    </row>
    <row r="119" spans="1:131" ht="12" customHeight="1" x14ac:dyDescent="0.2">
      <c r="A119" s="7" t="s">
        <v>227</v>
      </c>
      <c r="B119" s="103" t="s">
        <v>444</v>
      </c>
      <c r="C119" s="199">
        <v>34.558664999999998</v>
      </c>
      <c r="D119" s="199">
        <v>-97.470027000000002</v>
      </c>
      <c r="E119" s="9" t="s">
        <v>411</v>
      </c>
      <c r="F119" s="8" t="s">
        <v>412</v>
      </c>
      <c r="G119" s="89" t="s">
        <v>445</v>
      </c>
      <c r="H119" s="7" t="s">
        <v>364</v>
      </c>
      <c r="I119" s="174"/>
      <c r="J119" s="69"/>
      <c r="K119" s="4"/>
      <c r="L119" s="6"/>
      <c r="M119" s="41"/>
      <c r="N119" s="60"/>
      <c r="O119" s="61"/>
      <c r="P119" s="4"/>
      <c r="Q119" s="4"/>
      <c r="R119" s="6"/>
      <c r="S119" s="41"/>
      <c r="T119" s="60"/>
      <c r="U119" s="61"/>
      <c r="V119" s="60"/>
      <c r="W119" s="60"/>
      <c r="X119" s="61"/>
      <c r="Y119" s="41"/>
      <c r="Z119" s="61"/>
      <c r="AA119" s="41"/>
      <c r="AB119" s="61"/>
      <c r="AC119" s="41"/>
      <c r="AD119" s="61"/>
      <c r="AE119" s="41"/>
      <c r="AF119" s="61"/>
      <c r="AG119" s="60"/>
      <c r="AH119" s="61"/>
      <c r="AI119" s="41"/>
      <c r="AJ119" s="61"/>
      <c r="AK119" s="60"/>
      <c r="AL119" s="61"/>
      <c r="AM119" s="41"/>
      <c r="AN119" s="61"/>
      <c r="AO119" s="62"/>
      <c r="AP119" s="64"/>
      <c r="AQ119" s="223"/>
      <c r="AR119" s="218"/>
      <c r="AS119" s="6"/>
      <c r="AT119" s="70"/>
      <c r="AU119" s="65"/>
      <c r="AV119" s="65"/>
      <c r="AW119" s="69"/>
      <c r="AX119" s="209"/>
      <c r="AY119" s="65"/>
      <c r="AZ119" s="65"/>
      <c r="BA119" s="69"/>
      <c r="BB119" s="70"/>
      <c r="BC119" s="65"/>
      <c r="BD119" s="65"/>
      <c r="BE119" s="69"/>
      <c r="BF119" s="4"/>
      <c r="BG119" s="6"/>
      <c r="BH119" s="70"/>
      <c r="BI119" s="65"/>
      <c r="BJ119" s="65"/>
      <c r="BK119" s="69"/>
      <c r="BL119" s="216"/>
      <c r="BM119" s="218"/>
      <c r="BN119" s="5"/>
      <c r="BO119" s="6"/>
      <c r="BP119" s="4"/>
      <c r="BQ119" s="6"/>
      <c r="BR119" s="5"/>
      <c r="BS119" s="6"/>
      <c r="BT119" s="3"/>
      <c r="BU119" s="6"/>
      <c r="BV119" s="216"/>
      <c r="BW119" s="218"/>
      <c r="BX119" s="216"/>
      <c r="BY119" s="218"/>
      <c r="BZ119" s="239"/>
      <c r="CA119" s="223"/>
      <c r="CB119" s="218"/>
      <c r="CC119" s="5"/>
      <c r="CD119" s="6"/>
      <c r="CE119" s="65"/>
      <c r="CF119" s="69"/>
      <c r="CG119" s="5"/>
      <c r="CH119" s="6"/>
      <c r="CI119" s="4"/>
      <c r="CJ119" s="6"/>
      <c r="CK119" s="5"/>
      <c r="CL119" s="6"/>
      <c r="CM119" s="4"/>
      <c r="CN119" s="6"/>
      <c r="CO119" s="5"/>
      <c r="CP119" s="6"/>
      <c r="CQ119" s="5"/>
      <c r="CR119" s="6"/>
      <c r="CS119" s="5"/>
      <c r="CT119" s="6"/>
      <c r="CU119" s="221">
        <v>2133</v>
      </c>
      <c r="CV119" s="243">
        <v>3134</v>
      </c>
      <c r="CW119" s="95" t="s">
        <v>287</v>
      </c>
      <c r="CX119" s="46">
        <v>40560</v>
      </c>
      <c r="CY119" s="5"/>
      <c r="CZ119" s="3"/>
      <c r="DA119" s="64"/>
      <c r="DB119" s="96">
        <v>18000</v>
      </c>
      <c r="DC119" s="64"/>
      <c r="DD119" s="47"/>
      <c r="DE119" s="64"/>
      <c r="DF119" s="51"/>
      <c r="DG119" s="51"/>
      <c r="DH119" s="48"/>
      <c r="DI119" s="65"/>
      <c r="DJ119" s="95" t="s">
        <v>446</v>
      </c>
      <c r="DK119" s="243">
        <v>2000</v>
      </c>
      <c r="DL119" s="244">
        <v>3000</v>
      </c>
      <c r="DM119" s="49"/>
      <c r="DN119" s="50"/>
      <c r="DO119" s="49"/>
      <c r="DP119" s="50"/>
      <c r="DQ119" s="162">
        <v>0.98</v>
      </c>
      <c r="DR119" s="160">
        <v>1.4</v>
      </c>
      <c r="DS119" s="111">
        <v>2.9</v>
      </c>
      <c r="DT119" s="90" t="s">
        <v>275</v>
      </c>
      <c r="DU119" s="221">
        <v>2800</v>
      </c>
      <c r="DV119" s="222">
        <v>3300</v>
      </c>
      <c r="DW119" s="222">
        <v>2500</v>
      </c>
      <c r="DX119" s="181">
        <v>40561</v>
      </c>
      <c r="DY119" s="38"/>
      <c r="DZ119" s="112" t="s">
        <v>447</v>
      </c>
      <c r="EA119" s="7" t="s">
        <v>448</v>
      </c>
    </row>
    <row r="120" spans="1:131" ht="12" customHeight="1" x14ac:dyDescent="0.2">
      <c r="A120" s="7" t="s">
        <v>227</v>
      </c>
      <c r="B120" s="8" t="s">
        <v>612</v>
      </c>
      <c r="C120" s="199">
        <v>35.048229999999997</v>
      </c>
      <c r="D120" s="199">
        <v>-96.249298999999993</v>
      </c>
      <c r="E120" s="9" t="s">
        <v>411</v>
      </c>
      <c r="F120" s="8" t="s">
        <v>412</v>
      </c>
      <c r="G120" s="9" t="s">
        <v>613</v>
      </c>
      <c r="H120" s="7" t="s">
        <v>364</v>
      </c>
      <c r="I120" s="175"/>
      <c r="J120" s="69"/>
      <c r="K120" s="4">
        <v>2200</v>
      </c>
      <c r="L120" s="6">
        <v>2900</v>
      </c>
      <c r="M120" s="41"/>
      <c r="N120" s="60"/>
      <c r="O120" s="61">
        <v>0.158</v>
      </c>
      <c r="P120" s="4"/>
      <c r="Q120" s="4"/>
      <c r="R120" s="64">
        <v>9.9999999999999998E-17</v>
      </c>
      <c r="S120" s="41"/>
      <c r="T120" s="60"/>
      <c r="U120" s="61">
        <v>17.3</v>
      </c>
      <c r="V120" s="60"/>
      <c r="W120" s="60"/>
      <c r="X120" s="61">
        <v>0.31</v>
      </c>
      <c r="Y120" s="41"/>
      <c r="Z120" s="61"/>
      <c r="AA120" s="41"/>
      <c r="AB120" s="61"/>
      <c r="AC120" s="41"/>
      <c r="AD120" s="61">
        <v>0.94</v>
      </c>
      <c r="AE120" s="41"/>
      <c r="AF120" s="61"/>
      <c r="AG120" s="60"/>
      <c r="AH120" s="61"/>
      <c r="AI120" s="41"/>
      <c r="AJ120" s="61"/>
      <c r="AK120" s="60"/>
      <c r="AL120" s="61"/>
      <c r="AM120" s="41"/>
      <c r="AN120" s="61"/>
      <c r="AO120" s="62"/>
      <c r="AP120" s="64"/>
      <c r="AQ120" s="223"/>
      <c r="AR120" s="218"/>
      <c r="AS120" s="6"/>
      <c r="AT120" s="70"/>
      <c r="AU120" s="65"/>
      <c r="AV120" s="65"/>
      <c r="AW120" s="69"/>
      <c r="AX120" s="209"/>
      <c r="AY120" s="65"/>
      <c r="AZ120" s="65"/>
      <c r="BA120" s="69"/>
      <c r="BB120" s="70"/>
      <c r="BC120" s="65"/>
      <c r="BD120" s="65"/>
      <c r="BE120" s="69"/>
      <c r="BF120" s="4" t="s">
        <v>1084</v>
      </c>
      <c r="BG120" s="6" t="s">
        <v>500</v>
      </c>
      <c r="BH120" s="70"/>
      <c r="BI120" s="65"/>
      <c r="BJ120" s="65"/>
      <c r="BK120" s="69"/>
      <c r="BL120" s="216"/>
      <c r="BM120" s="218"/>
      <c r="BN120" s="5" t="s">
        <v>1089</v>
      </c>
      <c r="BO120" s="6" t="s">
        <v>1083</v>
      </c>
      <c r="BP120" s="4"/>
      <c r="BQ120" s="6"/>
      <c r="BR120" s="5"/>
      <c r="BS120" s="6"/>
      <c r="BT120" s="3"/>
      <c r="BU120" s="6"/>
      <c r="BV120" s="216"/>
      <c r="BW120" s="218"/>
      <c r="BX120" s="216"/>
      <c r="BY120" s="218"/>
      <c r="BZ120" s="239"/>
      <c r="CA120" s="223"/>
      <c r="CB120" s="218"/>
      <c r="CC120" s="5"/>
      <c r="CD120" s="6"/>
      <c r="CE120" s="65"/>
      <c r="CF120" s="69"/>
      <c r="CG120" s="5"/>
      <c r="CH120" s="6"/>
      <c r="CI120" s="4"/>
      <c r="CJ120" s="6"/>
      <c r="CK120" s="5"/>
      <c r="CL120" s="6"/>
      <c r="CM120" s="4"/>
      <c r="CN120" s="6"/>
      <c r="CO120" s="5"/>
      <c r="CP120" s="6"/>
      <c r="CQ120" s="5"/>
      <c r="CR120" s="6"/>
      <c r="CS120" s="5"/>
      <c r="CT120" s="6"/>
      <c r="CU120" s="216">
        <v>2522</v>
      </c>
      <c r="CV120" s="223">
        <v>2637</v>
      </c>
      <c r="CW120" s="3" t="s">
        <v>287</v>
      </c>
      <c r="CX120" s="46">
        <v>39426</v>
      </c>
      <c r="CY120" s="5"/>
      <c r="CZ120" s="3"/>
      <c r="DA120" s="64"/>
      <c r="DB120" s="47"/>
      <c r="DC120" s="64"/>
      <c r="DD120" s="47"/>
      <c r="DE120" s="64"/>
      <c r="DF120" s="51"/>
      <c r="DG120" s="51"/>
      <c r="DH120" s="48"/>
      <c r="DI120" s="65"/>
      <c r="DJ120" s="3">
        <v>171</v>
      </c>
      <c r="DK120" s="223">
        <v>2473</v>
      </c>
      <c r="DL120" s="224">
        <v>2744</v>
      </c>
      <c r="DM120" s="49"/>
      <c r="DN120" s="50"/>
      <c r="DO120" s="49"/>
      <c r="DP120" s="50"/>
      <c r="DQ120" s="49"/>
      <c r="DR120" s="65"/>
      <c r="DS120" s="51">
        <v>-1.9</v>
      </c>
      <c r="DT120" s="4"/>
      <c r="DU120" s="216"/>
      <c r="DV120" s="218"/>
      <c r="DW120" s="218"/>
      <c r="DX120" s="178">
        <v>39083</v>
      </c>
      <c r="DY120" s="38" t="s">
        <v>605</v>
      </c>
      <c r="DZ120" s="53" t="s">
        <v>614</v>
      </c>
      <c r="EA120" s="7" t="s">
        <v>615</v>
      </c>
    </row>
    <row r="121" spans="1:131" ht="12" customHeight="1" x14ac:dyDescent="0.2">
      <c r="A121" s="7" t="s">
        <v>227</v>
      </c>
      <c r="B121" s="8" t="s">
        <v>608</v>
      </c>
      <c r="C121" s="199">
        <v>42.421554</v>
      </c>
      <c r="D121" s="199">
        <v>-109.70314999999999</v>
      </c>
      <c r="E121" s="9" t="s">
        <v>411</v>
      </c>
      <c r="F121" s="8" t="s">
        <v>412</v>
      </c>
      <c r="G121" s="9" t="s">
        <v>609</v>
      </c>
      <c r="H121" s="7" t="s">
        <v>217</v>
      </c>
      <c r="I121" s="175"/>
      <c r="J121" s="69"/>
      <c r="K121" s="4">
        <v>2630</v>
      </c>
      <c r="L121" s="6"/>
      <c r="M121" s="41"/>
      <c r="N121" s="60"/>
      <c r="O121" s="61">
        <v>0.06</v>
      </c>
      <c r="P121" s="4"/>
      <c r="Q121" s="62">
        <v>2.47E-17</v>
      </c>
      <c r="R121" s="64">
        <v>5.9000000000000002E-18</v>
      </c>
      <c r="S121" s="41"/>
      <c r="T121" s="60"/>
      <c r="U121" s="61"/>
      <c r="V121" s="60"/>
      <c r="W121" s="60"/>
      <c r="X121" s="61"/>
      <c r="Y121" s="41"/>
      <c r="Z121" s="61"/>
      <c r="AA121" s="41"/>
      <c r="AB121" s="61"/>
      <c r="AC121" s="41"/>
      <c r="AD121" s="61"/>
      <c r="AE121" s="41"/>
      <c r="AF121" s="61"/>
      <c r="AG121" s="60"/>
      <c r="AH121" s="61"/>
      <c r="AI121" s="41"/>
      <c r="AJ121" s="61"/>
      <c r="AK121" s="60"/>
      <c r="AL121" s="61"/>
      <c r="AM121" s="41"/>
      <c r="AN121" s="61"/>
      <c r="AO121" s="62"/>
      <c r="AP121" s="64"/>
      <c r="AQ121" s="223"/>
      <c r="AR121" s="218"/>
      <c r="AS121" s="6"/>
      <c r="AT121" s="70"/>
      <c r="AU121" s="65"/>
      <c r="AV121" s="65"/>
      <c r="AW121" s="69"/>
      <c r="AX121" s="209"/>
      <c r="AY121" s="65"/>
      <c r="AZ121" s="65"/>
      <c r="BA121" s="69"/>
      <c r="BB121" s="70"/>
      <c r="BC121" s="65"/>
      <c r="BD121" s="65"/>
      <c r="BE121" s="69"/>
      <c r="BF121" s="4"/>
      <c r="BG121" s="6"/>
      <c r="BH121" s="70"/>
      <c r="BI121" s="65"/>
      <c r="BJ121" s="65"/>
      <c r="BK121" s="69"/>
      <c r="BL121" s="216"/>
      <c r="BM121" s="218"/>
      <c r="BN121" s="5" t="s">
        <v>1090</v>
      </c>
      <c r="BO121" s="6" t="s">
        <v>1091</v>
      </c>
      <c r="BP121" s="4"/>
      <c r="BQ121" s="6"/>
      <c r="BR121" s="5"/>
      <c r="BS121" s="6"/>
      <c r="BT121" s="3"/>
      <c r="BU121" s="6"/>
      <c r="BV121" s="216"/>
      <c r="BW121" s="218"/>
      <c r="BX121" s="216"/>
      <c r="BY121" s="218"/>
      <c r="BZ121" s="239"/>
      <c r="CA121" s="223"/>
      <c r="CB121" s="218"/>
      <c r="CC121" s="5"/>
      <c r="CD121" s="6"/>
      <c r="CE121" s="65"/>
      <c r="CF121" s="69"/>
      <c r="CG121" s="5"/>
      <c r="CH121" s="6"/>
      <c r="CI121" s="4"/>
      <c r="CJ121" s="6"/>
      <c r="CK121" s="5"/>
      <c r="CL121" s="6"/>
      <c r="CM121" s="4"/>
      <c r="CN121" s="6"/>
      <c r="CO121" s="5"/>
      <c r="CP121" s="6"/>
      <c r="CQ121" s="5"/>
      <c r="CR121" s="6"/>
      <c r="CS121" s="5"/>
      <c r="CT121" s="6"/>
      <c r="CU121" s="216">
        <v>3280</v>
      </c>
      <c r="CV121" s="223">
        <v>3353</v>
      </c>
      <c r="CW121" s="3" t="s">
        <v>287</v>
      </c>
      <c r="CX121" s="46"/>
      <c r="CY121" s="5"/>
      <c r="CZ121" s="3"/>
      <c r="DA121" s="64"/>
      <c r="DB121" s="47">
        <v>119</v>
      </c>
      <c r="DC121" s="64">
        <v>278</v>
      </c>
      <c r="DD121" s="47"/>
      <c r="DE121" s="64"/>
      <c r="DF121" s="51"/>
      <c r="DG121" s="51"/>
      <c r="DH121" s="48"/>
      <c r="DI121" s="65"/>
      <c r="DJ121" s="3"/>
      <c r="DK121" s="223">
        <v>3170</v>
      </c>
      <c r="DL121" s="224">
        <v>3430</v>
      </c>
      <c r="DM121" s="49"/>
      <c r="DN121" s="50"/>
      <c r="DO121" s="49"/>
      <c r="DP121" s="50"/>
      <c r="DQ121" s="49"/>
      <c r="DR121" s="65"/>
      <c r="DS121" s="51">
        <v>-1.2</v>
      </c>
      <c r="DT121" s="4"/>
      <c r="DU121" s="216"/>
      <c r="DV121" s="218"/>
      <c r="DW121" s="218"/>
      <c r="DX121" s="178"/>
      <c r="DY121" s="38" t="s">
        <v>605</v>
      </c>
      <c r="DZ121" s="53" t="s">
        <v>610</v>
      </c>
      <c r="EA121" s="7" t="s">
        <v>611</v>
      </c>
    </row>
    <row r="122" spans="1:131" s="20" customFormat="1" ht="12" customHeight="1" x14ac:dyDescent="0.2">
      <c r="A122" s="38" t="s">
        <v>227</v>
      </c>
      <c r="B122" s="8" t="s">
        <v>417</v>
      </c>
      <c r="C122" s="199">
        <v>41.013705999999999</v>
      </c>
      <c r="D122" s="199">
        <v>-80.536242999999999</v>
      </c>
      <c r="E122" s="9" t="s">
        <v>411</v>
      </c>
      <c r="F122" s="8" t="s">
        <v>412</v>
      </c>
      <c r="G122" s="89" t="s">
        <v>413</v>
      </c>
      <c r="H122" s="38" t="s">
        <v>364</v>
      </c>
      <c r="I122" s="175"/>
      <c r="J122" s="102"/>
      <c r="K122" s="107">
        <v>2680</v>
      </c>
      <c r="L122" s="40"/>
      <c r="M122" s="92">
        <v>0.06</v>
      </c>
      <c r="N122" s="42"/>
      <c r="O122" s="43">
        <v>0.06</v>
      </c>
      <c r="P122" s="19"/>
      <c r="Q122" s="44">
        <v>9.9999999999999998E-17</v>
      </c>
      <c r="R122" s="45">
        <f>Q122</f>
        <v>9.9999999999999998E-17</v>
      </c>
      <c r="S122" s="41"/>
      <c r="T122" s="163">
        <v>17.8</v>
      </c>
      <c r="U122" s="164">
        <v>17.8</v>
      </c>
      <c r="V122" s="163">
        <v>0.27</v>
      </c>
      <c r="W122" s="42"/>
      <c r="X122" s="43">
        <v>0.27</v>
      </c>
      <c r="Y122" s="41"/>
      <c r="Z122" s="43">
        <f>T122/(3*(1-2*W122))</f>
        <v>5.9333333333333336</v>
      </c>
      <c r="AA122" s="41"/>
      <c r="AB122" s="43">
        <f>T122/(2*(1+W122))</f>
        <v>8.9</v>
      </c>
      <c r="AC122" s="41"/>
      <c r="AD122" s="43"/>
      <c r="AE122" s="41"/>
      <c r="AF122" s="43"/>
      <c r="AG122" s="42"/>
      <c r="AH122" s="43"/>
      <c r="AI122" s="41"/>
      <c r="AJ122" s="43"/>
      <c r="AK122" s="42"/>
      <c r="AL122" s="43"/>
      <c r="AM122" s="41"/>
      <c r="AN122" s="43"/>
      <c r="AO122" s="44"/>
      <c r="AP122" s="45"/>
      <c r="AQ122" s="224"/>
      <c r="AR122" s="217"/>
      <c r="AS122" s="40"/>
      <c r="AT122" s="207"/>
      <c r="AU122" s="50"/>
      <c r="AV122" s="50"/>
      <c r="AW122" s="102"/>
      <c r="AX122" s="209"/>
      <c r="AY122" s="50"/>
      <c r="AZ122" s="50"/>
      <c r="BA122" s="102"/>
      <c r="BB122" s="207"/>
      <c r="BC122" s="50"/>
      <c r="BD122" s="50"/>
      <c r="BE122" s="102"/>
      <c r="BF122" s="107" t="s">
        <v>418</v>
      </c>
      <c r="BG122" s="40"/>
      <c r="BH122" s="207"/>
      <c r="BI122" s="50"/>
      <c r="BJ122" s="50"/>
      <c r="BK122" s="102"/>
      <c r="BL122" s="216"/>
      <c r="BM122" s="217"/>
      <c r="BN122" s="5" t="s">
        <v>419</v>
      </c>
      <c r="BO122" s="40"/>
      <c r="BP122" s="19"/>
      <c r="BQ122" s="40">
        <v>90</v>
      </c>
      <c r="BR122" s="5"/>
      <c r="BS122" s="40"/>
      <c r="BT122" s="3"/>
      <c r="BU122" s="40"/>
      <c r="BV122" s="216"/>
      <c r="BW122" s="217"/>
      <c r="BX122" s="216"/>
      <c r="BY122" s="217"/>
      <c r="BZ122" s="239"/>
      <c r="CA122" s="224"/>
      <c r="CB122" s="217"/>
      <c r="CC122" s="5"/>
      <c r="CD122" s="40"/>
      <c r="CE122" s="50"/>
      <c r="CF122" s="102"/>
      <c r="CG122" s="5"/>
      <c r="CH122" s="40"/>
      <c r="CI122" s="19"/>
      <c r="CJ122" s="40"/>
      <c r="CK122" s="5"/>
      <c r="CL122" s="40"/>
      <c r="CM122" s="19"/>
      <c r="CN122" s="40"/>
      <c r="CO122" s="5"/>
      <c r="CP122" s="40"/>
      <c r="CQ122" s="5"/>
      <c r="CR122" s="40"/>
      <c r="CS122" s="5"/>
      <c r="CT122" s="40"/>
      <c r="CU122" s="216">
        <v>2400</v>
      </c>
      <c r="CV122" s="224"/>
      <c r="CW122" s="3"/>
      <c r="CX122" s="46">
        <v>41702</v>
      </c>
      <c r="CY122" s="5"/>
      <c r="CZ122" s="3"/>
      <c r="DA122" s="45"/>
      <c r="DB122" s="47"/>
      <c r="DC122" s="45"/>
      <c r="DD122" s="47"/>
      <c r="DE122" s="45"/>
      <c r="DF122" s="51"/>
      <c r="DG122" s="51"/>
      <c r="DH122" s="48">
        <v>41702</v>
      </c>
      <c r="DI122" s="50"/>
      <c r="DJ122" s="3">
        <v>77</v>
      </c>
      <c r="DK122" s="224">
        <v>2900</v>
      </c>
      <c r="DL122" s="224">
        <v>3200</v>
      </c>
      <c r="DM122" s="49"/>
      <c r="DN122" s="50"/>
      <c r="DO122" s="49"/>
      <c r="DP122" s="165">
        <v>0.89</v>
      </c>
      <c r="DQ122" s="49"/>
      <c r="DR122" s="149"/>
      <c r="DS122" s="51">
        <v>3</v>
      </c>
      <c r="DT122" s="19" t="s">
        <v>275</v>
      </c>
      <c r="DU122" s="216"/>
      <c r="DV122" s="217">
        <v>3100</v>
      </c>
      <c r="DW122" s="217">
        <v>270</v>
      </c>
      <c r="DX122" s="178">
        <v>41708</v>
      </c>
      <c r="DY122" s="38" t="s">
        <v>420</v>
      </c>
      <c r="DZ122" s="53"/>
      <c r="EA122" s="38" t="s">
        <v>421</v>
      </c>
    </row>
    <row r="123" spans="1:131" s="25" customFormat="1" ht="12" customHeight="1" x14ac:dyDescent="0.2">
      <c r="A123" s="71" t="s">
        <v>227</v>
      </c>
      <c r="B123" s="72" t="s">
        <v>410</v>
      </c>
      <c r="C123" s="201">
        <v>40.215713000000001</v>
      </c>
      <c r="D123" s="203">
        <v>-81.200344999999999</v>
      </c>
      <c r="E123" s="73" t="s">
        <v>411</v>
      </c>
      <c r="F123" s="72" t="s">
        <v>412</v>
      </c>
      <c r="G123" s="166" t="s">
        <v>413</v>
      </c>
      <c r="H123" s="167" t="s">
        <v>364</v>
      </c>
      <c r="I123" s="204"/>
      <c r="J123" s="82"/>
      <c r="K123" s="23">
        <v>2680</v>
      </c>
      <c r="L123" s="27"/>
      <c r="M123" s="125">
        <v>0.06</v>
      </c>
      <c r="N123" s="127"/>
      <c r="O123" s="128">
        <v>0.06</v>
      </c>
      <c r="P123" s="28"/>
      <c r="Q123" s="126">
        <v>9.9999999999999998E-17</v>
      </c>
      <c r="R123" s="78">
        <f>Q123</f>
        <v>9.9999999999999998E-17</v>
      </c>
      <c r="S123" s="74"/>
      <c r="T123" s="127">
        <v>17.8</v>
      </c>
      <c r="U123" s="128">
        <v>17.8</v>
      </c>
      <c r="V123" s="127">
        <v>0.27</v>
      </c>
      <c r="W123" s="75"/>
      <c r="X123" s="76">
        <v>0.27</v>
      </c>
      <c r="Y123" s="74"/>
      <c r="Z123" s="76">
        <f>T123/(3*(1-2*W123))</f>
        <v>5.9333333333333336</v>
      </c>
      <c r="AA123" s="74"/>
      <c r="AB123" s="76">
        <f>T123/(2*(1+W123))</f>
        <v>8.9</v>
      </c>
      <c r="AC123" s="74"/>
      <c r="AD123" s="76"/>
      <c r="AE123" s="74"/>
      <c r="AF123" s="76"/>
      <c r="AG123" s="75"/>
      <c r="AH123" s="76"/>
      <c r="AI123" s="74"/>
      <c r="AJ123" s="76"/>
      <c r="AK123" s="75"/>
      <c r="AL123" s="76"/>
      <c r="AM123" s="74"/>
      <c r="AN123" s="76"/>
      <c r="AO123" s="77"/>
      <c r="AP123" s="79"/>
      <c r="AQ123" s="245"/>
      <c r="AR123" s="225"/>
      <c r="AS123" s="22"/>
      <c r="AT123" s="210"/>
      <c r="AU123" s="131"/>
      <c r="AV123" s="81"/>
      <c r="AW123" s="82"/>
      <c r="AX123" s="214"/>
      <c r="AY123" s="131"/>
      <c r="AZ123" s="81"/>
      <c r="BA123" s="82"/>
      <c r="BB123" s="210"/>
      <c r="BC123" s="131"/>
      <c r="BD123" s="81"/>
      <c r="BE123" s="82"/>
      <c r="BF123" s="23" t="s">
        <v>414</v>
      </c>
      <c r="BG123" s="27"/>
      <c r="BH123" s="210"/>
      <c r="BI123" s="131"/>
      <c r="BJ123" s="81"/>
      <c r="BK123" s="82"/>
      <c r="BL123" s="219"/>
      <c r="BM123" s="220"/>
      <c r="BN123" s="26"/>
      <c r="BO123" s="27"/>
      <c r="BP123" s="28"/>
      <c r="BQ123" s="27"/>
      <c r="BR123" s="26"/>
      <c r="BS123" s="27"/>
      <c r="BT123" s="24"/>
      <c r="BU123" s="27"/>
      <c r="BV123" s="219"/>
      <c r="BW123" s="220"/>
      <c r="BX123" s="219"/>
      <c r="BY123" s="220"/>
      <c r="BZ123" s="250"/>
      <c r="CA123" s="241"/>
      <c r="CB123" s="220"/>
      <c r="CC123" s="26"/>
      <c r="CD123" s="27"/>
      <c r="CE123" s="81"/>
      <c r="CF123" s="82"/>
      <c r="CG123" s="26"/>
      <c r="CH123" s="27"/>
      <c r="CI123" s="28"/>
      <c r="CJ123" s="27"/>
      <c r="CK123" s="26"/>
      <c r="CL123" s="27"/>
      <c r="CM123" s="28"/>
      <c r="CN123" s="27"/>
      <c r="CO123" s="26"/>
      <c r="CP123" s="27"/>
      <c r="CQ123" s="26"/>
      <c r="CR123" s="27"/>
      <c r="CS123" s="26"/>
      <c r="CT123" s="27"/>
      <c r="CU123" s="219">
        <v>2422</v>
      </c>
      <c r="CV123" s="241"/>
      <c r="CW123" s="24"/>
      <c r="CX123" s="83">
        <v>41524</v>
      </c>
      <c r="CY123" s="26"/>
      <c r="CZ123" s="24"/>
      <c r="DA123" s="79">
        <v>0.17665</v>
      </c>
      <c r="DB123" s="84">
        <v>94175</v>
      </c>
      <c r="DC123" s="79"/>
      <c r="DD123" s="84"/>
      <c r="DE123" s="79"/>
      <c r="DF123" s="87">
        <v>89</v>
      </c>
      <c r="DG123" s="87"/>
      <c r="DH123" s="85">
        <v>41525</v>
      </c>
      <c r="DI123" s="81"/>
      <c r="DJ123" s="24">
        <v>478</v>
      </c>
      <c r="DK123" s="241">
        <v>2800</v>
      </c>
      <c r="DL123" s="241">
        <v>3400</v>
      </c>
      <c r="DM123" s="86"/>
      <c r="DN123" s="81"/>
      <c r="DO123" s="86"/>
      <c r="DP123" s="81"/>
      <c r="DQ123" s="86"/>
      <c r="DR123" s="131">
        <v>1.3</v>
      </c>
      <c r="DS123" s="87">
        <v>2</v>
      </c>
      <c r="DT123" s="28" t="s">
        <v>290</v>
      </c>
      <c r="DU123" s="219"/>
      <c r="DV123" s="220"/>
      <c r="DW123" s="220"/>
      <c r="DX123" s="179">
        <v>41549</v>
      </c>
      <c r="DY123" s="168"/>
      <c r="DZ123" s="88" t="s">
        <v>415</v>
      </c>
      <c r="EA123" s="71" t="s">
        <v>416</v>
      </c>
    </row>
    <row r="124" spans="1:131" ht="12" customHeight="1" x14ac:dyDescent="0.2">
      <c r="A124" s="7" t="s">
        <v>282</v>
      </c>
      <c r="B124" s="103" t="s">
        <v>301</v>
      </c>
      <c r="C124" s="199">
        <v>43.661052145121602</v>
      </c>
      <c r="D124" s="199">
        <v>-79.395920653637603</v>
      </c>
      <c r="E124" s="9" t="s">
        <v>260</v>
      </c>
      <c r="F124" s="8" t="s">
        <v>302</v>
      </c>
      <c r="G124" s="9" t="s">
        <v>303</v>
      </c>
      <c r="H124" s="114" t="s">
        <v>274</v>
      </c>
      <c r="I124" s="175"/>
      <c r="J124" s="69"/>
      <c r="K124" s="4"/>
      <c r="L124" s="6"/>
      <c r="M124" s="41">
        <v>0.01</v>
      </c>
      <c r="N124" s="60"/>
      <c r="O124" s="61">
        <v>0.01</v>
      </c>
      <c r="P124" s="62">
        <v>3.9999999999999999E-19</v>
      </c>
      <c r="Q124" s="62"/>
      <c r="R124" s="64">
        <f>P124</f>
        <v>3.9999999999999999E-19</v>
      </c>
      <c r="S124" s="41">
        <v>37.5</v>
      </c>
      <c r="T124" s="60"/>
      <c r="U124" s="61">
        <v>37.5</v>
      </c>
      <c r="V124" s="60">
        <v>0.25</v>
      </c>
      <c r="W124" s="60"/>
      <c r="X124" s="61">
        <v>0.25</v>
      </c>
      <c r="Y124" s="41">
        <f>S124/(3*(1-2*V124))</f>
        <v>25</v>
      </c>
      <c r="Z124" s="61"/>
      <c r="AA124" s="41">
        <f>S124/(2*(1+V124))</f>
        <v>15</v>
      </c>
      <c r="AB124" s="61"/>
      <c r="AC124" s="41">
        <v>0.44900000000000001</v>
      </c>
      <c r="AD124" s="61"/>
      <c r="AE124" s="41"/>
      <c r="AF124" s="61"/>
      <c r="AG124" s="60"/>
      <c r="AH124" s="61"/>
      <c r="AI124" s="92"/>
      <c r="AJ124" s="61"/>
      <c r="AK124" s="60"/>
      <c r="AL124" s="61"/>
      <c r="AM124" s="41"/>
      <c r="AN124" s="61"/>
      <c r="AO124" s="62"/>
      <c r="AP124" s="64"/>
      <c r="AQ124" s="223"/>
      <c r="AR124" s="218"/>
      <c r="AS124" s="6"/>
      <c r="AT124" s="208"/>
      <c r="AU124" s="160"/>
      <c r="AV124" s="65">
        <v>10</v>
      </c>
      <c r="AW124" s="69"/>
      <c r="AX124" s="212"/>
      <c r="AY124" s="160"/>
      <c r="AZ124" s="65">
        <v>30</v>
      </c>
      <c r="BA124" s="69"/>
      <c r="BB124" s="208"/>
      <c r="BC124" s="160"/>
      <c r="BD124" s="65">
        <v>30</v>
      </c>
      <c r="BE124" s="69"/>
      <c r="BF124" s="90"/>
      <c r="BG124" s="91"/>
      <c r="BH124" s="208"/>
      <c r="BI124" s="160"/>
      <c r="BJ124" s="65"/>
      <c r="BK124" s="69"/>
      <c r="BL124" s="216"/>
      <c r="BM124" s="218"/>
      <c r="BN124" s="5"/>
      <c r="BO124" s="6"/>
      <c r="BP124" s="4">
        <v>0</v>
      </c>
      <c r="BQ124" s="6"/>
      <c r="BR124" s="5"/>
      <c r="BS124" s="6"/>
      <c r="BT124" s="3"/>
      <c r="BU124" s="6"/>
      <c r="BV124" s="216"/>
      <c r="BW124" s="218"/>
      <c r="BX124" s="216"/>
      <c r="BY124" s="218"/>
      <c r="BZ124" s="239"/>
      <c r="CA124" s="223"/>
      <c r="CB124" s="218"/>
      <c r="CC124" s="5"/>
      <c r="CD124" s="6"/>
      <c r="CE124" s="65"/>
      <c r="CF124" s="69"/>
      <c r="CG124" s="96"/>
      <c r="CH124" s="63"/>
      <c r="CI124" s="4"/>
      <c r="CJ124" s="6"/>
      <c r="CK124" s="5"/>
      <c r="CL124" s="6"/>
      <c r="CM124" s="4"/>
      <c r="CN124" s="6"/>
      <c r="CO124" s="5"/>
      <c r="CP124" s="6"/>
      <c r="CQ124" s="5"/>
      <c r="CR124" s="6"/>
      <c r="CS124" s="57"/>
      <c r="CT124" s="6"/>
      <c r="CU124" s="216"/>
      <c r="CV124" s="223"/>
      <c r="CW124" s="3"/>
      <c r="CX124" s="46">
        <v>42005</v>
      </c>
      <c r="CY124" s="5" t="s">
        <v>298</v>
      </c>
      <c r="CZ124" s="3"/>
      <c r="DA124" s="63">
        <v>6.7000000000000004E-8</v>
      </c>
      <c r="DB124" s="47">
        <v>4.1999999999999996E-6</v>
      </c>
      <c r="DC124" s="64"/>
      <c r="DD124" s="47"/>
      <c r="DE124" s="64"/>
      <c r="DF124" s="51"/>
      <c r="DG124" s="51"/>
      <c r="DH124" s="48"/>
      <c r="DI124" s="65"/>
      <c r="DJ124" s="3">
        <v>52</v>
      </c>
      <c r="DK124" s="223"/>
      <c r="DL124" s="224"/>
      <c r="DM124" s="49"/>
      <c r="DN124" s="50"/>
      <c r="DO124" s="49"/>
      <c r="DP124" s="50">
        <v>2.4900000000000002</v>
      </c>
      <c r="DQ124" s="49"/>
      <c r="DR124" s="65"/>
      <c r="DS124" s="111">
        <v>-7</v>
      </c>
      <c r="DT124" s="4" t="s">
        <v>290</v>
      </c>
      <c r="DU124" s="216"/>
      <c r="DV124" s="218"/>
      <c r="DW124" s="218">
        <v>0</v>
      </c>
      <c r="DX124" s="184">
        <v>42005</v>
      </c>
      <c r="DY124" s="38"/>
      <c r="DZ124" s="53"/>
      <c r="EA124" s="7" t="s">
        <v>304</v>
      </c>
    </row>
    <row r="125" spans="1:131" ht="12" customHeight="1" x14ac:dyDescent="0.2">
      <c r="A125" s="7" t="s">
        <v>285</v>
      </c>
      <c r="B125" s="169" t="s">
        <v>395</v>
      </c>
      <c r="C125" s="199">
        <v>31.411534</v>
      </c>
      <c r="D125" s="199">
        <v>104.130352</v>
      </c>
      <c r="E125" s="9" t="s">
        <v>260</v>
      </c>
      <c r="F125" s="8" t="s">
        <v>371</v>
      </c>
      <c r="G125" s="9" t="s">
        <v>396</v>
      </c>
      <c r="H125" s="7" t="s">
        <v>397</v>
      </c>
      <c r="I125" s="175">
        <v>20</v>
      </c>
      <c r="J125" s="69">
        <v>80</v>
      </c>
      <c r="K125" s="4"/>
      <c r="L125" s="6"/>
      <c r="M125" s="41"/>
      <c r="N125" s="60"/>
      <c r="O125" s="61"/>
      <c r="P125" s="4"/>
      <c r="Q125" s="4"/>
      <c r="R125" s="6"/>
      <c r="S125" s="41"/>
      <c r="T125" s="60"/>
      <c r="U125" s="61"/>
      <c r="V125" s="60"/>
      <c r="W125" s="60"/>
      <c r="X125" s="61"/>
      <c r="Y125" s="41"/>
      <c r="Z125" s="61"/>
      <c r="AA125" s="41"/>
      <c r="AB125" s="61"/>
      <c r="AC125" s="41"/>
      <c r="AD125" s="61"/>
      <c r="AE125" s="41"/>
      <c r="AF125" s="61"/>
      <c r="AG125" s="60"/>
      <c r="AH125" s="61"/>
      <c r="AI125" s="41"/>
      <c r="AJ125" s="61"/>
      <c r="AK125" s="60"/>
      <c r="AL125" s="61"/>
      <c r="AM125" s="41"/>
      <c r="AN125" s="61"/>
      <c r="AO125" s="62"/>
      <c r="AP125" s="64"/>
      <c r="AQ125" s="223"/>
      <c r="AR125" s="218"/>
      <c r="AS125" s="6"/>
      <c r="AT125" s="70"/>
      <c r="AU125" s="65"/>
      <c r="AV125" s="65"/>
      <c r="AW125" s="69"/>
      <c r="AX125" s="209"/>
      <c r="AY125" s="65"/>
      <c r="AZ125" s="65"/>
      <c r="BA125" s="69"/>
      <c r="BB125" s="70"/>
      <c r="BC125" s="65"/>
      <c r="BD125" s="65"/>
      <c r="BE125" s="69"/>
      <c r="BF125" s="4"/>
      <c r="BG125" s="6"/>
      <c r="BH125" s="70"/>
      <c r="BI125" s="65"/>
      <c r="BJ125" s="65"/>
      <c r="BK125" s="69"/>
      <c r="BL125" s="216"/>
      <c r="BM125" s="218"/>
      <c r="BN125" s="5" t="s">
        <v>398</v>
      </c>
      <c r="BO125" s="6" t="s">
        <v>345</v>
      </c>
      <c r="BP125" s="4">
        <v>38</v>
      </c>
      <c r="BQ125" s="6">
        <v>60</v>
      </c>
      <c r="BR125" s="5" t="s">
        <v>366</v>
      </c>
      <c r="BS125" s="6"/>
      <c r="BT125" s="3" t="s">
        <v>399</v>
      </c>
      <c r="BU125" s="6" t="s">
        <v>337</v>
      </c>
      <c r="BV125" s="216">
        <v>140</v>
      </c>
      <c r="BW125" s="218">
        <v>210</v>
      </c>
      <c r="BX125" s="216">
        <v>40</v>
      </c>
      <c r="BY125" s="218">
        <v>50</v>
      </c>
      <c r="BZ125" s="239">
        <v>0</v>
      </c>
      <c r="CA125" s="223">
        <v>440.49</v>
      </c>
      <c r="CB125" s="218">
        <v>511.11</v>
      </c>
      <c r="CC125" s="5">
        <v>2350</v>
      </c>
      <c r="CD125" s="6">
        <v>2560</v>
      </c>
      <c r="CE125" s="65">
        <v>0.21</v>
      </c>
      <c r="CF125" s="69">
        <v>0.41</v>
      </c>
      <c r="CG125" s="99"/>
      <c r="CH125" s="141"/>
      <c r="CI125" s="4"/>
      <c r="CJ125" s="6"/>
      <c r="CK125" s="5"/>
      <c r="CL125" s="6"/>
      <c r="CM125" s="4"/>
      <c r="CN125" s="6"/>
      <c r="CO125" s="5"/>
      <c r="CP125" s="6"/>
      <c r="CQ125" s="5"/>
      <c r="CR125" s="6"/>
      <c r="CS125" s="5"/>
      <c r="CT125" s="6"/>
      <c r="CU125" s="216">
        <v>135</v>
      </c>
      <c r="CV125" s="223">
        <v>552</v>
      </c>
      <c r="CW125" s="3" t="s">
        <v>389</v>
      </c>
      <c r="CX125" s="46">
        <v>41606</v>
      </c>
      <c r="CY125" s="5" t="s">
        <v>400</v>
      </c>
      <c r="CZ125" s="3"/>
      <c r="DA125" s="64">
        <v>1.67E-3</v>
      </c>
      <c r="DB125" s="47">
        <v>47520</v>
      </c>
      <c r="DC125" s="64"/>
      <c r="DD125" s="47"/>
      <c r="DE125" s="64">
        <f>DB125</f>
        <v>47520</v>
      </c>
      <c r="DF125" s="51">
        <v>16.5</v>
      </c>
      <c r="DG125" s="51"/>
      <c r="DH125" s="48">
        <v>41606</v>
      </c>
      <c r="DI125" s="65">
        <v>0.5</v>
      </c>
      <c r="DJ125" s="3" t="s">
        <v>401</v>
      </c>
      <c r="DK125" s="223">
        <v>400</v>
      </c>
      <c r="DL125" s="224">
        <v>480</v>
      </c>
      <c r="DM125" s="49"/>
      <c r="DN125" s="50"/>
      <c r="DO125" s="49"/>
      <c r="DP125" s="50"/>
      <c r="DQ125" s="49"/>
      <c r="DR125" s="65"/>
      <c r="DS125" s="51">
        <v>1</v>
      </c>
      <c r="DT125" s="4"/>
      <c r="DU125" s="216">
        <v>400</v>
      </c>
      <c r="DV125" s="218">
        <v>480</v>
      </c>
      <c r="DW125" s="218">
        <v>500</v>
      </c>
      <c r="DX125" s="178"/>
      <c r="DY125" s="38" t="s">
        <v>402</v>
      </c>
      <c r="DZ125" s="53" t="s">
        <v>403</v>
      </c>
      <c r="EA125" s="7" t="s">
        <v>404</v>
      </c>
    </row>
    <row r="126" spans="1:131" ht="12" customHeight="1" x14ac:dyDescent="0.2">
      <c r="A126" s="7" t="s">
        <v>293</v>
      </c>
      <c r="B126" s="103" t="s">
        <v>344</v>
      </c>
      <c r="C126" s="199">
        <v>43.928724000000003</v>
      </c>
      <c r="D126" s="200">
        <v>5.4871350000000003</v>
      </c>
      <c r="E126" s="9" t="s">
        <v>260</v>
      </c>
      <c r="F126" s="8" t="s">
        <v>287</v>
      </c>
      <c r="G126" s="9"/>
      <c r="H126" s="114" t="s">
        <v>283</v>
      </c>
      <c r="I126" s="175"/>
      <c r="J126" s="69"/>
      <c r="K126" s="4"/>
      <c r="L126" s="6"/>
      <c r="M126" s="60">
        <v>0.05</v>
      </c>
      <c r="N126" s="60">
        <v>0.2</v>
      </c>
      <c r="O126" s="61">
        <f>AVERAGE(M126,N126)</f>
        <v>0.125</v>
      </c>
      <c r="P126" s="62">
        <v>1.0000000000000001E-17</v>
      </c>
      <c r="Q126" s="62">
        <v>9.9999999999999998E-13</v>
      </c>
      <c r="R126" s="64">
        <v>2.8000000000000002E-13</v>
      </c>
      <c r="S126" s="60">
        <f>(9*Y126*AA126)/(3*Y126+AA126)</f>
        <v>18</v>
      </c>
      <c r="T126" s="60">
        <f>(9*Z126*AB126)/(3*Z126+AB126)</f>
        <v>45</v>
      </c>
      <c r="U126" s="93">
        <f>AVERAGE(S126,T126)</f>
        <v>31.5</v>
      </c>
      <c r="V126" s="60">
        <f>(3*Y126-2*AA126)/(2*(3*Y126+AA126))</f>
        <v>0.2</v>
      </c>
      <c r="W126" s="60">
        <f>(3*Z126-2*AB126)/(2*(3*Z126+AB126))</f>
        <v>0.2</v>
      </c>
      <c r="X126" s="93">
        <f>AVERAGE(V126,W126)</f>
        <v>0.2</v>
      </c>
      <c r="Y126" s="60">
        <v>10</v>
      </c>
      <c r="Z126" s="61">
        <v>25</v>
      </c>
      <c r="AA126" s="60">
        <v>7.5</v>
      </c>
      <c r="AB126" s="61">
        <v>18.75</v>
      </c>
      <c r="AC126" s="60"/>
      <c r="AD126" s="61"/>
      <c r="AE126" s="60"/>
      <c r="AF126" s="61">
        <v>40</v>
      </c>
      <c r="AG126" s="60">
        <v>1</v>
      </c>
      <c r="AH126" s="61">
        <v>20</v>
      </c>
      <c r="AI126" s="92"/>
      <c r="AJ126" s="61"/>
      <c r="AK126" s="60">
        <v>5</v>
      </c>
      <c r="AL126" s="61">
        <v>10</v>
      </c>
      <c r="AM126" s="41"/>
      <c r="AN126" s="61"/>
      <c r="AO126" s="62"/>
      <c r="AP126" s="64"/>
      <c r="AQ126" s="223"/>
      <c r="AR126" s="218"/>
      <c r="AS126" s="6" t="s">
        <v>267</v>
      </c>
      <c r="AT126" s="208">
        <v>2.1399999999999999E-2</v>
      </c>
      <c r="AU126" s="65">
        <v>0</v>
      </c>
      <c r="AV126" s="65">
        <f>PRODUCT(AT126,CU126)</f>
        <v>5.992</v>
      </c>
      <c r="AW126" s="69"/>
      <c r="AX126" s="212">
        <v>1.7899999999999999E-2</v>
      </c>
      <c r="AY126" s="65">
        <v>0</v>
      </c>
      <c r="AZ126" s="65">
        <f>PRODUCT(AX126,CU126)+AY126</f>
        <v>5.0119999999999996</v>
      </c>
      <c r="BA126" s="69"/>
      <c r="BB126" s="208">
        <v>1.0699999999999999E-2</v>
      </c>
      <c r="BC126" s="65">
        <v>0</v>
      </c>
      <c r="BD126" s="65">
        <f>PRODUCT(BB126,CU126)+BC126</f>
        <v>2.996</v>
      </c>
      <c r="BE126" s="69"/>
      <c r="BF126" s="90" t="s">
        <v>738</v>
      </c>
      <c r="BG126" s="91" t="s">
        <v>231</v>
      </c>
      <c r="BH126" s="208"/>
      <c r="BI126" s="160"/>
      <c r="BJ126" s="65"/>
      <c r="BK126" s="69"/>
      <c r="BL126" s="216"/>
      <c r="BM126" s="218">
        <v>12.5</v>
      </c>
      <c r="BN126" s="5" t="s">
        <v>345</v>
      </c>
      <c r="BO126" s="6"/>
      <c r="BP126" s="4">
        <v>70</v>
      </c>
      <c r="BQ126" s="6"/>
      <c r="BR126" s="5"/>
      <c r="BS126" s="6"/>
      <c r="BT126" s="3"/>
      <c r="BU126" s="6"/>
      <c r="BV126" s="216"/>
      <c r="BW126" s="218"/>
      <c r="BX126" s="216"/>
      <c r="BY126" s="218"/>
      <c r="BZ126" s="239"/>
      <c r="CA126" s="223"/>
      <c r="CB126" s="218"/>
      <c r="CC126" s="4"/>
      <c r="CD126" s="6"/>
      <c r="CE126" s="65"/>
      <c r="CF126" s="69"/>
      <c r="CG126" s="68">
        <v>7.0000000000000001E-12</v>
      </c>
      <c r="CH126" s="63"/>
      <c r="CI126" s="4"/>
      <c r="CJ126" s="6"/>
      <c r="CK126" s="5"/>
      <c r="CL126" s="6"/>
      <c r="CM126" s="4"/>
      <c r="CN126" s="6"/>
      <c r="CO126" s="4"/>
      <c r="CP126" s="6"/>
      <c r="CQ126" s="4"/>
      <c r="CR126" s="6"/>
      <c r="CS126" s="90"/>
      <c r="CT126" s="6"/>
      <c r="CU126" s="216">
        <v>280</v>
      </c>
      <c r="CV126" s="223"/>
      <c r="CW126" s="3" t="s">
        <v>346</v>
      </c>
      <c r="CX126" s="46"/>
      <c r="CY126" s="5" t="s">
        <v>340</v>
      </c>
      <c r="CZ126" s="3">
        <v>13</v>
      </c>
      <c r="DA126" s="63">
        <v>1E-3</v>
      </c>
      <c r="DB126" s="47">
        <v>2</v>
      </c>
      <c r="DC126" s="64"/>
      <c r="DD126" s="47"/>
      <c r="DE126" s="64"/>
      <c r="DF126" s="51">
        <v>6</v>
      </c>
      <c r="DG126" s="51"/>
      <c r="DH126" s="48"/>
      <c r="DI126" s="65"/>
      <c r="DJ126" s="3">
        <v>215</v>
      </c>
      <c r="DK126" s="223"/>
      <c r="DL126" s="224"/>
      <c r="DM126" s="49"/>
      <c r="DN126" s="50"/>
      <c r="DO126" s="49"/>
      <c r="DP126" s="50"/>
      <c r="DQ126" s="49"/>
      <c r="DR126" s="65"/>
      <c r="DS126" s="111">
        <v>-3.5</v>
      </c>
      <c r="DT126" s="4" t="s">
        <v>290</v>
      </c>
      <c r="DU126" s="216"/>
      <c r="DV126" s="218"/>
      <c r="DW126" s="218">
        <v>15</v>
      </c>
      <c r="DX126" s="181"/>
      <c r="DY126" s="38" t="s">
        <v>347</v>
      </c>
      <c r="DZ126" s="53" t="s">
        <v>348</v>
      </c>
      <c r="EA126" s="159" t="s">
        <v>349</v>
      </c>
    </row>
    <row r="127" spans="1:131" ht="12" customHeight="1" x14ac:dyDescent="0.2">
      <c r="A127" s="7" t="s">
        <v>293</v>
      </c>
      <c r="B127" s="8" t="s">
        <v>362</v>
      </c>
      <c r="C127" s="199">
        <v>45.052494404289099</v>
      </c>
      <c r="D127" s="200">
        <v>2.4847032336028398</v>
      </c>
      <c r="E127" s="9" t="s">
        <v>260</v>
      </c>
      <c r="F127" s="8" t="s">
        <v>351</v>
      </c>
      <c r="G127" s="89" t="s">
        <v>363</v>
      </c>
      <c r="H127" s="114" t="s">
        <v>364</v>
      </c>
      <c r="I127" s="175"/>
      <c r="J127" s="69"/>
      <c r="K127" s="90"/>
      <c r="L127" s="6">
        <v>2700</v>
      </c>
      <c r="M127" s="94">
        <v>0.08</v>
      </c>
      <c r="N127" s="94">
        <v>0.13</v>
      </c>
      <c r="O127" s="93">
        <v>0.105</v>
      </c>
      <c r="P127" s="62">
        <v>1E-22</v>
      </c>
      <c r="Q127" s="68">
        <v>1.0000000000000001E-18</v>
      </c>
      <c r="R127" s="63">
        <f>AVERAGE(P127,Q127)</f>
        <v>5.0004999999999999E-19</v>
      </c>
      <c r="S127" s="60">
        <v>4.5</v>
      </c>
      <c r="T127" s="94">
        <v>20.55</v>
      </c>
      <c r="U127" s="93">
        <f>AVERAGE(S127,T127)</f>
        <v>12.525</v>
      </c>
      <c r="V127" s="94">
        <v>0.23</v>
      </c>
      <c r="W127" s="60">
        <v>0.4</v>
      </c>
      <c r="X127" s="93">
        <f>AVERAGE(V127,W127)</f>
        <v>0.315</v>
      </c>
      <c r="Y127" s="60">
        <f>S127/(3*(1-2*V127))</f>
        <v>2.7777777777777777</v>
      </c>
      <c r="Z127" s="61">
        <f>T127/(3*(1-2*W127))</f>
        <v>34.250000000000007</v>
      </c>
      <c r="AA127" s="60">
        <f>S127/(2*(1+V127))</f>
        <v>1.8292682926829269</v>
      </c>
      <c r="AB127" s="61">
        <f>T127/(2*(1+W127))</f>
        <v>7.3392857142857153</v>
      </c>
      <c r="AC127" s="60"/>
      <c r="AD127" s="61"/>
      <c r="AE127" s="60"/>
      <c r="AF127" s="61"/>
      <c r="AG127" s="60"/>
      <c r="AH127" s="61"/>
      <c r="AI127" s="41"/>
      <c r="AJ127" s="61"/>
      <c r="AK127" s="60"/>
      <c r="AL127" s="61"/>
      <c r="AM127" s="41"/>
      <c r="AN127" s="61"/>
      <c r="AO127" s="62"/>
      <c r="AP127" s="64"/>
      <c r="AQ127" s="243"/>
      <c r="AR127" s="222"/>
      <c r="AS127" s="91" t="s">
        <v>218</v>
      </c>
      <c r="AT127" s="208">
        <v>2.1100000000000001E-2</v>
      </c>
      <c r="AU127" s="65">
        <v>0</v>
      </c>
      <c r="AV127" s="65">
        <f>PRODUCT(AT127,CU127)</f>
        <v>5.6970000000000001</v>
      </c>
      <c r="AW127" s="69"/>
      <c r="AX127" s="212">
        <v>2.2200000000000001E-2</v>
      </c>
      <c r="AY127" s="65">
        <v>0</v>
      </c>
      <c r="AZ127" s="65">
        <f>PRODUCT(AX127,CU127)</f>
        <v>5.9940000000000007</v>
      </c>
      <c r="BA127" s="69"/>
      <c r="BB127" s="208">
        <v>1.17E-2</v>
      </c>
      <c r="BC127" s="65">
        <v>0</v>
      </c>
      <c r="BD127" s="65">
        <f>PRODUCT(BB127,CU127)</f>
        <v>3.1590000000000003</v>
      </c>
      <c r="BE127" s="69"/>
      <c r="BF127" s="90" t="s">
        <v>1085</v>
      </c>
      <c r="BG127" s="6" t="s">
        <v>1086</v>
      </c>
      <c r="BH127" s="208"/>
      <c r="BI127" s="160"/>
      <c r="BJ127" s="65"/>
      <c r="BK127" s="69"/>
      <c r="BL127" s="216"/>
      <c r="BM127" s="218"/>
      <c r="BN127" s="5" t="s">
        <v>365</v>
      </c>
      <c r="BO127" s="6"/>
      <c r="BP127" s="4">
        <v>60</v>
      </c>
      <c r="BQ127" s="6">
        <v>90</v>
      </c>
      <c r="BR127" s="5" t="s">
        <v>366</v>
      </c>
      <c r="BS127" s="6"/>
      <c r="BT127" s="3"/>
      <c r="BU127" s="6" t="s">
        <v>337</v>
      </c>
      <c r="BV127" s="216"/>
      <c r="BW127" s="218">
        <v>8.5</v>
      </c>
      <c r="BX127" s="216"/>
      <c r="BY127" s="218">
        <v>2.5</v>
      </c>
      <c r="BZ127" s="239">
        <v>5</v>
      </c>
      <c r="CA127" s="223">
        <v>270</v>
      </c>
      <c r="CB127" s="218"/>
      <c r="CC127" s="4"/>
      <c r="CD127" s="6"/>
      <c r="CE127" s="65"/>
      <c r="CF127" s="69"/>
      <c r="CG127" s="4"/>
      <c r="CH127" s="64">
        <v>5.0000000000000004E-19</v>
      </c>
      <c r="CI127" s="4"/>
      <c r="CJ127" s="6"/>
      <c r="CK127" s="5"/>
      <c r="CL127" s="6"/>
      <c r="CM127" s="4"/>
      <c r="CN127" s="6"/>
      <c r="CO127" s="4"/>
      <c r="CP127" s="6"/>
      <c r="CQ127" s="4"/>
      <c r="CR127" s="6"/>
      <c r="CS127" s="4"/>
      <c r="CT127" s="6"/>
      <c r="CU127" s="216">
        <v>270</v>
      </c>
      <c r="CV127" s="223"/>
      <c r="CW127" s="3"/>
      <c r="CX127" s="46">
        <v>41730</v>
      </c>
      <c r="CY127" s="5" t="s">
        <v>340</v>
      </c>
      <c r="CZ127" s="3"/>
      <c r="DA127" s="64">
        <v>2.0000000000000001E-4</v>
      </c>
      <c r="DB127" s="47">
        <v>0.2</v>
      </c>
      <c r="DC127" s="64"/>
      <c r="DD127" s="47"/>
      <c r="DE127" s="64"/>
      <c r="DF127" s="51">
        <v>4.4000000000000004</v>
      </c>
      <c r="DG127" s="51"/>
      <c r="DH127" s="48"/>
      <c r="DI127" s="65"/>
      <c r="DJ127" s="3">
        <v>32</v>
      </c>
      <c r="DK127" s="223"/>
      <c r="DL127" s="224"/>
      <c r="DM127" s="49"/>
      <c r="DN127" s="50"/>
      <c r="DO127" s="49"/>
      <c r="DP127" s="50"/>
      <c r="DQ127" s="49"/>
      <c r="DR127" s="160"/>
      <c r="DS127" s="51">
        <v>-3.7</v>
      </c>
      <c r="DT127" s="4" t="s">
        <v>290</v>
      </c>
      <c r="DU127" s="216"/>
      <c r="DV127" s="218"/>
      <c r="DW127" s="218">
        <v>10</v>
      </c>
      <c r="DX127" s="178">
        <v>41730</v>
      </c>
      <c r="DY127" s="38"/>
      <c r="DZ127" s="53"/>
      <c r="EA127" s="159" t="s">
        <v>367</v>
      </c>
    </row>
    <row r="128" spans="1:131" ht="12" customHeight="1" x14ac:dyDescent="0.2">
      <c r="A128" s="7" t="s">
        <v>294</v>
      </c>
      <c r="B128" s="103" t="s">
        <v>310</v>
      </c>
      <c r="C128" s="199">
        <v>49.815713000000002</v>
      </c>
      <c r="D128" s="199">
        <v>12.119527</v>
      </c>
      <c r="E128" s="9" t="s">
        <v>260</v>
      </c>
      <c r="F128" s="8" t="s">
        <v>311</v>
      </c>
      <c r="G128" s="9"/>
      <c r="H128" s="114" t="s">
        <v>312</v>
      </c>
      <c r="I128" s="175"/>
      <c r="J128" s="69"/>
      <c r="K128" s="4"/>
      <c r="L128" s="6"/>
      <c r="M128" s="41">
        <v>0.01</v>
      </c>
      <c r="N128" s="60"/>
      <c r="O128" s="61">
        <v>0.01</v>
      </c>
      <c r="P128" s="62">
        <v>5.0000000000000004E-18</v>
      </c>
      <c r="Q128" s="62">
        <v>1.3E-17</v>
      </c>
      <c r="R128" s="64">
        <f>AVERAGE(P128,Q128)</f>
        <v>8.9999999999999999E-18</v>
      </c>
      <c r="S128" s="41"/>
      <c r="T128" s="60"/>
      <c r="U128" s="61"/>
      <c r="V128" s="60"/>
      <c r="W128" s="60"/>
      <c r="X128" s="61"/>
      <c r="Y128" s="41"/>
      <c r="Z128" s="61"/>
      <c r="AA128" s="41"/>
      <c r="AB128" s="61"/>
      <c r="AC128" s="41"/>
      <c r="AD128" s="61"/>
      <c r="AE128" s="41"/>
      <c r="AF128" s="61"/>
      <c r="AG128" s="60"/>
      <c r="AH128" s="61"/>
      <c r="AI128" s="92">
        <v>209.5</v>
      </c>
      <c r="AJ128" s="61"/>
      <c r="AK128" s="60"/>
      <c r="AL128" s="61"/>
      <c r="AM128" s="41"/>
      <c r="AN128" s="61"/>
      <c r="AO128" s="62"/>
      <c r="AP128" s="64"/>
      <c r="AQ128" s="223"/>
      <c r="AR128" s="218"/>
      <c r="AS128" s="6"/>
      <c r="AT128" s="208">
        <v>2.8000000000000001E-2</v>
      </c>
      <c r="AU128" s="160">
        <v>0</v>
      </c>
      <c r="AV128" s="65">
        <f>PRODUCT(AT128,CU128)</f>
        <v>252.84</v>
      </c>
      <c r="AW128" s="69">
        <f>PRODUCT(AT128,CV128)</f>
        <v>254.8</v>
      </c>
      <c r="AX128" s="212">
        <v>4.7100000000000003E-2</v>
      </c>
      <c r="AY128" s="160">
        <v>-28.542000000000002</v>
      </c>
      <c r="AZ128" s="65">
        <f>PRODUCT(AX128,CU128)+AY128</f>
        <v>396.77100000000007</v>
      </c>
      <c r="BA128" s="69">
        <f>PRODUCT(AX128,CV128)+AY128</f>
        <v>400.06799999999998</v>
      </c>
      <c r="BB128" s="208">
        <v>2.2100000000000002E-2</v>
      </c>
      <c r="BC128" s="160">
        <v>-19.349</v>
      </c>
      <c r="BD128" s="65">
        <f>PRODUCT(BB128,CU128)+BC128</f>
        <v>180.21400000000003</v>
      </c>
      <c r="BE128" s="69">
        <f>PRODUCT(BB128,CV128)+BC128</f>
        <v>181.76100000000002</v>
      </c>
      <c r="BF128" s="90" t="s">
        <v>313</v>
      </c>
      <c r="BG128" s="91" t="s">
        <v>314</v>
      </c>
      <c r="BH128" s="208">
        <v>1.15E-2</v>
      </c>
      <c r="BI128" s="160">
        <v>0</v>
      </c>
      <c r="BJ128" s="65">
        <f>PRODUCT(BH128,CU128)</f>
        <v>103.845</v>
      </c>
      <c r="BK128" s="69">
        <f>PRODUCT(BH128,CV128)</f>
        <v>104.64999999999999</v>
      </c>
      <c r="BL128" s="216">
        <v>260</v>
      </c>
      <c r="BM128" s="218"/>
      <c r="BN128" s="5"/>
      <c r="BO128" s="6"/>
      <c r="BP128" s="4"/>
      <c r="BQ128" s="6"/>
      <c r="BR128" s="5"/>
      <c r="BS128" s="6"/>
      <c r="BT128" s="3"/>
      <c r="BU128" s="6"/>
      <c r="BV128" s="216"/>
      <c r="BW128" s="218"/>
      <c r="BX128" s="216"/>
      <c r="BY128" s="218"/>
      <c r="BZ128" s="239"/>
      <c r="CA128" s="223"/>
      <c r="CB128" s="218"/>
      <c r="CC128" s="5"/>
      <c r="CD128" s="6"/>
      <c r="CE128" s="65"/>
      <c r="CF128" s="69"/>
      <c r="CG128" s="96">
        <v>1.0000000000000001E-17</v>
      </c>
      <c r="CH128" s="63">
        <v>9.9999999999999998E-17</v>
      </c>
      <c r="CI128" s="4"/>
      <c r="CJ128" s="6"/>
      <c r="CK128" s="5"/>
      <c r="CL128" s="6"/>
      <c r="CM128" s="4"/>
      <c r="CN128" s="6"/>
      <c r="CO128" s="5"/>
      <c r="CP128" s="6"/>
      <c r="CQ128" s="5"/>
      <c r="CR128" s="6"/>
      <c r="CS128" s="57">
        <v>35</v>
      </c>
      <c r="CT128" s="6"/>
      <c r="CU128" s="216">
        <v>9030</v>
      </c>
      <c r="CV128" s="223">
        <v>9100</v>
      </c>
      <c r="CW128" s="3"/>
      <c r="CX128" s="46">
        <v>34335</v>
      </c>
      <c r="CY128" s="8" t="s">
        <v>315</v>
      </c>
      <c r="CZ128" s="3"/>
      <c r="DA128" s="63">
        <v>8.9999999999999993E-3</v>
      </c>
      <c r="DB128" s="47">
        <v>200</v>
      </c>
      <c r="DC128" s="64"/>
      <c r="DD128" s="47"/>
      <c r="DE128" s="64"/>
      <c r="DF128" s="51">
        <v>53</v>
      </c>
      <c r="DG128" s="51"/>
      <c r="DH128" s="48"/>
      <c r="DI128" s="65"/>
      <c r="DJ128" s="3">
        <v>400</v>
      </c>
      <c r="DK128" s="223">
        <v>8600</v>
      </c>
      <c r="DL128" s="224">
        <v>8900</v>
      </c>
      <c r="DM128" s="49"/>
      <c r="DN128" s="50"/>
      <c r="DO128" s="49"/>
      <c r="DP128" s="50"/>
      <c r="DQ128" s="49"/>
      <c r="DR128" s="65"/>
      <c r="DS128" s="111">
        <v>1.2</v>
      </c>
      <c r="DT128" s="4" t="s">
        <v>290</v>
      </c>
      <c r="DU128" s="216"/>
      <c r="DV128" s="218">
        <v>8600</v>
      </c>
      <c r="DW128" s="218"/>
      <c r="DX128" s="181">
        <v>34669</v>
      </c>
      <c r="DY128" s="38"/>
      <c r="DZ128" s="53" t="s">
        <v>316</v>
      </c>
      <c r="EA128" s="7" t="s">
        <v>317</v>
      </c>
    </row>
    <row r="129" spans="1:131" ht="12" customHeight="1" x14ac:dyDescent="0.2">
      <c r="A129" s="7" t="s">
        <v>294</v>
      </c>
      <c r="B129" s="8" t="s">
        <v>310</v>
      </c>
      <c r="C129" s="199">
        <v>49.815713000000002</v>
      </c>
      <c r="D129" s="199">
        <v>12.119527</v>
      </c>
      <c r="E129" s="9" t="s">
        <v>260</v>
      </c>
      <c r="F129" s="8" t="s">
        <v>311</v>
      </c>
      <c r="G129" s="9"/>
      <c r="H129" s="7"/>
      <c r="I129" s="174"/>
      <c r="J129" s="69"/>
      <c r="K129" s="4"/>
      <c r="L129" s="6"/>
      <c r="M129" s="41"/>
      <c r="N129" s="60">
        <v>0.03</v>
      </c>
      <c r="O129" s="61">
        <v>0.03</v>
      </c>
      <c r="P129" s="62">
        <v>1.0000000000000001E-17</v>
      </c>
      <c r="Q129" s="62">
        <v>2E-16</v>
      </c>
      <c r="R129" s="64">
        <f>AVERAGE(P129,Q129)</f>
        <v>1.0499999999999999E-16</v>
      </c>
      <c r="S129" s="92">
        <v>90</v>
      </c>
      <c r="T129" s="94">
        <v>95</v>
      </c>
      <c r="U129" s="93">
        <v>95</v>
      </c>
      <c r="V129" s="94">
        <v>0.27</v>
      </c>
      <c r="W129" s="94">
        <v>0.28000000000000003</v>
      </c>
      <c r="X129" s="93">
        <f>AVERAGE(V129,W129)</f>
        <v>0.27500000000000002</v>
      </c>
      <c r="Y129" s="41">
        <f>S129/(3*(1-2*V129))</f>
        <v>65.217391304347828</v>
      </c>
      <c r="Z129" s="61">
        <f>T129/(3*(1-2*W129))</f>
        <v>71.969696969696983</v>
      </c>
      <c r="AA129" s="41">
        <f>S129/(2*(1+V129))</f>
        <v>35.433070866141733</v>
      </c>
      <c r="AB129" s="61">
        <f>T129/(2*(1+W129))</f>
        <v>37.109375</v>
      </c>
      <c r="AC129" s="92"/>
      <c r="AD129" s="93"/>
      <c r="AE129" s="41"/>
      <c r="AF129" s="61"/>
      <c r="AG129" s="60"/>
      <c r="AH129" s="61"/>
      <c r="AI129" s="92">
        <v>209.5</v>
      </c>
      <c r="AJ129" s="61"/>
      <c r="AK129" s="60"/>
      <c r="AL129" s="61"/>
      <c r="AM129" s="41"/>
      <c r="AN129" s="61"/>
      <c r="AO129" s="68">
        <v>6.3E-5</v>
      </c>
      <c r="AP129" s="64"/>
      <c r="AQ129" s="223"/>
      <c r="AR129" s="218"/>
      <c r="AS129" s="6"/>
      <c r="AT129" s="208">
        <v>2.8000000000000001E-2</v>
      </c>
      <c r="AU129" s="160">
        <v>0</v>
      </c>
      <c r="AV129" s="65">
        <f>PRODUCT(AT129,CU129)</f>
        <v>112</v>
      </c>
      <c r="AW129" s="69"/>
      <c r="AX129" s="212">
        <v>4.9000000000000002E-2</v>
      </c>
      <c r="AY129" s="160">
        <v>-36.5</v>
      </c>
      <c r="AZ129" s="65">
        <f>PRODUCT(AX129,CU129)+AY129</f>
        <v>159.5</v>
      </c>
      <c r="BA129" s="69"/>
      <c r="BB129" s="212">
        <v>2.2100000000000002E-2</v>
      </c>
      <c r="BC129" s="160">
        <v>-19.349</v>
      </c>
      <c r="BD129" s="65">
        <f>PRODUCT(BB129,CU129)+BC129</f>
        <v>69.051000000000002</v>
      </c>
      <c r="BE129" s="69"/>
      <c r="BF129" s="90" t="s">
        <v>313</v>
      </c>
      <c r="BG129" s="91" t="s">
        <v>314</v>
      </c>
      <c r="BH129" s="208">
        <v>1.0500000000000001E-2</v>
      </c>
      <c r="BI129" s="160">
        <v>0</v>
      </c>
      <c r="BJ129" s="65">
        <f>PRODUCT(BH129,CU129)</f>
        <v>42</v>
      </c>
      <c r="BK129" s="69"/>
      <c r="BL129" s="221">
        <v>110</v>
      </c>
      <c r="BM129" s="218"/>
      <c r="BN129" s="5"/>
      <c r="BO129" s="6"/>
      <c r="BP129" s="4"/>
      <c r="BQ129" s="6"/>
      <c r="BR129" s="5"/>
      <c r="BS129" s="6"/>
      <c r="BT129" s="3"/>
      <c r="BU129" s="6"/>
      <c r="BV129" s="216"/>
      <c r="BW129" s="218"/>
      <c r="BX129" s="216"/>
      <c r="BY129" s="218"/>
      <c r="BZ129" s="239"/>
      <c r="CA129" s="223"/>
      <c r="CB129" s="218"/>
      <c r="CC129" s="5"/>
      <c r="CD129" s="6"/>
      <c r="CE129" s="65"/>
      <c r="CF129" s="69"/>
      <c r="CG129" s="5"/>
      <c r="CH129" s="6"/>
      <c r="CI129" s="4"/>
      <c r="CJ129" s="6"/>
      <c r="CK129" s="5"/>
      <c r="CL129" s="6"/>
      <c r="CM129" s="4"/>
      <c r="CN129" s="6"/>
      <c r="CO129" s="5"/>
      <c r="CP129" s="6"/>
      <c r="CQ129" s="5"/>
      <c r="CR129" s="6"/>
      <c r="CS129" s="57">
        <v>35</v>
      </c>
      <c r="CT129" s="6"/>
      <c r="CU129" s="216">
        <v>4000</v>
      </c>
      <c r="CV129" s="223"/>
      <c r="CW129" s="3"/>
      <c r="CX129" s="46">
        <v>38139</v>
      </c>
      <c r="CY129" s="8" t="s">
        <v>318</v>
      </c>
      <c r="CZ129" s="3"/>
      <c r="DA129" s="64">
        <v>3.3300000000000001E-3</v>
      </c>
      <c r="DB129" s="47">
        <v>84600</v>
      </c>
      <c r="DC129" s="64"/>
      <c r="DD129" s="47"/>
      <c r="DE129" s="64"/>
      <c r="DF129" s="51">
        <v>12.7</v>
      </c>
      <c r="DG129" s="51"/>
      <c r="DH129" s="48">
        <v>38231</v>
      </c>
      <c r="DI129" s="65"/>
      <c r="DJ129" s="3">
        <v>3000</v>
      </c>
      <c r="DK129" s="223">
        <v>4000</v>
      </c>
      <c r="DL129" s="224"/>
      <c r="DM129" s="49"/>
      <c r="DN129" s="50"/>
      <c r="DO129" s="49"/>
      <c r="DP129" s="50">
        <v>1</v>
      </c>
      <c r="DQ129" s="49"/>
      <c r="DR129" s="65"/>
      <c r="DS129" s="51">
        <v>0.7</v>
      </c>
      <c r="DT129" s="4" t="s">
        <v>275</v>
      </c>
      <c r="DU129" s="216"/>
      <c r="DV129" s="218"/>
      <c r="DW129" s="218"/>
      <c r="DX129" s="178"/>
      <c r="DY129" s="52"/>
      <c r="DZ129" s="53" t="s">
        <v>319</v>
      </c>
      <c r="EA129" s="114" t="s">
        <v>320</v>
      </c>
    </row>
    <row r="130" spans="1:131" x14ac:dyDescent="0.2">
      <c r="A130" s="7" t="s">
        <v>294</v>
      </c>
      <c r="B130" s="8" t="s">
        <v>310</v>
      </c>
      <c r="C130" s="199">
        <v>49.815713000000002</v>
      </c>
      <c r="D130" s="199">
        <v>12.119527</v>
      </c>
      <c r="E130" s="9" t="s">
        <v>260</v>
      </c>
      <c r="F130" s="8" t="s">
        <v>311</v>
      </c>
      <c r="G130" s="9"/>
      <c r="H130" s="7" t="s">
        <v>312</v>
      </c>
      <c r="I130" s="175"/>
      <c r="J130" s="69"/>
      <c r="K130" s="4"/>
      <c r="L130" s="6"/>
      <c r="M130" s="41"/>
      <c r="N130" s="60">
        <v>0.05</v>
      </c>
      <c r="O130" s="61">
        <v>0.05</v>
      </c>
      <c r="P130" s="62">
        <v>1.0000000000000001E-17</v>
      </c>
      <c r="Q130" s="62">
        <v>2E-16</v>
      </c>
      <c r="R130" s="64">
        <f>AVERAGE(P130,Q130)</f>
        <v>1.0499999999999999E-16</v>
      </c>
      <c r="S130" s="92">
        <v>79</v>
      </c>
      <c r="T130" s="94">
        <v>100</v>
      </c>
      <c r="U130" s="93">
        <f>AVERAGE(S130,T130)</f>
        <v>89.5</v>
      </c>
      <c r="V130" s="94">
        <v>0.23</v>
      </c>
      <c r="W130" s="94">
        <v>0.28999999999999998</v>
      </c>
      <c r="X130" s="93">
        <v>0.26</v>
      </c>
      <c r="Y130" s="41">
        <f>S130/(3*(1-2*V130))</f>
        <v>48.76543209876543</v>
      </c>
      <c r="Z130" s="61">
        <f>T130/(3*(1-2*W130))</f>
        <v>79.365079365079353</v>
      </c>
      <c r="AA130" s="41">
        <f>S130/(2*(1+V130))</f>
        <v>32.113821138211385</v>
      </c>
      <c r="AB130" s="61">
        <f>T130/(2*(1+W130))</f>
        <v>38.759689922480618</v>
      </c>
      <c r="AC130" s="92"/>
      <c r="AD130" s="93"/>
      <c r="AE130" s="41"/>
      <c r="AF130" s="61"/>
      <c r="AG130" s="60"/>
      <c r="AH130" s="61"/>
      <c r="AI130" s="92">
        <v>209.5</v>
      </c>
      <c r="AJ130" s="61"/>
      <c r="AK130" s="60"/>
      <c r="AL130" s="61"/>
      <c r="AM130" s="41"/>
      <c r="AN130" s="61"/>
      <c r="AO130" s="68">
        <v>6.3E-5</v>
      </c>
      <c r="AP130" s="63">
        <v>7.4999999999999993E-5</v>
      </c>
      <c r="AQ130" s="223"/>
      <c r="AR130" s="218"/>
      <c r="AS130" s="6"/>
      <c r="AT130" s="208">
        <v>2.8000000000000001E-2</v>
      </c>
      <c r="AU130" s="160">
        <v>0</v>
      </c>
      <c r="AV130" s="65">
        <f>PRODUCT(AT130,CU130)</f>
        <v>84</v>
      </c>
      <c r="AW130" s="69">
        <f>PRODUCT(AT130,CV130)</f>
        <v>168</v>
      </c>
      <c r="AX130" s="212">
        <v>4.9000000000000002E-2</v>
      </c>
      <c r="AY130" s="160">
        <v>-36.5</v>
      </c>
      <c r="AZ130" s="65">
        <f>PRODUCT(AX130,CU130)+AY130</f>
        <v>110.5</v>
      </c>
      <c r="BA130" s="69">
        <f>PRODUCT(AX130,CV130)+AY130</f>
        <v>257.5</v>
      </c>
      <c r="BB130" s="208">
        <v>2.2100000000000002E-2</v>
      </c>
      <c r="BC130" s="160">
        <v>-19.349</v>
      </c>
      <c r="BD130" s="65">
        <f>PRODUCT(BB130,CU130)+BC130</f>
        <v>46.951000000000008</v>
      </c>
      <c r="BE130" s="69">
        <f>PRODUCT(BB130,CV130)+BC130</f>
        <v>113.25100000000002</v>
      </c>
      <c r="BF130" s="90" t="s">
        <v>313</v>
      </c>
      <c r="BG130" s="91" t="s">
        <v>314</v>
      </c>
      <c r="BH130" s="208">
        <v>1.0500000000000001E-2</v>
      </c>
      <c r="BI130" s="160">
        <v>0</v>
      </c>
      <c r="BJ130" s="65">
        <f>PRODUCT(BH130,CU130)</f>
        <v>31.500000000000004</v>
      </c>
      <c r="BK130" s="69">
        <f>PRODUCT(BH130,CV130)</f>
        <v>63.000000000000007</v>
      </c>
      <c r="BL130" s="221">
        <v>82</v>
      </c>
      <c r="BM130" s="222">
        <v>165</v>
      </c>
      <c r="BN130" s="5"/>
      <c r="BO130" s="6"/>
      <c r="BP130" s="4"/>
      <c r="BQ130" s="6"/>
      <c r="BR130" s="5"/>
      <c r="BS130" s="6"/>
      <c r="BT130" s="3"/>
      <c r="BU130" s="6"/>
      <c r="BV130" s="216"/>
      <c r="BW130" s="218"/>
      <c r="BX130" s="216"/>
      <c r="BY130" s="218"/>
      <c r="BZ130" s="239"/>
      <c r="CA130" s="223"/>
      <c r="CB130" s="218"/>
      <c r="CC130" s="5"/>
      <c r="CD130" s="6"/>
      <c r="CE130" s="65"/>
      <c r="CF130" s="69"/>
      <c r="CG130" s="5"/>
      <c r="CH130" s="6"/>
      <c r="CI130" s="4"/>
      <c r="CJ130" s="6"/>
      <c r="CK130" s="5"/>
      <c r="CL130" s="6"/>
      <c r="CM130" s="4"/>
      <c r="CN130" s="6"/>
      <c r="CO130" s="5"/>
      <c r="CP130" s="6"/>
      <c r="CQ130" s="5"/>
      <c r="CR130" s="6"/>
      <c r="CS130" s="57">
        <v>35</v>
      </c>
      <c r="CT130" s="6"/>
      <c r="CU130" s="216">
        <v>3000</v>
      </c>
      <c r="CV130" s="223">
        <v>6000</v>
      </c>
      <c r="CW130" s="3"/>
      <c r="CX130" s="46">
        <v>36526</v>
      </c>
      <c r="CY130" s="8" t="s">
        <v>321</v>
      </c>
      <c r="CZ130" s="3"/>
      <c r="DA130" s="64">
        <v>1.1999999999999999E-3</v>
      </c>
      <c r="DB130" s="47">
        <v>4000</v>
      </c>
      <c r="DC130" s="64"/>
      <c r="DD130" s="47"/>
      <c r="DE130" s="64"/>
      <c r="DF130" s="51">
        <v>30</v>
      </c>
      <c r="DG130" s="51"/>
      <c r="DH130" s="48"/>
      <c r="DI130" s="65"/>
      <c r="DJ130" s="3">
        <v>2800</v>
      </c>
      <c r="DK130" s="223">
        <v>3300</v>
      </c>
      <c r="DL130" s="224">
        <v>9000</v>
      </c>
      <c r="DM130" s="49"/>
      <c r="DN130" s="50"/>
      <c r="DO130" s="49"/>
      <c r="DP130" s="149"/>
      <c r="DQ130" s="49"/>
      <c r="DR130" s="65"/>
      <c r="DS130" s="51">
        <v>0.5</v>
      </c>
      <c r="DT130" s="4" t="s">
        <v>275</v>
      </c>
      <c r="DU130" s="216"/>
      <c r="DV130" s="218">
        <v>8500</v>
      </c>
      <c r="DW130" s="218"/>
      <c r="DX130" s="178">
        <v>36526</v>
      </c>
      <c r="DY130" s="38"/>
      <c r="DZ130" s="53" t="s">
        <v>322</v>
      </c>
      <c r="EA130" s="7" t="s">
        <v>323</v>
      </c>
    </row>
    <row r="131" spans="1:131" ht="12" customHeight="1" x14ac:dyDescent="0.2">
      <c r="A131" s="7" t="s">
        <v>294</v>
      </c>
      <c r="B131" s="103" t="s">
        <v>295</v>
      </c>
      <c r="C131" s="199">
        <v>52.382946498835899</v>
      </c>
      <c r="D131" s="198">
        <v>13.064987919858099</v>
      </c>
      <c r="E131" s="9" t="s">
        <v>260</v>
      </c>
      <c r="F131" s="8" t="s">
        <v>296</v>
      </c>
      <c r="G131" s="9" t="s">
        <v>297</v>
      </c>
      <c r="H131" s="114" t="s">
        <v>217</v>
      </c>
      <c r="I131" s="175"/>
      <c r="J131" s="69"/>
      <c r="K131" s="4"/>
      <c r="L131" s="6"/>
      <c r="M131" s="41">
        <v>0.19</v>
      </c>
      <c r="N131" s="60">
        <v>0.25</v>
      </c>
      <c r="O131" s="61">
        <v>0.22</v>
      </c>
      <c r="P131" s="62">
        <v>9.9999999999999998E-13</v>
      </c>
      <c r="Q131" s="62">
        <v>1.5000000000000001E-12</v>
      </c>
      <c r="R131" s="64">
        <f>AVERAGE(P131,Q131)</f>
        <v>1.2500000000000001E-12</v>
      </c>
      <c r="S131" s="41">
        <v>18.38</v>
      </c>
      <c r="T131" s="60"/>
      <c r="U131" s="61">
        <v>18.38</v>
      </c>
      <c r="V131" s="60">
        <v>0.22</v>
      </c>
      <c r="W131" s="60"/>
      <c r="X131" s="61">
        <v>0.22</v>
      </c>
      <c r="Y131" s="41">
        <f>S131/(3*(1-2*V131))</f>
        <v>10.940476190476188</v>
      </c>
      <c r="Z131" s="61"/>
      <c r="AA131" s="41">
        <f>S131/(2*(1+V131))</f>
        <v>7.5327868852459012</v>
      </c>
      <c r="AB131" s="61"/>
      <c r="AC131" s="41"/>
      <c r="AD131" s="61"/>
      <c r="AE131" s="41"/>
      <c r="AF131" s="61"/>
      <c r="AG131" s="60"/>
      <c r="AH131" s="61"/>
      <c r="AI131" s="92"/>
      <c r="AJ131" s="61"/>
      <c r="AK131" s="60"/>
      <c r="AL131" s="61"/>
      <c r="AM131" s="41"/>
      <c r="AN131" s="61"/>
      <c r="AO131" s="62"/>
      <c r="AP131" s="64"/>
      <c r="AQ131" s="223"/>
      <c r="AR131" s="218"/>
      <c r="AS131" s="6"/>
      <c r="AT131" s="208"/>
      <c r="AU131" s="160"/>
      <c r="AV131" s="65">
        <v>35</v>
      </c>
      <c r="AW131" s="69"/>
      <c r="AX131" s="212"/>
      <c r="AY131" s="160"/>
      <c r="AZ131" s="65">
        <v>35</v>
      </c>
      <c r="BA131" s="69"/>
      <c r="BB131" s="208"/>
      <c r="BC131" s="160"/>
      <c r="BD131" s="65">
        <v>35</v>
      </c>
      <c r="BE131" s="69"/>
      <c r="BF131" s="90"/>
      <c r="BG131" s="91"/>
      <c r="BH131" s="208"/>
      <c r="BI131" s="160"/>
      <c r="BJ131" s="65">
        <v>5</v>
      </c>
      <c r="BK131" s="69"/>
      <c r="BL131" s="216"/>
      <c r="BM131" s="218"/>
      <c r="BN131" s="5"/>
      <c r="BO131" s="6"/>
      <c r="BP131" s="4"/>
      <c r="BQ131" s="6"/>
      <c r="BR131" s="5"/>
      <c r="BS131" s="6"/>
      <c r="BT131" s="3"/>
      <c r="BU131" s="6"/>
      <c r="BV131" s="216"/>
      <c r="BW131" s="218"/>
      <c r="BX131" s="216"/>
      <c r="BY131" s="218"/>
      <c r="BZ131" s="239"/>
      <c r="CA131" s="223"/>
      <c r="CB131" s="218"/>
      <c r="CC131" s="5"/>
      <c r="CD131" s="6"/>
      <c r="CE131" s="65"/>
      <c r="CF131" s="69"/>
      <c r="CG131" s="96"/>
      <c r="CH131" s="63"/>
      <c r="CI131" s="4"/>
      <c r="CJ131" s="6"/>
      <c r="CK131" s="5"/>
      <c r="CL131" s="6"/>
      <c r="CM131" s="4"/>
      <c r="CN131" s="6"/>
      <c r="CO131" s="5"/>
      <c r="CP131" s="6"/>
      <c r="CQ131" s="5"/>
      <c r="CR131" s="6"/>
      <c r="CS131" s="57"/>
      <c r="CT131" s="6"/>
      <c r="CU131" s="216"/>
      <c r="CV131" s="223"/>
      <c r="CW131" s="3"/>
      <c r="CX131" s="46"/>
      <c r="CY131" s="5" t="s">
        <v>298</v>
      </c>
      <c r="CZ131" s="3"/>
      <c r="DA131" s="63">
        <v>3.3000000000000002E-9</v>
      </c>
      <c r="DB131" s="47">
        <v>5.0000000000000004E-6</v>
      </c>
      <c r="DC131" s="64"/>
      <c r="DD131" s="47"/>
      <c r="DE131" s="64"/>
      <c r="DF131" s="51">
        <v>29</v>
      </c>
      <c r="DG131" s="51"/>
      <c r="DH131" s="48"/>
      <c r="DI131" s="65"/>
      <c r="DJ131" s="3" t="s">
        <v>299</v>
      </c>
      <c r="DK131" s="223"/>
      <c r="DL131" s="224"/>
      <c r="DM131" s="49"/>
      <c r="DN131" s="50"/>
      <c r="DO131" s="49"/>
      <c r="DP131" s="50">
        <v>1.7</v>
      </c>
      <c r="DQ131" s="49"/>
      <c r="DR131" s="65"/>
      <c r="DS131" s="111">
        <v>-7</v>
      </c>
      <c r="DT131" s="4" t="s">
        <v>290</v>
      </c>
      <c r="DU131" s="216"/>
      <c r="DV131" s="218"/>
      <c r="DW131" s="218"/>
      <c r="DX131" s="183">
        <v>36526</v>
      </c>
      <c r="DY131" s="38"/>
      <c r="DZ131" s="53"/>
      <c r="EA131" s="7" t="s">
        <v>300</v>
      </c>
    </row>
    <row r="132" spans="1:131" ht="12" customHeight="1" x14ac:dyDescent="0.2">
      <c r="A132" s="7" t="s">
        <v>383</v>
      </c>
      <c r="B132" s="8" t="s">
        <v>384</v>
      </c>
      <c r="C132" s="199">
        <v>36.566223999999998</v>
      </c>
      <c r="D132" s="199">
        <v>138.208733</v>
      </c>
      <c r="E132" s="9" t="s">
        <v>260</v>
      </c>
      <c r="F132" s="8" t="s">
        <v>321</v>
      </c>
      <c r="G132" s="9"/>
      <c r="H132" s="7" t="s">
        <v>385</v>
      </c>
      <c r="I132" s="175" t="s">
        <v>289</v>
      </c>
      <c r="J132" s="69"/>
      <c r="K132" s="4" t="s">
        <v>289</v>
      </c>
      <c r="L132" s="6"/>
      <c r="M132" s="41"/>
      <c r="N132" s="60"/>
      <c r="O132" s="61"/>
      <c r="P132" s="4"/>
      <c r="Q132" s="4"/>
      <c r="R132" s="6"/>
      <c r="S132" s="41"/>
      <c r="T132" s="60"/>
      <c r="U132" s="61"/>
      <c r="V132" s="60"/>
      <c r="W132" s="60"/>
      <c r="X132" s="61"/>
      <c r="Y132" s="41"/>
      <c r="Z132" s="61"/>
      <c r="AA132" s="41"/>
      <c r="AB132" s="61"/>
      <c r="AC132" s="41"/>
      <c r="AD132" s="61"/>
      <c r="AE132" s="41"/>
      <c r="AF132" s="61"/>
      <c r="AG132" s="60"/>
      <c r="AH132" s="61"/>
      <c r="AI132" s="41"/>
      <c r="AJ132" s="61"/>
      <c r="AK132" s="60"/>
      <c r="AL132" s="61"/>
      <c r="AM132" s="41"/>
      <c r="AN132" s="61"/>
      <c r="AO132" s="62"/>
      <c r="AP132" s="64"/>
      <c r="AQ132" s="223"/>
      <c r="AR132" s="218"/>
      <c r="AS132" s="6"/>
      <c r="AT132" s="70"/>
      <c r="AU132" s="65"/>
      <c r="AV132" s="65"/>
      <c r="AW132" s="69"/>
      <c r="AX132" s="209"/>
      <c r="AY132" s="65"/>
      <c r="AZ132" s="65"/>
      <c r="BA132" s="69"/>
      <c r="BB132" s="70"/>
      <c r="BC132" s="65"/>
      <c r="BD132" s="65"/>
      <c r="BE132" s="69"/>
      <c r="BF132" s="4"/>
      <c r="BG132" s="6"/>
      <c r="BH132" s="70"/>
      <c r="BI132" s="65"/>
      <c r="BJ132" s="65"/>
      <c r="BK132" s="69"/>
      <c r="BL132" s="216"/>
      <c r="BM132" s="218"/>
      <c r="BN132" s="5"/>
      <c r="BO132" s="6" t="s">
        <v>386</v>
      </c>
      <c r="BP132" s="4"/>
      <c r="BQ132" s="6"/>
      <c r="BR132" s="5" t="s">
        <v>387</v>
      </c>
      <c r="BS132" s="6"/>
      <c r="BT132" s="3" t="s">
        <v>388</v>
      </c>
      <c r="BU132" s="6" t="s">
        <v>218</v>
      </c>
      <c r="BV132" s="216"/>
      <c r="BW132" s="218"/>
      <c r="BX132" s="216"/>
      <c r="BY132" s="218"/>
      <c r="BZ132" s="239"/>
      <c r="CA132" s="223">
        <v>600</v>
      </c>
      <c r="CB132" s="218"/>
      <c r="CC132" s="5"/>
      <c r="CD132" s="6"/>
      <c r="CE132" s="65">
        <v>0.01</v>
      </c>
      <c r="CF132" s="69">
        <v>0.1</v>
      </c>
      <c r="CG132" s="47">
        <v>1E-14</v>
      </c>
      <c r="CH132" s="64">
        <v>1E-13</v>
      </c>
      <c r="CI132" s="4"/>
      <c r="CJ132" s="6"/>
      <c r="CK132" s="5"/>
      <c r="CL132" s="6"/>
      <c r="CM132" s="4"/>
      <c r="CN132" s="6"/>
      <c r="CO132" s="5"/>
      <c r="CP132" s="6"/>
      <c r="CQ132" s="5"/>
      <c r="CR132" s="6"/>
      <c r="CS132" s="5"/>
      <c r="CT132" s="6"/>
      <c r="CU132" s="216">
        <v>1072</v>
      </c>
      <c r="CV132" s="223">
        <v>1800</v>
      </c>
      <c r="CW132" s="3" t="s">
        <v>389</v>
      </c>
      <c r="CX132" s="46">
        <v>25583</v>
      </c>
      <c r="CY132" s="5" t="s">
        <v>390</v>
      </c>
      <c r="CZ132" s="3"/>
      <c r="DA132" s="64">
        <v>5.0000000000000001E-3</v>
      </c>
      <c r="DB132" s="47">
        <v>2883</v>
      </c>
      <c r="DC132" s="64"/>
      <c r="DD132" s="47"/>
      <c r="DE132" s="64">
        <v>2883</v>
      </c>
      <c r="DF132" s="51">
        <v>5</v>
      </c>
      <c r="DG132" s="51"/>
      <c r="DH132" s="48">
        <v>25593</v>
      </c>
      <c r="DI132" s="65"/>
      <c r="DJ132" s="3" t="s">
        <v>391</v>
      </c>
      <c r="DK132" s="223">
        <v>2000</v>
      </c>
      <c r="DL132" s="224">
        <v>8000</v>
      </c>
      <c r="DM132" s="49"/>
      <c r="DN132" s="50"/>
      <c r="DO132" s="49"/>
      <c r="DP132" s="50"/>
      <c r="DQ132" s="49"/>
      <c r="DR132" s="65"/>
      <c r="DS132" s="51">
        <v>2.8</v>
      </c>
      <c r="DT132" s="4"/>
      <c r="DU132" s="216"/>
      <c r="DV132" s="218"/>
      <c r="DW132" s="218">
        <v>3000</v>
      </c>
      <c r="DX132" s="178">
        <v>25593</v>
      </c>
      <c r="DY132" s="38" t="s">
        <v>392</v>
      </c>
      <c r="DZ132" s="53" t="s">
        <v>393</v>
      </c>
      <c r="EA132" s="7" t="s">
        <v>394</v>
      </c>
    </row>
    <row r="133" spans="1:131" ht="12" customHeight="1" x14ac:dyDescent="0.2">
      <c r="A133" s="7" t="s">
        <v>383</v>
      </c>
      <c r="B133" s="8" t="s">
        <v>405</v>
      </c>
      <c r="C133" s="199">
        <v>34.535300999999997</v>
      </c>
      <c r="D133" s="199">
        <v>134.93699899999999</v>
      </c>
      <c r="E133" s="9" t="s">
        <v>260</v>
      </c>
      <c r="F133" s="8" t="s">
        <v>371</v>
      </c>
      <c r="G133" s="9"/>
      <c r="H133" s="7"/>
      <c r="I133" s="175"/>
      <c r="J133" s="69"/>
      <c r="K133" s="4"/>
      <c r="L133" s="6"/>
      <c r="M133" s="41"/>
      <c r="N133" s="60"/>
      <c r="O133" s="61"/>
      <c r="P133" s="4"/>
      <c r="Q133" s="4"/>
      <c r="R133" s="6"/>
      <c r="S133" s="41"/>
      <c r="T133" s="60"/>
      <c r="U133" s="61"/>
      <c r="V133" s="60"/>
      <c r="W133" s="60"/>
      <c r="X133" s="61"/>
      <c r="Y133" s="41"/>
      <c r="Z133" s="61"/>
      <c r="AA133" s="41"/>
      <c r="AB133" s="61"/>
      <c r="AC133" s="41"/>
      <c r="AD133" s="61"/>
      <c r="AE133" s="41"/>
      <c r="AF133" s="61"/>
      <c r="AG133" s="60"/>
      <c r="AH133" s="61"/>
      <c r="AI133" s="41"/>
      <c r="AJ133" s="61"/>
      <c r="AK133" s="60"/>
      <c r="AL133" s="61"/>
      <c r="AM133" s="41"/>
      <c r="AN133" s="61"/>
      <c r="AO133" s="62"/>
      <c r="AP133" s="64"/>
      <c r="AQ133" s="223"/>
      <c r="AR133" s="218"/>
      <c r="AS133" s="6" t="s">
        <v>218</v>
      </c>
      <c r="AT133" s="70">
        <v>2.5000000000000001E-2</v>
      </c>
      <c r="AU133" s="65">
        <v>0</v>
      </c>
      <c r="AV133" s="65">
        <f>AT133*CU133+AU133</f>
        <v>37</v>
      </c>
      <c r="AW133" s="69">
        <f>AT133*CV133+AU133</f>
        <v>41.75</v>
      </c>
      <c r="AX133" s="209">
        <v>0.03</v>
      </c>
      <c r="AY133" s="65">
        <v>0</v>
      </c>
      <c r="AZ133" s="65">
        <f>AX133*CU133+AY133</f>
        <v>44.4</v>
      </c>
      <c r="BA133" s="69">
        <f>AX133*CV133+AY133</f>
        <v>50.1</v>
      </c>
      <c r="BB133" s="70">
        <f>32/1500</f>
        <v>2.1333333333333333E-2</v>
      </c>
      <c r="BC133" s="65">
        <v>0</v>
      </c>
      <c r="BD133" s="65">
        <f>BB133*CU133+BC133</f>
        <v>31.573333333333331</v>
      </c>
      <c r="BE133" s="69">
        <f>BB133*CV133+BC133</f>
        <v>35.626666666666665</v>
      </c>
      <c r="BF133" s="4"/>
      <c r="BG133" s="6"/>
      <c r="BH133" s="70">
        <v>0.01</v>
      </c>
      <c r="BI133" s="65">
        <v>0</v>
      </c>
      <c r="BJ133" s="65">
        <f>BH133*CU133+BI133</f>
        <v>14.8</v>
      </c>
      <c r="BK133" s="69">
        <f>BH133*CV133+BI133</f>
        <v>16.7</v>
      </c>
      <c r="BL133" s="216"/>
      <c r="BM133" s="218"/>
      <c r="BN133" s="5"/>
      <c r="BO133" s="6"/>
      <c r="BP133" s="4"/>
      <c r="BQ133" s="6"/>
      <c r="BR133" s="5"/>
      <c r="BS133" s="6"/>
      <c r="BT133" s="3" t="s">
        <v>406</v>
      </c>
      <c r="BU133" s="6" t="s">
        <v>218</v>
      </c>
      <c r="BV133" s="216"/>
      <c r="BW133" s="218"/>
      <c r="BX133" s="216"/>
      <c r="BY133" s="218"/>
      <c r="BZ133" s="239"/>
      <c r="CA133" s="223"/>
      <c r="CB133" s="218"/>
      <c r="CC133" s="5">
        <v>2400</v>
      </c>
      <c r="CD133" s="6">
        <v>2600</v>
      </c>
      <c r="CE133" s="65"/>
      <c r="CF133" s="69">
        <v>4.0000000000000001E-3</v>
      </c>
      <c r="CG133" s="47">
        <v>1.0000000000000001E-15</v>
      </c>
      <c r="CH133" s="64">
        <v>1E-14</v>
      </c>
      <c r="CI133" s="4"/>
      <c r="CJ133" s="6"/>
      <c r="CK133" s="5"/>
      <c r="CL133" s="6"/>
      <c r="CM133" s="4"/>
      <c r="CN133" s="6"/>
      <c r="CO133" s="5"/>
      <c r="CP133" s="6"/>
      <c r="CQ133" s="5"/>
      <c r="CR133" s="6"/>
      <c r="CS133" s="5"/>
      <c r="CT133" s="6">
        <v>17</v>
      </c>
      <c r="CU133" s="216">
        <v>1480</v>
      </c>
      <c r="CV133" s="223">
        <v>1670</v>
      </c>
      <c r="CW133" s="3" t="s">
        <v>389</v>
      </c>
      <c r="CX133" s="46">
        <v>35470</v>
      </c>
      <c r="CY133" s="5" t="s">
        <v>400</v>
      </c>
      <c r="CZ133" s="3"/>
      <c r="DA133" s="64">
        <v>3.3E-4</v>
      </c>
      <c r="DB133" s="47">
        <v>258</v>
      </c>
      <c r="DC133" s="64"/>
      <c r="DD133" s="47"/>
      <c r="DE133" s="64">
        <v>2883</v>
      </c>
      <c r="DF133" s="51">
        <v>4.7</v>
      </c>
      <c r="DG133" s="51"/>
      <c r="DH133" s="48">
        <v>35474</v>
      </c>
      <c r="DI133" s="65">
        <v>4.5</v>
      </c>
      <c r="DJ133" s="3" t="s">
        <v>407</v>
      </c>
      <c r="DK133" s="223">
        <v>2000</v>
      </c>
      <c r="DL133" s="224">
        <v>4000</v>
      </c>
      <c r="DM133" s="49"/>
      <c r="DN133" s="50"/>
      <c r="DO133" s="49"/>
      <c r="DP133" s="50"/>
      <c r="DQ133" s="49"/>
      <c r="DR133" s="65"/>
      <c r="DS133" s="51">
        <v>1</v>
      </c>
      <c r="DT133" s="4"/>
      <c r="DU133" s="216"/>
      <c r="DV133" s="218"/>
      <c r="DW133" s="218">
        <v>3000</v>
      </c>
      <c r="DX133" s="178">
        <v>35431</v>
      </c>
      <c r="DY133" s="38" t="s">
        <v>408</v>
      </c>
      <c r="DZ133" s="53" t="s">
        <v>393</v>
      </c>
      <c r="EA133" s="7" t="s">
        <v>409</v>
      </c>
    </row>
    <row r="134" spans="1:131" ht="12" customHeight="1" x14ac:dyDescent="0.2">
      <c r="A134" s="7" t="s">
        <v>369</v>
      </c>
      <c r="B134" s="8" t="s">
        <v>370</v>
      </c>
      <c r="C134" s="199">
        <v>11.173018000000001</v>
      </c>
      <c r="D134" s="199">
        <v>124.630005</v>
      </c>
      <c r="E134" s="9" t="s">
        <v>260</v>
      </c>
      <c r="F134" s="8" t="s">
        <v>371</v>
      </c>
      <c r="G134" s="9" t="s">
        <v>372</v>
      </c>
      <c r="H134" s="7" t="s">
        <v>373</v>
      </c>
      <c r="I134" s="175" t="s">
        <v>289</v>
      </c>
      <c r="J134" s="69"/>
      <c r="K134" s="4"/>
      <c r="L134" s="6"/>
      <c r="M134" s="41"/>
      <c r="N134" s="60"/>
      <c r="O134" s="61">
        <v>0.06</v>
      </c>
      <c r="P134" s="4"/>
      <c r="Q134" s="4"/>
      <c r="R134" s="6"/>
      <c r="S134" s="41"/>
      <c r="T134" s="60"/>
      <c r="U134" s="61"/>
      <c r="V134" s="60"/>
      <c r="W134" s="60"/>
      <c r="X134" s="61"/>
      <c r="Y134" s="41"/>
      <c r="Z134" s="61"/>
      <c r="AA134" s="41"/>
      <c r="AB134" s="61"/>
      <c r="AC134" s="41"/>
      <c r="AD134" s="61"/>
      <c r="AE134" s="41"/>
      <c r="AF134" s="61"/>
      <c r="AG134" s="60"/>
      <c r="AH134" s="61"/>
      <c r="AI134" s="41"/>
      <c r="AJ134" s="61"/>
      <c r="AK134" s="60"/>
      <c r="AL134" s="61"/>
      <c r="AM134" s="41"/>
      <c r="AN134" s="61"/>
      <c r="AO134" s="62"/>
      <c r="AP134" s="64"/>
      <c r="AQ134" s="223"/>
      <c r="AR134" s="218"/>
      <c r="AS134" s="6"/>
      <c r="AT134" s="70"/>
      <c r="AU134" s="65"/>
      <c r="AV134" s="65"/>
      <c r="AW134" s="69"/>
      <c r="AX134" s="209"/>
      <c r="AY134" s="65"/>
      <c r="AZ134" s="65"/>
      <c r="BA134" s="69"/>
      <c r="BB134" s="70"/>
      <c r="BC134" s="65"/>
      <c r="BD134" s="65"/>
      <c r="BE134" s="69"/>
      <c r="BF134" s="4"/>
      <c r="BG134" s="6"/>
      <c r="BH134" s="70"/>
      <c r="BI134" s="65"/>
      <c r="BJ134" s="65"/>
      <c r="BK134" s="69"/>
      <c r="BL134" s="216"/>
      <c r="BM134" s="218"/>
      <c r="BN134" s="5"/>
      <c r="BO134" s="6" t="s">
        <v>374</v>
      </c>
      <c r="BP134" s="4"/>
      <c r="BQ134" s="6">
        <v>90</v>
      </c>
      <c r="BR134" s="5"/>
      <c r="BS134" s="6"/>
      <c r="BT134" s="3" t="s">
        <v>375</v>
      </c>
      <c r="BU134" s="6" t="s">
        <v>218</v>
      </c>
      <c r="BV134" s="216"/>
      <c r="BW134" s="218"/>
      <c r="BX134" s="216"/>
      <c r="BY134" s="218"/>
      <c r="BZ134" s="239">
        <v>0</v>
      </c>
      <c r="CA134" s="223"/>
      <c r="CB134" s="218">
        <v>1980</v>
      </c>
      <c r="CC134" s="5"/>
      <c r="CD134" s="6"/>
      <c r="CE134" s="65"/>
      <c r="CF134" s="69"/>
      <c r="CG134" s="5"/>
      <c r="CH134" s="6"/>
      <c r="CI134" s="4"/>
      <c r="CJ134" s="6"/>
      <c r="CK134" s="5"/>
      <c r="CL134" s="6"/>
      <c r="CM134" s="4"/>
      <c r="CN134" s="6"/>
      <c r="CO134" s="5"/>
      <c r="CP134" s="6"/>
      <c r="CQ134" s="5"/>
      <c r="CR134" s="6"/>
      <c r="CS134" s="5"/>
      <c r="CT134" s="6"/>
      <c r="CU134" s="216">
        <v>1308</v>
      </c>
      <c r="CV134" s="223">
        <v>2177</v>
      </c>
      <c r="CW134" s="3" t="s">
        <v>376</v>
      </c>
      <c r="CX134" s="46">
        <v>35600</v>
      </c>
      <c r="CY134" s="5" t="s">
        <v>377</v>
      </c>
      <c r="CZ134" s="3">
        <v>25</v>
      </c>
      <c r="DA134" s="64">
        <v>5.2999999999999999E-2</v>
      </c>
      <c r="DB134" s="47">
        <v>36000</v>
      </c>
      <c r="DC134" s="64"/>
      <c r="DD134" s="47"/>
      <c r="DE134" s="64">
        <f>DB134</f>
        <v>36000</v>
      </c>
      <c r="DF134" s="51">
        <v>9.5</v>
      </c>
      <c r="DG134" s="51"/>
      <c r="DH134" s="100">
        <v>35600</v>
      </c>
      <c r="DI134" s="65">
        <v>0</v>
      </c>
      <c r="DJ134" s="3" t="s">
        <v>378</v>
      </c>
      <c r="DK134" s="223">
        <v>2000</v>
      </c>
      <c r="DL134" s="224">
        <v>4000</v>
      </c>
      <c r="DM134" s="49"/>
      <c r="DN134" s="50"/>
      <c r="DO134" s="49"/>
      <c r="DP134" s="50"/>
      <c r="DQ134" s="49"/>
      <c r="DR134" s="65"/>
      <c r="DS134" s="51">
        <v>3</v>
      </c>
      <c r="DT134" s="4" t="s">
        <v>379</v>
      </c>
      <c r="DU134" s="216"/>
      <c r="DV134" s="218"/>
      <c r="DW134" s="218"/>
      <c r="DX134" s="178"/>
      <c r="DY134" s="38" t="s">
        <v>380</v>
      </c>
      <c r="DZ134" s="53" t="s">
        <v>381</v>
      </c>
      <c r="EA134" s="7" t="s">
        <v>382</v>
      </c>
    </row>
    <row r="135" spans="1:131" ht="12" customHeight="1" x14ac:dyDescent="0.2">
      <c r="A135" s="7" t="s">
        <v>333</v>
      </c>
      <c r="B135" s="103" t="s">
        <v>334</v>
      </c>
      <c r="C135" s="199">
        <v>57.433485387459598</v>
      </c>
      <c r="D135" s="199">
        <v>16.660076376874098</v>
      </c>
      <c r="E135" s="9" t="s">
        <v>260</v>
      </c>
      <c r="F135" s="8" t="s">
        <v>326</v>
      </c>
      <c r="G135" s="9" t="s">
        <v>335</v>
      </c>
      <c r="H135" s="114" t="s">
        <v>336</v>
      </c>
      <c r="I135" s="175"/>
      <c r="J135" s="69"/>
      <c r="K135" s="4">
        <v>2677</v>
      </c>
      <c r="L135" s="6"/>
      <c r="M135" s="41"/>
      <c r="N135" s="60">
        <v>0.01</v>
      </c>
      <c r="O135" s="61">
        <v>0.01</v>
      </c>
      <c r="P135" s="62"/>
      <c r="Q135" s="62">
        <v>9.9999999999999998E-17</v>
      </c>
      <c r="R135" s="64">
        <v>9.9999999999999998E-17</v>
      </c>
      <c r="S135" s="41">
        <v>55.9</v>
      </c>
      <c r="T135" s="60">
        <v>88.7</v>
      </c>
      <c r="U135" s="93">
        <v>71.7</v>
      </c>
      <c r="V135" s="60">
        <v>0.11</v>
      </c>
      <c r="W135" s="60">
        <v>0.34</v>
      </c>
      <c r="X135" s="93">
        <v>0.25</v>
      </c>
      <c r="Y135" s="41">
        <f>S135/(3*(1-2*V135))</f>
        <v>23.888888888888889</v>
      </c>
      <c r="Z135" s="61">
        <f>T135/(3*(1-2*W135))</f>
        <v>92.395833333333357</v>
      </c>
      <c r="AA135" s="41">
        <f t="shared" ref="AA135:AB137" si="14">S135/(2*(1+V135))</f>
        <v>25.180180180180177</v>
      </c>
      <c r="AB135" s="61">
        <f t="shared" si="14"/>
        <v>33.097014925373131</v>
      </c>
      <c r="AC135" s="41"/>
      <c r="AD135" s="61"/>
      <c r="AE135" s="41">
        <v>59</v>
      </c>
      <c r="AF135" s="61">
        <v>60</v>
      </c>
      <c r="AG135" s="60">
        <v>20</v>
      </c>
      <c r="AH135" s="61">
        <v>28</v>
      </c>
      <c r="AI135" s="92">
        <v>150</v>
      </c>
      <c r="AJ135" s="61">
        <v>240</v>
      </c>
      <c r="AK135" s="60">
        <v>10</v>
      </c>
      <c r="AL135" s="61">
        <v>16</v>
      </c>
      <c r="AM135" s="41">
        <v>2.81</v>
      </c>
      <c r="AN135" s="61">
        <v>3.76</v>
      </c>
      <c r="AO135" s="62"/>
      <c r="AP135" s="64"/>
      <c r="AQ135" s="223"/>
      <c r="AR135" s="218"/>
      <c r="AS135" s="6" t="s">
        <v>337</v>
      </c>
      <c r="AT135" s="208">
        <v>2.1299999999999999E-2</v>
      </c>
      <c r="AU135" s="65">
        <v>0</v>
      </c>
      <c r="AV135" s="65">
        <f>PRODUCT(AT135,CU135)</f>
        <v>8.7330000000000005</v>
      </c>
      <c r="AW135" s="69"/>
      <c r="AX135" s="212">
        <v>5.9499999999999997E-2</v>
      </c>
      <c r="AY135" s="65">
        <v>0</v>
      </c>
      <c r="AZ135" s="65">
        <f>PRODUCT(AX135,CU135)+AY135</f>
        <v>24.395</v>
      </c>
      <c r="BA135" s="69"/>
      <c r="BB135" s="208">
        <v>2.5000000000000001E-2</v>
      </c>
      <c r="BC135" s="65">
        <v>0</v>
      </c>
      <c r="BD135" s="65">
        <f>PRODUCT(BB135,CU135)+BC135</f>
        <v>10.25</v>
      </c>
      <c r="BE135" s="69"/>
      <c r="BF135" s="90" t="s">
        <v>338</v>
      </c>
      <c r="BG135" s="91"/>
      <c r="BH135" s="208">
        <v>0.01</v>
      </c>
      <c r="BI135" s="160">
        <v>0</v>
      </c>
      <c r="BJ135" s="65">
        <f>PRODUCT(BH135,CU135)</f>
        <v>4.0999999999999996</v>
      </c>
      <c r="BK135" s="69"/>
      <c r="BL135" s="216"/>
      <c r="BM135" s="218"/>
      <c r="BN135" s="5"/>
      <c r="BO135" s="6"/>
      <c r="BP135" s="4"/>
      <c r="BQ135" s="6"/>
      <c r="BR135" s="5"/>
      <c r="BS135" s="6"/>
      <c r="BT135" s="3"/>
      <c r="BU135" s="6"/>
      <c r="BV135" s="216"/>
      <c r="BW135" s="218"/>
      <c r="BX135" s="216"/>
      <c r="BY135" s="218"/>
      <c r="BZ135" s="239"/>
      <c r="CA135" s="223"/>
      <c r="CB135" s="218"/>
      <c r="CC135" s="5"/>
      <c r="CD135" s="6"/>
      <c r="CE135" s="65"/>
      <c r="CF135" s="69"/>
      <c r="CG135" s="96"/>
      <c r="CH135" s="63"/>
      <c r="CI135" s="4">
        <v>721</v>
      </c>
      <c r="CJ135" s="6"/>
      <c r="CK135" s="5">
        <v>39</v>
      </c>
      <c r="CL135" s="6"/>
      <c r="CM135" s="4">
        <v>3.4</v>
      </c>
      <c r="CN135" s="6"/>
      <c r="CO135" s="5"/>
      <c r="CP135" s="6"/>
      <c r="CQ135" s="5"/>
      <c r="CR135" s="6"/>
      <c r="CS135" s="57">
        <v>32</v>
      </c>
      <c r="CT135" s="6">
        <v>33.700000000000003</v>
      </c>
      <c r="CU135" s="216">
        <v>410</v>
      </c>
      <c r="CV135" s="223"/>
      <c r="CW135" s="3" t="s">
        <v>339</v>
      </c>
      <c r="CX135" s="46">
        <v>42005</v>
      </c>
      <c r="CY135" s="5" t="s">
        <v>340</v>
      </c>
      <c r="CZ135" s="3"/>
      <c r="DA135" s="63">
        <v>8.7999999999999998E-5</v>
      </c>
      <c r="DB135" s="47">
        <v>0.125</v>
      </c>
      <c r="DC135" s="64"/>
      <c r="DD135" s="47"/>
      <c r="DE135" s="64"/>
      <c r="DF135" s="51">
        <v>13</v>
      </c>
      <c r="DG135" s="51"/>
      <c r="DH135" s="48"/>
      <c r="DI135" s="65"/>
      <c r="DJ135" s="3" t="s">
        <v>341</v>
      </c>
      <c r="DK135" s="223"/>
      <c r="DL135" s="224"/>
      <c r="DM135" s="49"/>
      <c r="DN135" s="50"/>
      <c r="DO135" s="49"/>
      <c r="DP135" s="50">
        <v>2.9</v>
      </c>
      <c r="DQ135" s="49"/>
      <c r="DR135" s="65"/>
      <c r="DS135" s="111">
        <v>-3.5</v>
      </c>
      <c r="DT135" s="4" t="s">
        <v>290</v>
      </c>
      <c r="DU135" s="216"/>
      <c r="DV135" s="218"/>
      <c r="DW135" s="218">
        <v>9.5</v>
      </c>
      <c r="DX135" s="181">
        <v>42005</v>
      </c>
      <c r="DY135" s="38" t="s">
        <v>342</v>
      </c>
      <c r="DZ135" s="53"/>
      <c r="EA135" s="7" t="s">
        <v>343</v>
      </c>
    </row>
    <row r="136" spans="1:131" ht="12" customHeight="1" x14ac:dyDescent="0.2">
      <c r="A136" s="7" t="s">
        <v>324</v>
      </c>
      <c r="B136" s="103" t="s">
        <v>325</v>
      </c>
      <c r="C136" s="199">
        <v>46.561588999999998</v>
      </c>
      <c r="D136" s="199">
        <v>8.3446300000000004</v>
      </c>
      <c r="E136" s="9" t="s">
        <v>260</v>
      </c>
      <c r="F136" s="8" t="s">
        <v>326</v>
      </c>
      <c r="G136" s="9" t="s">
        <v>327</v>
      </c>
      <c r="H136" s="114" t="s">
        <v>328</v>
      </c>
      <c r="I136" s="175"/>
      <c r="J136" s="69"/>
      <c r="K136" s="4"/>
      <c r="L136" s="6"/>
      <c r="M136" s="41"/>
      <c r="N136" s="60">
        <v>0.01</v>
      </c>
      <c r="O136" s="61">
        <v>0.01</v>
      </c>
      <c r="P136" s="62">
        <v>1.0999999999999999E-18</v>
      </c>
      <c r="Q136" s="4"/>
      <c r="R136" s="64">
        <f>AVERAGE(P136,Q136)</f>
        <v>1.0999999999999999E-18</v>
      </c>
      <c r="S136" s="41">
        <v>38</v>
      </c>
      <c r="T136" s="60">
        <v>43</v>
      </c>
      <c r="U136" s="93">
        <f>AVERAGE(S136,T136)</f>
        <v>40.5</v>
      </c>
      <c r="V136" s="60">
        <v>0.36</v>
      </c>
      <c r="W136" s="60">
        <v>0.37</v>
      </c>
      <c r="X136" s="93">
        <f>AVERAGE(V136,W136)</f>
        <v>0.36499999999999999</v>
      </c>
      <c r="Y136" s="41">
        <f>S136/(3*(1-2*V136))</f>
        <v>45.238095238095234</v>
      </c>
      <c r="Z136" s="61">
        <f>T136/(3*(1-2*W136))</f>
        <v>55.128205128205124</v>
      </c>
      <c r="AA136" s="41">
        <f t="shared" si="14"/>
        <v>13.97058823529412</v>
      </c>
      <c r="AB136" s="61">
        <f t="shared" si="14"/>
        <v>15.693430656934305</v>
      </c>
      <c r="AC136" s="41">
        <v>0.48</v>
      </c>
      <c r="AD136" s="61">
        <v>0.71</v>
      </c>
      <c r="AE136" s="41"/>
      <c r="AF136" s="61"/>
      <c r="AG136" s="60"/>
      <c r="AH136" s="61"/>
      <c r="AI136" s="41"/>
      <c r="AJ136" s="61"/>
      <c r="AK136" s="60"/>
      <c r="AL136" s="61"/>
      <c r="AM136" s="41"/>
      <c r="AN136" s="61"/>
      <c r="AO136" s="62"/>
      <c r="AP136" s="64"/>
      <c r="AQ136" s="223"/>
      <c r="AR136" s="218"/>
      <c r="AS136" s="6" t="s">
        <v>329</v>
      </c>
      <c r="AT136" s="70">
        <v>2.1299999999999999E-2</v>
      </c>
      <c r="AU136" s="65">
        <v>0</v>
      </c>
      <c r="AV136" s="65">
        <v>9.1999999999999993</v>
      </c>
      <c r="AW136" s="69">
        <v>10.199999999999999</v>
      </c>
      <c r="AX136" s="209">
        <v>0.03</v>
      </c>
      <c r="AY136" s="65">
        <v>0</v>
      </c>
      <c r="AZ136" s="65">
        <v>13.1</v>
      </c>
      <c r="BA136" s="69">
        <v>14.4</v>
      </c>
      <c r="BB136" s="70">
        <v>0.02</v>
      </c>
      <c r="BC136" s="65">
        <v>0</v>
      </c>
      <c r="BD136" s="65">
        <v>8.6</v>
      </c>
      <c r="BE136" s="69">
        <v>9.6999999999999993</v>
      </c>
      <c r="BF136" s="4" t="s">
        <v>330</v>
      </c>
      <c r="BG136" s="6" t="s">
        <v>331</v>
      </c>
      <c r="BH136" s="70"/>
      <c r="BI136" s="65"/>
      <c r="BJ136" s="65"/>
      <c r="BK136" s="69"/>
      <c r="BL136" s="216"/>
      <c r="BM136" s="218"/>
      <c r="BN136" s="5"/>
      <c r="BO136" s="6"/>
      <c r="BP136" s="4"/>
      <c r="BQ136" s="6"/>
      <c r="BR136" s="5"/>
      <c r="BS136" s="6"/>
      <c r="BT136" s="3"/>
      <c r="BU136" s="6"/>
      <c r="BV136" s="216"/>
      <c r="BW136" s="218"/>
      <c r="BX136" s="216"/>
      <c r="BY136" s="218"/>
      <c r="BZ136" s="239"/>
      <c r="CA136" s="223"/>
      <c r="CB136" s="218"/>
      <c r="CC136" s="5"/>
      <c r="CD136" s="6"/>
      <c r="CE136" s="65"/>
      <c r="CF136" s="69"/>
      <c r="CG136" s="5"/>
      <c r="CH136" s="6"/>
      <c r="CI136" s="4"/>
      <c r="CJ136" s="6"/>
      <c r="CK136" s="5"/>
      <c r="CL136" s="6"/>
      <c r="CM136" s="4"/>
      <c r="CN136" s="6"/>
      <c r="CO136" s="5"/>
      <c r="CP136" s="6"/>
      <c r="CQ136" s="5"/>
      <c r="CR136" s="6"/>
      <c r="CS136" s="5"/>
      <c r="CT136" s="6"/>
      <c r="CU136" s="216"/>
      <c r="CV136" s="223">
        <v>480</v>
      </c>
      <c r="CW136" s="3" t="s">
        <v>287</v>
      </c>
      <c r="CX136" s="46">
        <v>42005</v>
      </c>
      <c r="CY136" s="5"/>
      <c r="CZ136" s="3"/>
      <c r="DA136" s="64">
        <v>6.3000000000000003E-4</v>
      </c>
      <c r="DB136" s="47">
        <v>1.38</v>
      </c>
      <c r="DC136" s="64"/>
      <c r="DD136" s="47"/>
      <c r="DE136" s="64"/>
      <c r="DF136" s="51">
        <v>6.9</v>
      </c>
      <c r="DG136" s="51">
        <v>6.9</v>
      </c>
      <c r="DH136" s="48"/>
      <c r="DI136" s="65"/>
      <c r="DJ136" s="3"/>
      <c r="DK136" s="223"/>
      <c r="DL136" s="224"/>
      <c r="DM136" s="49"/>
      <c r="DN136" s="50"/>
      <c r="DO136" s="49"/>
      <c r="DP136" s="50"/>
      <c r="DQ136" s="49"/>
      <c r="DR136" s="65"/>
      <c r="DS136" s="51">
        <v>-2.5099999999999998</v>
      </c>
      <c r="DT136" s="4" t="s">
        <v>290</v>
      </c>
      <c r="DU136" s="216"/>
      <c r="DV136" s="218"/>
      <c r="DW136" s="218"/>
      <c r="DX136" s="178">
        <v>42776</v>
      </c>
      <c r="DY136" s="19"/>
      <c r="DZ136" s="36"/>
      <c r="EA136" s="170" t="s">
        <v>332</v>
      </c>
    </row>
    <row r="137" spans="1:131" ht="12" customHeight="1" x14ac:dyDescent="0.2">
      <c r="A137" s="7" t="s">
        <v>324</v>
      </c>
      <c r="B137" s="8" t="s">
        <v>350</v>
      </c>
      <c r="C137" s="199">
        <v>47.367639848325702</v>
      </c>
      <c r="D137" s="199">
        <v>7.1691668473718604</v>
      </c>
      <c r="E137" s="9" t="s">
        <v>260</v>
      </c>
      <c r="F137" s="8" t="s">
        <v>351</v>
      </c>
      <c r="G137" s="89" t="s">
        <v>352</v>
      </c>
      <c r="H137" s="114" t="s">
        <v>353</v>
      </c>
      <c r="I137" s="175"/>
      <c r="J137" s="69"/>
      <c r="K137" s="90">
        <v>2500</v>
      </c>
      <c r="L137" s="6"/>
      <c r="M137" s="92">
        <v>0.125</v>
      </c>
      <c r="N137" s="94"/>
      <c r="O137" s="93">
        <v>0.125</v>
      </c>
      <c r="P137" s="62">
        <v>9.9999999999999991E-22</v>
      </c>
      <c r="Q137" s="68">
        <v>1.0000000000000001E-18</v>
      </c>
      <c r="R137" s="63">
        <f>AVERAGE(P137,Q137)</f>
        <v>5.0050000000000005E-19</v>
      </c>
      <c r="S137" s="41">
        <v>2.8</v>
      </c>
      <c r="T137" s="94">
        <v>7.2</v>
      </c>
      <c r="U137" s="93">
        <v>3.2</v>
      </c>
      <c r="V137" s="94">
        <v>0.24</v>
      </c>
      <c r="W137" s="60">
        <v>0.33</v>
      </c>
      <c r="X137" s="93">
        <v>0.3</v>
      </c>
      <c r="Y137" s="41">
        <v>2.7</v>
      </c>
      <c r="Z137" s="61">
        <f>T137/(3*(1-2*W137))</f>
        <v>7.0588235294117645</v>
      </c>
      <c r="AA137" s="41">
        <f t="shared" si="14"/>
        <v>1.129032258064516</v>
      </c>
      <c r="AB137" s="61">
        <f t="shared" si="14"/>
        <v>2.7067669172932329</v>
      </c>
      <c r="AC137" s="41">
        <v>0.7</v>
      </c>
      <c r="AD137" s="61"/>
      <c r="AE137" s="41"/>
      <c r="AF137" s="61"/>
      <c r="AG137" s="60"/>
      <c r="AH137" s="61"/>
      <c r="AI137" s="41"/>
      <c r="AJ137" s="61"/>
      <c r="AK137" s="60"/>
      <c r="AL137" s="61"/>
      <c r="AM137" s="41"/>
      <c r="AN137" s="61"/>
      <c r="AO137" s="62"/>
      <c r="AP137" s="64"/>
      <c r="AQ137" s="243"/>
      <c r="AR137" s="222"/>
      <c r="AS137" s="91" t="s">
        <v>267</v>
      </c>
      <c r="AT137" s="208">
        <v>1.8200000000000001E-2</v>
      </c>
      <c r="AU137" s="65">
        <v>0</v>
      </c>
      <c r="AV137" s="65">
        <v>6.2</v>
      </c>
      <c r="AW137" s="69"/>
      <c r="AX137" s="212">
        <v>1.32E-2</v>
      </c>
      <c r="AY137" s="65">
        <v>0</v>
      </c>
      <c r="AZ137" s="65">
        <v>4.5</v>
      </c>
      <c r="BA137" s="69"/>
      <c r="BB137" s="208">
        <v>5.8799999999999998E-3</v>
      </c>
      <c r="BC137" s="65">
        <v>0</v>
      </c>
      <c r="BD137" s="65">
        <v>2</v>
      </c>
      <c r="BE137" s="69"/>
      <c r="BF137" s="90" t="s">
        <v>354</v>
      </c>
      <c r="BG137" s="6"/>
      <c r="BH137" s="208">
        <v>1.47E-3</v>
      </c>
      <c r="BI137" s="160">
        <v>0</v>
      </c>
      <c r="BJ137" s="65">
        <v>0.5</v>
      </c>
      <c r="BK137" s="69"/>
      <c r="BL137" s="216"/>
      <c r="BM137" s="218"/>
      <c r="BN137" s="5" t="s">
        <v>355</v>
      </c>
      <c r="BO137" s="6"/>
      <c r="BP137" s="4">
        <v>45</v>
      </c>
      <c r="BQ137" s="6"/>
      <c r="BR137" s="5" t="s">
        <v>356</v>
      </c>
      <c r="BS137" s="6"/>
      <c r="BT137" s="3" t="s">
        <v>357</v>
      </c>
      <c r="BU137" s="6" t="s">
        <v>337</v>
      </c>
      <c r="BV137" s="216"/>
      <c r="BW137" s="218">
        <v>10</v>
      </c>
      <c r="BX137" s="216">
        <v>0.8</v>
      </c>
      <c r="BY137" s="218">
        <v>3</v>
      </c>
      <c r="BZ137" s="239">
        <v>1.5</v>
      </c>
      <c r="CA137" s="223"/>
      <c r="CB137" s="218">
        <v>344</v>
      </c>
      <c r="CC137" s="5"/>
      <c r="CD137" s="6"/>
      <c r="CE137" s="65">
        <v>0.12</v>
      </c>
      <c r="CF137" s="69"/>
      <c r="CG137" s="5"/>
      <c r="CH137" s="6"/>
      <c r="CI137" s="4"/>
      <c r="CJ137" s="6"/>
      <c r="CK137" s="5"/>
      <c r="CL137" s="6"/>
      <c r="CM137" s="4"/>
      <c r="CN137" s="6"/>
      <c r="CO137" s="5">
        <v>0.2</v>
      </c>
      <c r="CP137" s="6">
        <v>0.7</v>
      </c>
      <c r="CQ137" s="5"/>
      <c r="CR137" s="6"/>
      <c r="CS137" s="5">
        <v>22</v>
      </c>
      <c r="CT137" s="6"/>
      <c r="CU137" s="216">
        <v>340.6</v>
      </c>
      <c r="CV137" s="223"/>
      <c r="CW137" s="3" t="s">
        <v>358</v>
      </c>
      <c r="CX137" s="46"/>
      <c r="CY137" s="5" t="s">
        <v>340</v>
      </c>
      <c r="CZ137" s="3"/>
      <c r="DA137" s="64">
        <v>5.0000000000000001E-4</v>
      </c>
      <c r="DB137" s="47">
        <v>8.0000000000000002E-3</v>
      </c>
      <c r="DC137" s="64"/>
      <c r="DD137" s="47"/>
      <c r="DE137" s="64"/>
      <c r="DF137" s="51">
        <v>5.5</v>
      </c>
      <c r="DG137" s="51">
        <v>5.5</v>
      </c>
      <c r="DH137" s="48"/>
      <c r="DI137" s="65"/>
      <c r="DJ137" s="3"/>
      <c r="DK137" s="223"/>
      <c r="DL137" s="224"/>
      <c r="DM137" s="49"/>
      <c r="DN137" s="50"/>
      <c r="DO137" s="49"/>
      <c r="DP137" s="50"/>
      <c r="DQ137" s="49"/>
      <c r="DR137" s="160"/>
      <c r="DS137" s="51">
        <v>-2.5</v>
      </c>
      <c r="DT137" s="4" t="s">
        <v>290</v>
      </c>
      <c r="DU137" s="216">
        <v>335</v>
      </c>
      <c r="DV137" s="218"/>
      <c r="DW137" s="218">
        <v>4</v>
      </c>
      <c r="DX137" s="178"/>
      <c r="DY137" s="38" t="s">
        <v>359</v>
      </c>
      <c r="DZ137" s="53" t="s">
        <v>360</v>
      </c>
      <c r="EA137" s="159" t="s">
        <v>361</v>
      </c>
    </row>
    <row r="138" spans="1:131" s="25" customFormat="1" ht="12" customHeight="1" x14ac:dyDescent="0.2">
      <c r="A138" s="71" t="s">
        <v>227</v>
      </c>
      <c r="B138" s="124" t="s">
        <v>305</v>
      </c>
      <c r="C138" s="201">
        <v>40.798326960813299</v>
      </c>
      <c r="D138" s="201">
        <v>-77.859683089991805</v>
      </c>
      <c r="E138" s="73" t="s">
        <v>260</v>
      </c>
      <c r="F138" s="72" t="s">
        <v>296</v>
      </c>
      <c r="G138" s="73"/>
      <c r="H138" s="167" t="s">
        <v>306</v>
      </c>
      <c r="I138" s="204"/>
      <c r="J138" s="82"/>
      <c r="K138" s="28"/>
      <c r="L138" s="27"/>
      <c r="M138" s="74"/>
      <c r="N138" s="75"/>
      <c r="O138" s="76"/>
      <c r="P138" s="77"/>
      <c r="Q138" s="77"/>
      <c r="R138" s="79"/>
      <c r="S138" s="74"/>
      <c r="T138" s="75"/>
      <c r="U138" s="76"/>
      <c r="V138" s="75"/>
      <c r="W138" s="75"/>
      <c r="X138" s="76"/>
      <c r="Y138" s="74"/>
      <c r="Z138" s="76"/>
      <c r="AA138" s="74"/>
      <c r="AB138" s="76"/>
      <c r="AC138" s="74"/>
      <c r="AD138" s="76"/>
      <c r="AE138" s="74"/>
      <c r="AF138" s="76"/>
      <c r="AG138" s="75"/>
      <c r="AH138" s="76"/>
      <c r="AI138" s="125"/>
      <c r="AJ138" s="76"/>
      <c r="AK138" s="75"/>
      <c r="AL138" s="76"/>
      <c r="AM138" s="74"/>
      <c r="AN138" s="76"/>
      <c r="AO138" s="77"/>
      <c r="AP138" s="79"/>
      <c r="AQ138" s="241"/>
      <c r="AR138" s="220"/>
      <c r="AS138" s="27"/>
      <c r="AT138" s="210"/>
      <c r="AU138" s="131"/>
      <c r="AV138" s="81"/>
      <c r="AW138" s="82"/>
      <c r="AX138" s="214"/>
      <c r="AY138" s="131"/>
      <c r="AZ138" s="81"/>
      <c r="BA138" s="82"/>
      <c r="BB138" s="210"/>
      <c r="BC138" s="131"/>
      <c r="BD138" s="81"/>
      <c r="BE138" s="82"/>
      <c r="BF138" s="23"/>
      <c r="BG138" s="22"/>
      <c r="BH138" s="210"/>
      <c r="BI138" s="131"/>
      <c r="BJ138" s="81"/>
      <c r="BK138" s="82"/>
      <c r="BL138" s="219"/>
      <c r="BM138" s="220"/>
      <c r="BN138" s="26"/>
      <c r="BO138" s="27"/>
      <c r="BP138" s="28"/>
      <c r="BQ138" s="27"/>
      <c r="BR138" s="26"/>
      <c r="BS138" s="27"/>
      <c r="BT138" s="24"/>
      <c r="BU138" s="27"/>
      <c r="BV138" s="219"/>
      <c r="BW138" s="220"/>
      <c r="BX138" s="219"/>
      <c r="BY138" s="220"/>
      <c r="BZ138" s="250"/>
      <c r="CA138" s="241"/>
      <c r="CB138" s="220"/>
      <c r="CC138" s="26"/>
      <c r="CD138" s="27"/>
      <c r="CE138" s="81"/>
      <c r="CF138" s="82"/>
      <c r="CG138" s="129"/>
      <c r="CH138" s="78"/>
      <c r="CI138" s="28"/>
      <c r="CJ138" s="27">
        <v>120</v>
      </c>
      <c r="CK138" s="26">
        <v>140</v>
      </c>
      <c r="CL138" s="27">
        <v>160</v>
      </c>
      <c r="CM138" s="28"/>
      <c r="CN138" s="27"/>
      <c r="CO138" s="26"/>
      <c r="CP138" s="27"/>
      <c r="CQ138" s="26"/>
      <c r="CR138" s="27"/>
      <c r="CS138" s="21"/>
      <c r="CT138" s="27"/>
      <c r="CU138" s="219"/>
      <c r="CV138" s="241"/>
      <c r="CW138" s="24" t="s">
        <v>307</v>
      </c>
      <c r="CX138" s="83">
        <v>44197</v>
      </c>
      <c r="CY138" s="26" t="s">
        <v>308</v>
      </c>
      <c r="CZ138" s="24"/>
      <c r="DA138" s="78">
        <v>5.0000000000000003E-10</v>
      </c>
      <c r="DB138" s="84">
        <v>6.9999999999999998E-9</v>
      </c>
      <c r="DC138" s="79"/>
      <c r="DD138" s="84"/>
      <c r="DE138" s="79"/>
      <c r="DF138" s="87"/>
      <c r="DG138" s="87"/>
      <c r="DH138" s="85"/>
      <c r="DI138" s="81"/>
      <c r="DJ138" s="24"/>
      <c r="DK138" s="241"/>
      <c r="DL138" s="241"/>
      <c r="DM138" s="86"/>
      <c r="DN138" s="81"/>
      <c r="DO138" s="86"/>
      <c r="DP138" s="81"/>
      <c r="DQ138" s="86"/>
      <c r="DR138" s="81"/>
      <c r="DS138" s="132">
        <v>-2.8</v>
      </c>
      <c r="DT138" s="28" t="s">
        <v>290</v>
      </c>
      <c r="DU138" s="219"/>
      <c r="DV138" s="220"/>
      <c r="DW138" s="220"/>
      <c r="DX138" s="182"/>
      <c r="DY138" s="71"/>
      <c r="DZ138" s="88"/>
      <c r="EA138" s="71" t="s">
        <v>309</v>
      </c>
    </row>
    <row r="139" spans="1:131" ht="12" customHeight="1" x14ac:dyDescent="0.2">
      <c r="A139" s="7" t="s">
        <v>285</v>
      </c>
      <c r="B139" s="8" t="s">
        <v>1022</v>
      </c>
      <c r="C139" s="199">
        <v>29.416664000000001</v>
      </c>
      <c r="D139" s="199">
        <v>105.583333</v>
      </c>
      <c r="E139" s="9" t="s">
        <v>927</v>
      </c>
      <c r="F139" s="8" t="s">
        <v>928</v>
      </c>
      <c r="G139" s="9"/>
      <c r="H139" s="7" t="s">
        <v>1023</v>
      </c>
      <c r="I139" s="175"/>
      <c r="J139" s="69"/>
      <c r="K139" s="4"/>
      <c r="L139" s="6"/>
      <c r="M139" s="41"/>
      <c r="N139" s="60"/>
      <c r="O139" s="61"/>
      <c r="P139" s="4"/>
      <c r="Q139" s="4"/>
      <c r="R139" s="6"/>
      <c r="S139" s="41"/>
      <c r="T139" s="60"/>
      <c r="U139" s="61"/>
      <c r="V139" s="60"/>
      <c r="W139" s="60"/>
      <c r="X139" s="61"/>
      <c r="Y139" s="41"/>
      <c r="Z139" s="61"/>
      <c r="AA139" s="41"/>
      <c r="AB139" s="61"/>
      <c r="AC139" s="41"/>
      <c r="AD139" s="61"/>
      <c r="AE139" s="41"/>
      <c r="AF139" s="61"/>
      <c r="AG139" s="60"/>
      <c r="AH139" s="61"/>
      <c r="AI139" s="41"/>
      <c r="AJ139" s="61"/>
      <c r="AK139" s="60"/>
      <c r="AL139" s="61"/>
      <c r="AM139" s="41"/>
      <c r="AN139" s="61"/>
      <c r="AO139" s="62"/>
      <c r="AP139" s="64"/>
      <c r="AQ139" s="223"/>
      <c r="AR139" s="218"/>
      <c r="AS139" s="6" t="s">
        <v>329</v>
      </c>
      <c r="AT139" s="70"/>
      <c r="AU139" s="65"/>
      <c r="AV139" s="65"/>
      <c r="AW139" s="69"/>
      <c r="AX139" s="209"/>
      <c r="AY139" s="65"/>
      <c r="AZ139" s="65"/>
      <c r="BA139" s="69"/>
      <c r="BB139" s="70"/>
      <c r="BC139" s="65"/>
      <c r="BD139" s="65"/>
      <c r="BE139" s="69"/>
      <c r="BF139" s="4" t="s">
        <v>366</v>
      </c>
      <c r="BG139" s="6"/>
      <c r="BH139" s="70"/>
      <c r="BI139" s="65"/>
      <c r="BJ139" s="65"/>
      <c r="BK139" s="69"/>
      <c r="BL139" s="216"/>
      <c r="BM139" s="218"/>
      <c r="BN139" s="5" t="s">
        <v>818</v>
      </c>
      <c r="BO139" s="6"/>
      <c r="BP139" s="4">
        <v>38</v>
      </c>
      <c r="BQ139" s="6"/>
      <c r="BR139" s="5" t="s">
        <v>366</v>
      </c>
      <c r="BS139" s="6"/>
      <c r="BT139" s="3" t="s">
        <v>1024</v>
      </c>
      <c r="BU139" s="6" t="s">
        <v>337</v>
      </c>
      <c r="BV139" s="216"/>
      <c r="BW139" s="218"/>
      <c r="BX139" s="216"/>
      <c r="BY139" s="218"/>
      <c r="BZ139" s="239"/>
      <c r="CA139" s="223"/>
      <c r="CB139" s="218"/>
      <c r="CC139" s="5"/>
      <c r="CD139" s="6"/>
      <c r="CE139" s="65"/>
      <c r="CF139" s="69"/>
      <c r="CG139" s="5"/>
      <c r="CH139" s="6"/>
      <c r="CI139" s="4"/>
      <c r="CJ139" s="6"/>
      <c r="CK139" s="5"/>
      <c r="CL139" s="6"/>
      <c r="CM139" s="4"/>
      <c r="CN139" s="6"/>
      <c r="CO139" s="5"/>
      <c r="CP139" s="6"/>
      <c r="CQ139" s="5"/>
      <c r="CR139" s="6"/>
      <c r="CS139" s="5"/>
      <c r="CT139" s="6"/>
      <c r="CU139" s="216">
        <v>2600</v>
      </c>
      <c r="CV139" s="223">
        <v>2900</v>
      </c>
      <c r="CW139" s="3" t="s">
        <v>1009</v>
      </c>
      <c r="CX139" s="46">
        <v>32325</v>
      </c>
      <c r="CY139" s="5" t="s">
        <v>1010</v>
      </c>
      <c r="CZ139" s="3"/>
      <c r="DA139" s="64">
        <v>1.1379999999999999E-2</v>
      </c>
      <c r="DB139" s="47">
        <v>1000000</v>
      </c>
      <c r="DC139" s="64"/>
      <c r="DD139" s="47">
        <f>DB139</f>
        <v>1000000</v>
      </c>
      <c r="DE139" s="64"/>
      <c r="DF139" s="51">
        <v>2.9</v>
      </c>
      <c r="DG139" s="51"/>
      <c r="DH139" s="48">
        <v>32387</v>
      </c>
      <c r="DI139" s="65">
        <v>60</v>
      </c>
      <c r="DJ139" s="3" t="s">
        <v>1025</v>
      </c>
      <c r="DK139" s="223">
        <v>2000</v>
      </c>
      <c r="DL139" s="224">
        <v>20000</v>
      </c>
      <c r="DM139" s="49"/>
      <c r="DN139" s="50">
        <v>1.4</v>
      </c>
      <c r="DO139" s="49"/>
      <c r="DP139" s="50">
        <v>0.9</v>
      </c>
      <c r="DQ139" s="49"/>
      <c r="DR139" s="65"/>
      <c r="DS139" s="51">
        <v>5.2</v>
      </c>
      <c r="DT139" s="4" t="s">
        <v>275</v>
      </c>
      <c r="DU139" s="216"/>
      <c r="DV139" s="218">
        <v>13000</v>
      </c>
      <c r="DW139" s="218">
        <v>5000</v>
      </c>
      <c r="DX139" s="178">
        <v>35655</v>
      </c>
      <c r="DY139" s="38" t="s">
        <v>1026</v>
      </c>
      <c r="DZ139" s="53" t="s">
        <v>1027</v>
      </c>
      <c r="EA139" s="7" t="s">
        <v>1028</v>
      </c>
    </row>
    <row r="140" spans="1:131" ht="12" customHeight="1" x14ac:dyDescent="0.2">
      <c r="A140" s="161" t="s">
        <v>292</v>
      </c>
      <c r="B140" s="169" t="s">
        <v>1053</v>
      </c>
      <c r="C140" s="199">
        <v>40.325153</v>
      </c>
      <c r="D140" s="199">
        <v>15.989455</v>
      </c>
      <c r="E140" s="9" t="s">
        <v>927</v>
      </c>
      <c r="F140" s="8" t="s">
        <v>928</v>
      </c>
      <c r="G140" s="9" t="s">
        <v>1054</v>
      </c>
      <c r="H140" s="161" t="s">
        <v>867</v>
      </c>
      <c r="I140" s="175"/>
      <c r="J140" s="69"/>
      <c r="K140" s="5"/>
      <c r="L140" s="6"/>
      <c r="M140" s="41"/>
      <c r="N140" s="60"/>
      <c r="O140" s="61">
        <v>3.0000000000000001E-3</v>
      </c>
      <c r="P140" s="62">
        <v>5.4000000000000002E-15</v>
      </c>
      <c r="Q140" s="62">
        <v>7.6000000000000004E-15</v>
      </c>
      <c r="R140" s="64">
        <v>6.4999999999999999E-15</v>
      </c>
      <c r="S140" s="41"/>
      <c r="T140" s="60"/>
      <c r="U140" s="61"/>
      <c r="V140" s="60"/>
      <c r="W140" s="60"/>
      <c r="X140" s="61"/>
      <c r="Y140" s="41"/>
      <c r="Z140" s="61"/>
      <c r="AA140" s="41"/>
      <c r="AB140" s="61"/>
      <c r="AC140" s="41"/>
      <c r="AD140" s="61"/>
      <c r="AE140" s="41"/>
      <c r="AF140" s="61"/>
      <c r="AG140" s="60"/>
      <c r="AH140" s="61"/>
      <c r="AI140" s="41"/>
      <c r="AJ140" s="61"/>
      <c r="AK140" s="60"/>
      <c r="AL140" s="61"/>
      <c r="AM140" s="41"/>
      <c r="AN140" s="61"/>
      <c r="AO140" s="62"/>
      <c r="AP140" s="64"/>
      <c r="AQ140" s="223">
        <v>11000</v>
      </c>
      <c r="AR140" s="218"/>
      <c r="AS140" s="6"/>
      <c r="AT140" s="70"/>
      <c r="AU140" s="65"/>
      <c r="AV140" s="65">
        <v>111</v>
      </c>
      <c r="AW140" s="69">
        <v>118</v>
      </c>
      <c r="AX140" s="209"/>
      <c r="AY140" s="65"/>
      <c r="AZ140" s="65"/>
      <c r="BA140" s="69"/>
      <c r="BB140" s="70"/>
      <c r="BC140" s="65"/>
      <c r="BD140" s="65"/>
      <c r="BE140" s="69"/>
      <c r="BF140" s="4" t="s">
        <v>1055</v>
      </c>
      <c r="BG140" s="6"/>
      <c r="BH140" s="70"/>
      <c r="BI140" s="65"/>
      <c r="BJ140" s="65">
        <v>31</v>
      </c>
      <c r="BK140" s="69">
        <v>33</v>
      </c>
      <c r="BL140" s="216"/>
      <c r="BM140" s="218">
        <v>81.5</v>
      </c>
      <c r="BN140" s="5" t="s">
        <v>1056</v>
      </c>
      <c r="BO140" s="6"/>
      <c r="BP140" s="4">
        <v>40</v>
      </c>
      <c r="BQ140" s="6">
        <v>50</v>
      </c>
      <c r="BR140" s="5" t="s">
        <v>387</v>
      </c>
      <c r="BS140" s="6"/>
      <c r="BT140" s="3" t="s">
        <v>1057</v>
      </c>
      <c r="BU140" s="6" t="s">
        <v>267</v>
      </c>
      <c r="BV140" s="216"/>
      <c r="BW140" s="218"/>
      <c r="BX140" s="216"/>
      <c r="BY140" s="218"/>
      <c r="BZ140" s="239">
        <v>1000</v>
      </c>
      <c r="CA140" s="223"/>
      <c r="CB140" s="218"/>
      <c r="CC140" s="5"/>
      <c r="CD140" s="6"/>
      <c r="CE140" s="65"/>
      <c r="CF140" s="69"/>
      <c r="CG140" s="47">
        <v>4.3599999999999998E-15</v>
      </c>
      <c r="CH140" s="64">
        <v>1.0799999999999999E-13</v>
      </c>
      <c r="CI140" s="4"/>
      <c r="CJ140" s="6"/>
      <c r="CK140" s="5"/>
      <c r="CL140" s="6"/>
      <c r="CM140" s="4"/>
      <c r="CN140" s="6"/>
      <c r="CO140" s="5"/>
      <c r="CP140" s="6"/>
      <c r="CQ140" s="5"/>
      <c r="CR140" s="6"/>
      <c r="CS140" s="5"/>
      <c r="CT140" s="6"/>
      <c r="CU140" s="249">
        <v>2890</v>
      </c>
      <c r="CV140" s="246">
        <v>3096</v>
      </c>
      <c r="CW140" s="3" t="s">
        <v>1058</v>
      </c>
      <c r="CX140" s="145">
        <v>38870</v>
      </c>
      <c r="CY140" s="5" t="s">
        <v>1010</v>
      </c>
      <c r="CZ140" s="3"/>
      <c r="DA140" s="229">
        <v>3.4700000000000002E-2</v>
      </c>
      <c r="DB140" s="47">
        <v>6480000</v>
      </c>
      <c r="DC140" s="64"/>
      <c r="DD140" s="47">
        <v>6480000</v>
      </c>
      <c r="DE140" s="64"/>
      <c r="DF140" s="172">
        <v>14</v>
      </c>
      <c r="DG140" s="51"/>
      <c r="DH140" s="48">
        <v>38870</v>
      </c>
      <c r="DI140" s="194">
        <v>0.125</v>
      </c>
      <c r="DJ140" s="39" t="s">
        <v>1059</v>
      </c>
      <c r="DK140" s="248">
        <v>1500</v>
      </c>
      <c r="DL140" s="224">
        <v>5000</v>
      </c>
      <c r="DM140" s="49"/>
      <c r="DN140" s="50"/>
      <c r="DO140" s="49"/>
      <c r="DP140" s="50"/>
      <c r="DQ140" s="49"/>
      <c r="DR140" s="65"/>
      <c r="DS140" s="172">
        <v>2.2000000000000002</v>
      </c>
      <c r="DT140" s="66" t="s">
        <v>275</v>
      </c>
      <c r="DU140" s="237"/>
      <c r="DV140" s="218">
        <v>4000</v>
      </c>
      <c r="DW140" s="222">
        <v>500</v>
      </c>
      <c r="DX140" s="178">
        <v>40477</v>
      </c>
      <c r="DY140" s="38" t="s">
        <v>1060</v>
      </c>
      <c r="DZ140" s="173" t="s">
        <v>1061</v>
      </c>
      <c r="EA140" s="161" t="s">
        <v>1062</v>
      </c>
    </row>
    <row r="141" spans="1:131" ht="12" customHeight="1" x14ac:dyDescent="0.2">
      <c r="A141" s="7" t="s">
        <v>227</v>
      </c>
      <c r="B141" s="8" t="s">
        <v>1038</v>
      </c>
      <c r="C141" s="199">
        <v>35.273595999999998</v>
      </c>
      <c r="D141" s="199">
        <v>-92.318164999999993</v>
      </c>
      <c r="E141" s="9" t="s">
        <v>927</v>
      </c>
      <c r="F141" s="8" t="s">
        <v>928</v>
      </c>
      <c r="G141" s="9" t="s">
        <v>1039</v>
      </c>
      <c r="H141" s="7" t="s">
        <v>1040</v>
      </c>
      <c r="I141" s="175"/>
      <c r="J141" s="69"/>
      <c r="K141" s="5"/>
      <c r="L141" s="6"/>
      <c r="M141" s="41">
        <v>0.04</v>
      </c>
      <c r="N141" s="60">
        <v>0.06</v>
      </c>
      <c r="O141" s="61">
        <v>0.05</v>
      </c>
      <c r="P141" s="62">
        <v>2.0000000000000001E-13</v>
      </c>
      <c r="Q141" s="62">
        <v>9.9999999999999998E-13</v>
      </c>
      <c r="R141" s="64">
        <f>AVERAGE(P141,Q141)</f>
        <v>5.9999999999999997E-13</v>
      </c>
      <c r="S141" s="41"/>
      <c r="T141" s="60"/>
      <c r="U141" s="61">
        <v>28</v>
      </c>
      <c r="V141" s="60"/>
      <c r="W141" s="60"/>
      <c r="X141" s="61"/>
      <c r="Y141" s="41">
        <v>2.6</v>
      </c>
      <c r="Z141" s="61"/>
      <c r="AA141" s="41">
        <v>30</v>
      </c>
      <c r="AB141" s="61"/>
      <c r="AC141" s="41"/>
      <c r="AD141" s="61"/>
      <c r="AE141" s="41"/>
      <c r="AF141" s="61"/>
      <c r="AG141" s="60"/>
      <c r="AH141" s="61"/>
      <c r="AI141" s="41"/>
      <c r="AJ141" s="61"/>
      <c r="AK141" s="60"/>
      <c r="AL141" s="61"/>
      <c r="AM141" s="41"/>
      <c r="AN141" s="61"/>
      <c r="AO141" s="62"/>
      <c r="AP141" s="64"/>
      <c r="AQ141" s="223">
        <v>3700</v>
      </c>
      <c r="AR141" s="218"/>
      <c r="AS141" s="6"/>
      <c r="AT141" s="70"/>
      <c r="AU141" s="65"/>
      <c r="AV141" s="65"/>
      <c r="AW141" s="69"/>
      <c r="AX141" s="209"/>
      <c r="AY141" s="65"/>
      <c r="AZ141" s="65"/>
      <c r="BA141" s="69"/>
      <c r="BB141" s="70"/>
      <c r="BC141" s="65"/>
      <c r="BD141" s="65"/>
      <c r="BE141" s="69"/>
      <c r="BF141" s="4"/>
      <c r="BG141" s="6"/>
      <c r="BH141" s="70"/>
      <c r="BI141" s="65"/>
      <c r="BJ141" s="65"/>
      <c r="BK141" s="69"/>
      <c r="BL141" s="216"/>
      <c r="BM141" s="218"/>
      <c r="BN141" s="5" t="s">
        <v>345</v>
      </c>
      <c r="BO141" s="6"/>
      <c r="BP141" s="4">
        <v>89</v>
      </c>
      <c r="BQ141" s="6"/>
      <c r="BR141" s="5" t="s">
        <v>1008</v>
      </c>
      <c r="BS141" s="6"/>
      <c r="BT141" s="3" t="s">
        <v>1041</v>
      </c>
      <c r="BU141" s="6" t="s">
        <v>218</v>
      </c>
      <c r="BV141" s="216">
        <v>10</v>
      </c>
      <c r="BW141" s="218"/>
      <c r="BX141" s="216"/>
      <c r="BY141" s="218"/>
      <c r="BZ141" s="252">
        <v>1500</v>
      </c>
      <c r="CA141" s="223"/>
      <c r="CB141" s="218"/>
      <c r="CC141" s="5"/>
      <c r="CD141" s="6"/>
      <c r="CE141" s="65"/>
      <c r="CF141" s="69"/>
      <c r="CG141" s="47">
        <v>1E-13</v>
      </c>
      <c r="CH141" s="64">
        <v>4.9999999999999997E-12</v>
      </c>
      <c r="CI141" s="4"/>
      <c r="CJ141" s="6"/>
      <c r="CK141" s="5"/>
      <c r="CL141" s="6"/>
      <c r="CM141" s="4"/>
      <c r="CN141" s="6"/>
      <c r="CO141" s="5">
        <v>22.4</v>
      </c>
      <c r="CP141" s="6"/>
      <c r="CQ141" s="5"/>
      <c r="CR141" s="6"/>
      <c r="CS141" s="5"/>
      <c r="CT141" s="6"/>
      <c r="CU141" s="216">
        <v>1821</v>
      </c>
      <c r="CV141" s="223">
        <v>3344</v>
      </c>
      <c r="CW141" s="3" t="s">
        <v>1009</v>
      </c>
      <c r="CX141" s="46">
        <v>40367</v>
      </c>
      <c r="CY141" s="5" t="s">
        <v>1010</v>
      </c>
      <c r="CZ141" s="3"/>
      <c r="DA141" s="64">
        <v>2.4199999999999999E-2</v>
      </c>
      <c r="DB141" s="47">
        <f>DC141/2</f>
        <v>324073</v>
      </c>
      <c r="DC141" s="64">
        <v>648146</v>
      </c>
      <c r="DD141" s="47">
        <f>DE141/2</f>
        <v>324073</v>
      </c>
      <c r="DE141" s="64">
        <v>648146</v>
      </c>
      <c r="DF141" s="51">
        <v>19.600000000000001</v>
      </c>
      <c r="DG141" s="51"/>
      <c r="DH141" s="48">
        <v>40394</v>
      </c>
      <c r="DI141" s="65">
        <v>28</v>
      </c>
      <c r="DJ141" s="3" t="s">
        <v>1042</v>
      </c>
      <c r="DK141" s="223">
        <v>3000</v>
      </c>
      <c r="DL141" s="224">
        <v>7000</v>
      </c>
      <c r="DM141" s="49"/>
      <c r="DN141" s="50"/>
      <c r="DO141" s="49"/>
      <c r="DP141" s="50">
        <v>1.06</v>
      </c>
      <c r="DQ141" s="49"/>
      <c r="DR141" s="65">
        <v>1</v>
      </c>
      <c r="DS141" s="51">
        <v>4.7</v>
      </c>
      <c r="DT141" s="4" t="s">
        <v>290</v>
      </c>
      <c r="DU141" s="216"/>
      <c r="DV141" s="218"/>
      <c r="DW141" s="218">
        <v>1500</v>
      </c>
      <c r="DX141" s="178">
        <v>40601</v>
      </c>
      <c r="DY141" s="38" t="s">
        <v>1043</v>
      </c>
      <c r="DZ141" s="53" t="s">
        <v>1044</v>
      </c>
      <c r="EA141" s="7" t="s">
        <v>1045</v>
      </c>
    </row>
    <row r="142" spans="1:131" ht="12" customHeight="1" x14ac:dyDescent="0.2">
      <c r="A142" s="7" t="s">
        <v>227</v>
      </c>
      <c r="B142" s="103" t="s">
        <v>980</v>
      </c>
      <c r="C142" s="199">
        <v>41.907741999999999</v>
      </c>
      <c r="D142" s="199">
        <v>-80.733883000000006</v>
      </c>
      <c r="E142" s="9" t="s">
        <v>927</v>
      </c>
      <c r="F142" s="8" t="s">
        <v>928</v>
      </c>
      <c r="G142" s="89" t="s">
        <v>981</v>
      </c>
      <c r="H142" s="114" t="s">
        <v>217</v>
      </c>
      <c r="I142" s="175"/>
      <c r="J142" s="69"/>
      <c r="K142" s="57"/>
      <c r="L142" s="6"/>
      <c r="M142" s="92">
        <v>9.4E-2</v>
      </c>
      <c r="N142" s="94">
        <v>0.10299999999999999</v>
      </c>
      <c r="O142" s="93">
        <f>AVERAGE(M142,N142)</f>
        <v>9.8500000000000004E-2</v>
      </c>
      <c r="P142" s="4"/>
      <c r="Q142" s="68">
        <v>1E-13</v>
      </c>
      <c r="R142" s="64">
        <f>Q142</f>
        <v>1E-13</v>
      </c>
      <c r="S142" s="41"/>
      <c r="T142" s="94">
        <v>62</v>
      </c>
      <c r="U142" s="93">
        <v>62</v>
      </c>
      <c r="V142" s="94">
        <v>0.19</v>
      </c>
      <c r="W142" s="60"/>
      <c r="X142" s="61">
        <v>0.19</v>
      </c>
      <c r="Y142" s="41"/>
      <c r="Z142" s="61">
        <f>T142/(3*(1-2*W142))</f>
        <v>20.666666666666668</v>
      </c>
      <c r="AA142" s="41"/>
      <c r="AB142" s="61">
        <f>T142/(2*(1+W142))</f>
        <v>31</v>
      </c>
      <c r="AC142" s="41"/>
      <c r="AD142" s="61"/>
      <c r="AE142" s="41"/>
      <c r="AF142" s="61"/>
      <c r="AG142" s="60"/>
      <c r="AH142" s="61"/>
      <c r="AI142" s="41"/>
      <c r="AJ142" s="61"/>
      <c r="AK142" s="60"/>
      <c r="AL142" s="61"/>
      <c r="AM142" s="41"/>
      <c r="AN142" s="61"/>
      <c r="AO142" s="62"/>
      <c r="AP142" s="64"/>
      <c r="AQ142" s="243"/>
      <c r="AR142" s="222"/>
      <c r="AS142" s="91" t="s">
        <v>632</v>
      </c>
      <c r="AT142" s="208">
        <v>2.5999999999999999E-2</v>
      </c>
      <c r="AU142" s="160">
        <v>0</v>
      </c>
      <c r="AV142" s="65">
        <f>PRODUCT(AT142,CU142)</f>
        <v>46.8</v>
      </c>
      <c r="AW142" s="69"/>
      <c r="AX142" s="212">
        <v>2.4879999999999999E-2</v>
      </c>
      <c r="AY142" s="160">
        <v>0</v>
      </c>
      <c r="AZ142" s="65">
        <f>PRODUCT(AX142,CU142)</f>
        <v>44.783999999999999</v>
      </c>
      <c r="BA142" s="69"/>
      <c r="BB142" s="208">
        <v>1.5800000000000002E-2</v>
      </c>
      <c r="BC142" s="160">
        <v>0</v>
      </c>
      <c r="BD142" s="65">
        <f>PRODUCT(BB142,CU142)</f>
        <v>28.44</v>
      </c>
      <c r="BE142" s="69"/>
      <c r="BF142" s="90" t="s">
        <v>418</v>
      </c>
      <c r="BG142" s="6"/>
      <c r="BH142" s="208">
        <v>1.018E-2</v>
      </c>
      <c r="BI142" s="160">
        <v>0</v>
      </c>
      <c r="BJ142" s="65">
        <f>PRODUCT(BH142,CU142)</f>
        <v>18.323999999999998</v>
      </c>
      <c r="BK142" s="69"/>
      <c r="BL142" s="216"/>
      <c r="BM142" s="218"/>
      <c r="BN142" s="5"/>
      <c r="BO142" s="6"/>
      <c r="BP142" s="4"/>
      <c r="BQ142" s="6"/>
      <c r="BR142" s="5"/>
      <c r="BS142" s="6"/>
      <c r="BT142" s="3"/>
      <c r="BU142" s="6"/>
      <c r="BV142" s="216"/>
      <c r="BW142" s="218"/>
      <c r="BX142" s="216"/>
      <c r="BY142" s="218"/>
      <c r="BZ142" s="239"/>
      <c r="CA142" s="223"/>
      <c r="CB142" s="218"/>
      <c r="CC142" s="5"/>
      <c r="CD142" s="6"/>
      <c r="CE142" s="65"/>
      <c r="CF142" s="69"/>
      <c r="CG142" s="5"/>
      <c r="CH142" s="6"/>
      <c r="CI142" s="4"/>
      <c r="CJ142" s="6"/>
      <c r="CK142" s="5"/>
      <c r="CL142" s="6"/>
      <c r="CM142" s="4"/>
      <c r="CN142" s="6"/>
      <c r="CO142" s="5"/>
      <c r="CP142" s="6"/>
      <c r="CQ142" s="5"/>
      <c r="CR142" s="6"/>
      <c r="CS142" s="5"/>
      <c r="CT142" s="6"/>
      <c r="CU142" s="216">
        <v>1800</v>
      </c>
      <c r="CV142" s="223"/>
      <c r="CW142" s="3"/>
      <c r="CX142" s="46">
        <v>31413</v>
      </c>
      <c r="CY142" s="5"/>
      <c r="CZ142" s="3"/>
      <c r="DA142" s="64">
        <v>1.9E-3</v>
      </c>
      <c r="DB142" s="47">
        <v>340000</v>
      </c>
      <c r="DC142" s="64"/>
      <c r="DD142" s="47"/>
      <c r="DE142" s="64"/>
      <c r="DF142" s="51">
        <v>10</v>
      </c>
      <c r="DG142" s="51"/>
      <c r="DH142" s="48">
        <v>31778</v>
      </c>
      <c r="DI142" s="65"/>
      <c r="DJ142" s="95" t="s">
        <v>982</v>
      </c>
      <c r="DK142" s="223">
        <v>1750</v>
      </c>
      <c r="DL142" s="224">
        <v>3750</v>
      </c>
      <c r="DM142" s="49"/>
      <c r="DN142" s="50"/>
      <c r="DO142" s="49"/>
      <c r="DP142" s="50"/>
      <c r="DQ142" s="49"/>
      <c r="DR142" s="65"/>
      <c r="DS142" s="51">
        <v>4.3</v>
      </c>
      <c r="DT142" s="4" t="s">
        <v>291</v>
      </c>
      <c r="DU142" s="216"/>
      <c r="DV142" s="218">
        <v>3750</v>
      </c>
      <c r="DW142" s="218">
        <v>6500</v>
      </c>
      <c r="DX142" s="178">
        <v>36917</v>
      </c>
      <c r="DY142" s="52"/>
      <c r="DZ142" s="53"/>
      <c r="EA142" s="7" t="s">
        <v>983</v>
      </c>
    </row>
    <row r="143" spans="1:131" ht="12" customHeight="1" x14ac:dyDescent="0.2">
      <c r="A143" s="7" t="s">
        <v>227</v>
      </c>
      <c r="B143" s="8" t="s">
        <v>1070</v>
      </c>
      <c r="C143" s="199">
        <v>32.992842000000003</v>
      </c>
      <c r="D143" s="199">
        <v>-97.585179999999994</v>
      </c>
      <c r="E143" s="9" t="s">
        <v>927</v>
      </c>
      <c r="F143" s="8" t="s">
        <v>1071</v>
      </c>
      <c r="G143" s="9" t="s">
        <v>967</v>
      </c>
      <c r="H143" s="7" t="s">
        <v>283</v>
      </c>
      <c r="I143" s="175"/>
      <c r="J143" s="69"/>
      <c r="K143" s="4"/>
      <c r="L143" s="6"/>
      <c r="M143" s="41"/>
      <c r="N143" s="94">
        <v>0.04</v>
      </c>
      <c r="O143" s="93">
        <v>0.04</v>
      </c>
      <c r="P143" s="68">
        <v>1.0000000000000001E-15</v>
      </c>
      <c r="Q143" s="68">
        <v>4.9999999999999999E-13</v>
      </c>
      <c r="R143" s="64">
        <f>AVERAGE(P143,Q143)</f>
        <v>2.5049999999999999E-13</v>
      </c>
      <c r="S143" s="41"/>
      <c r="T143" s="60"/>
      <c r="U143" s="61"/>
      <c r="V143" s="60"/>
      <c r="W143" s="60"/>
      <c r="X143" s="61"/>
      <c r="Y143" s="41"/>
      <c r="Z143" s="61"/>
      <c r="AA143" s="41"/>
      <c r="AB143" s="61"/>
      <c r="AC143" s="5"/>
      <c r="AD143" s="6"/>
      <c r="AE143" s="5"/>
      <c r="AF143" s="6"/>
      <c r="AG143" s="4"/>
      <c r="AH143" s="6"/>
      <c r="AI143" s="5"/>
      <c r="AJ143" s="6"/>
      <c r="AK143" s="4"/>
      <c r="AL143" s="6"/>
      <c r="AM143" s="5"/>
      <c r="AN143" s="6"/>
      <c r="AO143" s="62"/>
      <c r="AP143" s="64"/>
      <c r="AQ143" s="223"/>
      <c r="AR143" s="218"/>
      <c r="AS143" s="6" t="s">
        <v>267</v>
      </c>
      <c r="AT143" s="70">
        <v>2.5999999999999999E-2</v>
      </c>
      <c r="AU143" s="65">
        <v>0</v>
      </c>
      <c r="AV143" s="65">
        <f>AT143*CU143+AU143</f>
        <v>52</v>
      </c>
      <c r="AW143" s="69"/>
      <c r="AX143" s="209">
        <v>2.5999999999999999E-2</v>
      </c>
      <c r="AY143" s="65">
        <v>0</v>
      </c>
      <c r="AZ143" s="65">
        <f>AX143*CU143+AY143</f>
        <v>52</v>
      </c>
      <c r="BA143" s="69"/>
      <c r="BB143" s="70">
        <v>1.4200000000000001E-2</v>
      </c>
      <c r="BC143" s="65">
        <v>0</v>
      </c>
      <c r="BD143" s="65">
        <f>BB143*CU143+BC143</f>
        <v>28.400000000000002</v>
      </c>
      <c r="BE143" s="69"/>
      <c r="BF143" s="4"/>
      <c r="BG143" s="6" t="s">
        <v>1072</v>
      </c>
      <c r="BH143" s="70">
        <v>1.06E-2</v>
      </c>
      <c r="BI143" s="65">
        <v>0</v>
      </c>
      <c r="BJ143" s="65">
        <f>BH143*CU143+BI143</f>
        <v>21.2</v>
      </c>
      <c r="BK143" s="69"/>
      <c r="BL143" s="216"/>
      <c r="BM143" s="218"/>
      <c r="BN143" s="5"/>
      <c r="BO143" s="6"/>
      <c r="BP143" s="4"/>
      <c r="BQ143" s="6"/>
      <c r="BR143" s="5"/>
      <c r="BS143" s="6"/>
      <c r="BT143" s="3"/>
      <c r="BU143" s="6"/>
      <c r="BV143" s="216"/>
      <c r="BW143" s="218"/>
      <c r="BX143" s="216"/>
      <c r="BY143" s="218"/>
      <c r="BZ143" s="239"/>
      <c r="CA143" s="223"/>
      <c r="CB143" s="218"/>
      <c r="CC143" s="5"/>
      <c r="CD143" s="6"/>
      <c r="CE143" s="65"/>
      <c r="CF143" s="69"/>
      <c r="CG143" s="5"/>
      <c r="CH143" s="6"/>
      <c r="CI143" s="4"/>
      <c r="CJ143" s="6"/>
      <c r="CK143" s="5"/>
      <c r="CL143" s="6"/>
      <c r="CM143" s="4"/>
      <c r="CN143" s="6"/>
      <c r="CO143" s="5"/>
      <c r="CP143" s="6"/>
      <c r="CQ143" s="5"/>
      <c r="CR143" s="6"/>
      <c r="CS143" s="5"/>
      <c r="CT143" s="6"/>
      <c r="CU143" s="216">
        <v>2000</v>
      </c>
      <c r="CV143" s="223"/>
      <c r="CW143" s="3"/>
      <c r="CX143" s="46">
        <v>39965</v>
      </c>
      <c r="CY143" s="5"/>
      <c r="CZ143" s="3"/>
      <c r="DA143" s="64">
        <v>4.5999999999999999E-3</v>
      </c>
      <c r="DB143" s="47"/>
      <c r="DC143" s="64"/>
      <c r="DD143" s="47"/>
      <c r="DE143" s="64"/>
      <c r="DF143" s="51"/>
      <c r="DG143" s="51"/>
      <c r="DH143" s="48">
        <v>41579</v>
      </c>
      <c r="DI143" s="65"/>
      <c r="DJ143" s="3">
        <v>27</v>
      </c>
      <c r="DK143" s="223">
        <v>2000</v>
      </c>
      <c r="DL143" s="224">
        <v>8000</v>
      </c>
      <c r="DM143" s="49"/>
      <c r="DN143" s="50"/>
      <c r="DO143" s="49"/>
      <c r="DP143" s="50"/>
      <c r="DQ143" s="49"/>
      <c r="DR143" s="65">
        <v>1.01</v>
      </c>
      <c r="DS143" s="51">
        <v>3.6</v>
      </c>
      <c r="DT143" s="4" t="s">
        <v>291</v>
      </c>
      <c r="DU143" s="216"/>
      <c r="DV143" s="218"/>
      <c r="DW143" s="218"/>
      <c r="DX143" s="178">
        <v>41598</v>
      </c>
      <c r="DY143" s="52"/>
      <c r="DZ143" s="53"/>
      <c r="EA143" s="7" t="s">
        <v>1073</v>
      </c>
    </row>
    <row r="144" spans="1:131" ht="12" customHeight="1" x14ac:dyDescent="0.2">
      <c r="A144" s="7" t="s">
        <v>227</v>
      </c>
      <c r="B144" s="8" t="s">
        <v>974</v>
      </c>
      <c r="C144" s="199">
        <v>32.292999999999999</v>
      </c>
      <c r="D144" s="199">
        <v>-97.372</v>
      </c>
      <c r="E144" s="9" t="s">
        <v>927</v>
      </c>
      <c r="F144" s="8" t="s">
        <v>928</v>
      </c>
      <c r="G144" s="9" t="s">
        <v>967</v>
      </c>
      <c r="H144" s="7" t="s">
        <v>283</v>
      </c>
      <c r="I144" s="175"/>
      <c r="J144" s="69"/>
      <c r="K144" s="4"/>
      <c r="L144" s="6"/>
      <c r="M144" s="41"/>
      <c r="N144" s="94">
        <v>0.04</v>
      </c>
      <c r="O144" s="93">
        <v>0.04</v>
      </c>
      <c r="P144" s="68">
        <v>1.0000000000000001E-15</v>
      </c>
      <c r="Q144" s="68">
        <v>4.9999999999999999E-13</v>
      </c>
      <c r="R144" s="64">
        <f>AVERAGE(P144,Q144)</f>
        <v>2.5049999999999999E-13</v>
      </c>
      <c r="S144" s="41"/>
      <c r="T144" s="60"/>
      <c r="U144" s="61"/>
      <c r="V144" s="60"/>
      <c r="W144" s="60"/>
      <c r="X144" s="61"/>
      <c r="Y144" s="41"/>
      <c r="Z144" s="61"/>
      <c r="AA144" s="41"/>
      <c r="AB144" s="61"/>
      <c r="AC144" s="41"/>
      <c r="AD144" s="61"/>
      <c r="AE144" s="41"/>
      <c r="AF144" s="61"/>
      <c r="AG144" s="60"/>
      <c r="AH144" s="61"/>
      <c r="AI144" s="41"/>
      <c r="AJ144" s="61"/>
      <c r="AK144" s="60"/>
      <c r="AL144" s="61"/>
      <c r="AM144" s="41"/>
      <c r="AN144" s="61"/>
      <c r="AO144" s="62"/>
      <c r="AP144" s="64"/>
      <c r="AQ144" s="223"/>
      <c r="AR144" s="218"/>
      <c r="AS144" s="6" t="s">
        <v>267</v>
      </c>
      <c r="AT144" s="70">
        <v>2.5999999999999999E-2</v>
      </c>
      <c r="AU144" s="65">
        <v>0</v>
      </c>
      <c r="AV144" s="65">
        <f>AT144*CU144+AU144</f>
        <v>62.321999999999996</v>
      </c>
      <c r="AW144" s="69">
        <f>AT144*CV144+AU144</f>
        <v>85.227999999999994</v>
      </c>
      <c r="AX144" s="209">
        <v>2.3650000000000001E-2</v>
      </c>
      <c r="AY144" s="65">
        <v>0</v>
      </c>
      <c r="AZ144" s="65">
        <f>AX144*CU144+AY144</f>
        <v>56.689050000000002</v>
      </c>
      <c r="BA144" s="69">
        <f>AX144*CV144+AY144</f>
        <v>77.52470000000001</v>
      </c>
      <c r="BB144" s="70">
        <v>1.4200000000000001E-2</v>
      </c>
      <c r="BC144" s="65">
        <v>0</v>
      </c>
      <c r="BD144" s="65">
        <f>BB144*CU144+BC144</f>
        <v>34.037400000000005</v>
      </c>
      <c r="BE144" s="69">
        <f>BB144*CV144+BC144</f>
        <v>46.547600000000003</v>
      </c>
      <c r="BF144" s="4"/>
      <c r="BG144" s="6" t="s">
        <v>764</v>
      </c>
      <c r="BH144" s="70">
        <v>1.0500000000000001E-2</v>
      </c>
      <c r="BI144" s="65">
        <v>0</v>
      </c>
      <c r="BJ144" s="65">
        <f>BH144*CU144+BI144</f>
        <v>25.168500000000002</v>
      </c>
      <c r="BK144" s="69">
        <f>BH144*CV144+BI144</f>
        <v>34.419000000000004</v>
      </c>
      <c r="BL144" s="216"/>
      <c r="BM144" s="218"/>
      <c r="BN144" s="5"/>
      <c r="BO144" s="6"/>
      <c r="BP144" s="4"/>
      <c r="BQ144" s="6"/>
      <c r="BR144" s="4"/>
      <c r="BS144" s="6"/>
      <c r="BT144" s="3"/>
      <c r="BU144" s="6"/>
      <c r="BV144" s="216"/>
      <c r="BW144" s="218"/>
      <c r="BX144" s="216"/>
      <c r="BY144" s="218"/>
      <c r="BZ144" s="239"/>
      <c r="CA144" s="223"/>
      <c r="CB144" s="218"/>
      <c r="CC144" s="5"/>
      <c r="CD144" s="6"/>
      <c r="CE144" s="65"/>
      <c r="CF144" s="69"/>
      <c r="CG144" s="5"/>
      <c r="CH144" s="6"/>
      <c r="CI144" s="4"/>
      <c r="CJ144" s="6"/>
      <c r="CK144" s="5"/>
      <c r="CL144" s="6"/>
      <c r="CM144" s="4"/>
      <c r="CN144" s="6"/>
      <c r="CO144" s="5"/>
      <c r="CP144" s="6"/>
      <c r="CQ144" s="5"/>
      <c r="CR144" s="6"/>
      <c r="CS144" s="5"/>
      <c r="CT144" s="6"/>
      <c r="CU144" s="216">
        <v>2397</v>
      </c>
      <c r="CV144" s="223">
        <v>3278</v>
      </c>
      <c r="CW144" s="3"/>
      <c r="CX144" s="46">
        <v>38687</v>
      </c>
      <c r="CY144" s="5"/>
      <c r="CZ144" s="3"/>
      <c r="DA144" s="64">
        <v>3.6799999999999999E-2</v>
      </c>
      <c r="DB144" s="47"/>
      <c r="DC144" s="64"/>
      <c r="DD144" s="47"/>
      <c r="DE144" s="64"/>
      <c r="DF144" s="51"/>
      <c r="DG144" s="51"/>
      <c r="DH144" s="48">
        <v>39966</v>
      </c>
      <c r="DI144" s="65"/>
      <c r="DJ144" s="3" t="s">
        <v>975</v>
      </c>
      <c r="DK144" s="223">
        <v>1620</v>
      </c>
      <c r="DL144" s="224">
        <v>4970</v>
      </c>
      <c r="DM144" s="49"/>
      <c r="DN144" s="50"/>
      <c r="DO144" s="49"/>
      <c r="DP144" s="50"/>
      <c r="DQ144" s="49"/>
      <c r="DR144" s="65"/>
      <c r="DS144" s="51">
        <v>3.5</v>
      </c>
      <c r="DT144" s="4" t="s">
        <v>291</v>
      </c>
      <c r="DU144" s="216"/>
      <c r="DV144" s="218"/>
      <c r="DW144" s="218"/>
      <c r="DX144" s="178">
        <v>41084</v>
      </c>
      <c r="DY144" s="52"/>
      <c r="DZ144" s="53"/>
      <c r="EA144" s="7" t="s">
        <v>976</v>
      </c>
    </row>
    <row r="145" spans="1:131" ht="12" customHeight="1" x14ac:dyDescent="0.2">
      <c r="A145" s="7" t="s">
        <v>227</v>
      </c>
      <c r="B145" s="8" t="s">
        <v>953</v>
      </c>
      <c r="C145" s="199">
        <v>35.901018000000001</v>
      </c>
      <c r="D145" s="199">
        <v>-96.806531000000007</v>
      </c>
      <c r="E145" s="9" t="s">
        <v>927</v>
      </c>
      <c r="F145" s="8" t="s">
        <v>928</v>
      </c>
      <c r="G145" s="9" t="s">
        <v>930</v>
      </c>
      <c r="H145" s="7" t="s">
        <v>946</v>
      </c>
      <c r="I145" s="206"/>
      <c r="J145" s="69"/>
      <c r="K145" s="4">
        <v>2670</v>
      </c>
      <c r="L145" s="6"/>
      <c r="M145" s="41">
        <v>2.7E-2</v>
      </c>
      <c r="N145" s="60"/>
      <c r="O145" s="61">
        <v>2.7E-2</v>
      </c>
      <c r="P145" s="4"/>
      <c r="Q145" s="62">
        <v>1E-13</v>
      </c>
      <c r="R145" s="64">
        <f>Q145</f>
        <v>1E-13</v>
      </c>
      <c r="S145" s="41">
        <v>53.4</v>
      </c>
      <c r="T145" s="60"/>
      <c r="U145" s="61">
        <v>53.4</v>
      </c>
      <c r="V145" s="60">
        <v>0.23</v>
      </c>
      <c r="W145" s="60"/>
      <c r="X145" s="61">
        <v>0.23</v>
      </c>
      <c r="Y145" s="41"/>
      <c r="Z145" s="61"/>
      <c r="AA145" s="41"/>
      <c r="AB145" s="61"/>
      <c r="AC145" s="41"/>
      <c r="AD145" s="61"/>
      <c r="AE145" s="41"/>
      <c r="AF145" s="61"/>
      <c r="AG145" s="60"/>
      <c r="AH145" s="61"/>
      <c r="AI145" s="41"/>
      <c r="AJ145" s="61"/>
      <c r="AK145" s="60"/>
      <c r="AL145" s="61"/>
      <c r="AM145" s="41"/>
      <c r="AN145" s="61"/>
      <c r="AO145" s="62"/>
      <c r="AP145" s="64"/>
      <c r="AQ145" s="223"/>
      <c r="AR145" s="218"/>
      <c r="AS145" s="6" t="s">
        <v>218</v>
      </c>
      <c r="AT145" s="70">
        <v>2.5000000000000001E-2</v>
      </c>
      <c r="AU145" s="65">
        <v>0</v>
      </c>
      <c r="AV145" s="65">
        <v>125</v>
      </c>
      <c r="AW145" s="69"/>
      <c r="AX145" s="209">
        <v>0.03</v>
      </c>
      <c r="AY145" s="65">
        <v>0</v>
      </c>
      <c r="AZ145" s="65">
        <v>150</v>
      </c>
      <c r="BA145" s="69"/>
      <c r="BB145" s="70">
        <v>1.5599999999999999E-2</v>
      </c>
      <c r="BC145" s="65">
        <v>0</v>
      </c>
      <c r="BD145" s="65">
        <v>78</v>
      </c>
      <c r="BE145" s="69"/>
      <c r="BF145" s="4" t="s">
        <v>939</v>
      </c>
      <c r="BG145" s="6"/>
      <c r="BH145" s="70">
        <v>9.5999999999999992E-3</v>
      </c>
      <c r="BI145" s="65">
        <v>0</v>
      </c>
      <c r="BJ145" s="65"/>
      <c r="BK145" s="69"/>
      <c r="BL145" s="216"/>
      <c r="BM145" s="218"/>
      <c r="BN145" s="5" t="s">
        <v>418</v>
      </c>
      <c r="BO145" s="6"/>
      <c r="BP145" s="4">
        <v>78</v>
      </c>
      <c r="BQ145" s="6"/>
      <c r="BR145" s="5"/>
      <c r="BS145" s="6"/>
      <c r="BT145" s="3" t="s">
        <v>932</v>
      </c>
      <c r="BU145" s="6" t="s">
        <v>218</v>
      </c>
      <c r="BV145" s="216"/>
      <c r="BW145" s="218"/>
      <c r="BX145" s="216"/>
      <c r="BY145" s="218"/>
      <c r="BZ145" s="239"/>
      <c r="CA145" s="223"/>
      <c r="CB145" s="218"/>
      <c r="CC145" s="5"/>
      <c r="CD145" s="6"/>
      <c r="CE145" s="65"/>
      <c r="CF145" s="69"/>
      <c r="CG145" s="5"/>
      <c r="CH145" s="6"/>
      <c r="CI145" s="4"/>
      <c r="CJ145" s="6"/>
      <c r="CK145" s="5"/>
      <c r="CL145" s="6"/>
      <c r="CM145" s="4"/>
      <c r="CN145" s="6"/>
      <c r="CO145" s="5"/>
      <c r="CP145" s="6"/>
      <c r="CQ145" s="5"/>
      <c r="CR145" s="6"/>
      <c r="CS145" s="5"/>
      <c r="CT145" s="6"/>
      <c r="CU145" s="216">
        <v>1250</v>
      </c>
      <c r="CV145" s="223">
        <v>2250</v>
      </c>
      <c r="CW145" s="3" t="s">
        <v>933</v>
      </c>
      <c r="CX145" s="46">
        <v>38718</v>
      </c>
      <c r="CY145" s="5"/>
      <c r="CZ145" s="3"/>
      <c r="DA145" s="64">
        <v>2.9069999999999999E-2</v>
      </c>
      <c r="DB145" s="47">
        <v>6820000</v>
      </c>
      <c r="DC145" s="64"/>
      <c r="DD145" s="47"/>
      <c r="DE145" s="64"/>
      <c r="DF145" s="51"/>
      <c r="DG145" s="51"/>
      <c r="DH145" s="48"/>
      <c r="DI145" s="65">
        <v>17</v>
      </c>
      <c r="DJ145" s="3" t="s">
        <v>954</v>
      </c>
      <c r="DK145" s="223">
        <v>4000</v>
      </c>
      <c r="DL145" s="224">
        <v>6000</v>
      </c>
      <c r="DM145" s="49"/>
      <c r="DN145" s="50">
        <v>1.0900000000000001</v>
      </c>
      <c r="DO145" s="49"/>
      <c r="DP145" s="50"/>
      <c r="DQ145" s="49"/>
      <c r="DR145" s="65"/>
      <c r="DS145" s="51">
        <v>5</v>
      </c>
      <c r="DT145" s="4" t="s">
        <v>290</v>
      </c>
      <c r="DU145" s="216"/>
      <c r="DV145" s="218"/>
      <c r="DW145" s="218"/>
      <c r="DX145" s="178">
        <v>42681</v>
      </c>
      <c r="DY145" s="38" t="s">
        <v>955</v>
      </c>
      <c r="DZ145" s="53" t="s">
        <v>956</v>
      </c>
      <c r="EA145" s="7" t="s">
        <v>957</v>
      </c>
    </row>
    <row r="146" spans="1:131" ht="12" customHeight="1" x14ac:dyDescent="0.2">
      <c r="A146" s="7" t="s">
        <v>227</v>
      </c>
      <c r="B146" s="8" t="s">
        <v>966</v>
      </c>
      <c r="C146" s="199">
        <v>32.854999999999997</v>
      </c>
      <c r="D146" s="199">
        <v>-97.051000000000002</v>
      </c>
      <c r="E146" s="9" t="s">
        <v>927</v>
      </c>
      <c r="F146" s="8" t="s">
        <v>928</v>
      </c>
      <c r="G146" s="9" t="s">
        <v>967</v>
      </c>
      <c r="H146" s="7" t="s">
        <v>283</v>
      </c>
      <c r="I146" s="175"/>
      <c r="J146" s="69"/>
      <c r="K146" s="4"/>
      <c r="L146" s="6"/>
      <c r="M146" s="41"/>
      <c r="N146" s="94">
        <v>0.04</v>
      </c>
      <c r="O146" s="93">
        <v>0.04</v>
      </c>
      <c r="P146" s="68">
        <v>1.0000000000000001E-15</v>
      </c>
      <c r="Q146" s="68">
        <v>4.9999999999999999E-13</v>
      </c>
      <c r="R146" s="64">
        <f>AVERAGE(P146,Q146)</f>
        <v>2.5049999999999999E-13</v>
      </c>
      <c r="S146" s="41"/>
      <c r="T146" s="60"/>
      <c r="U146" s="61"/>
      <c r="V146" s="60"/>
      <c r="W146" s="60"/>
      <c r="X146" s="61"/>
      <c r="Y146" s="41"/>
      <c r="Z146" s="61"/>
      <c r="AA146" s="41"/>
      <c r="AB146" s="61"/>
      <c r="AC146" s="41"/>
      <c r="AD146" s="61"/>
      <c r="AE146" s="41"/>
      <c r="AF146" s="61"/>
      <c r="AG146" s="60"/>
      <c r="AH146" s="61"/>
      <c r="AI146" s="41"/>
      <c r="AJ146" s="61"/>
      <c r="AK146" s="60"/>
      <c r="AL146" s="61"/>
      <c r="AM146" s="41"/>
      <c r="AN146" s="61"/>
      <c r="AO146" s="62"/>
      <c r="AP146" s="64"/>
      <c r="AQ146" s="223"/>
      <c r="AR146" s="218"/>
      <c r="AS146" s="6" t="s">
        <v>267</v>
      </c>
      <c r="AT146" s="70">
        <v>2.5999999999999999E-2</v>
      </c>
      <c r="AU146" s="65">
        <v>0</v>
      </c>
      <c r="AV146" s="65">
        <f>AT146*CU146+AU146</f>
        <v>85.8</v>
      </c>
      <c r="AW146" s="69">
        <f>AT146*CV146+AU146</f>
        <v>109.19999999999999</v>
      </c>
      <c r="AX146" s="209">
        <v>2.3650000000000001E-2</v>
      </c>
      <c r="AY146" s="65">
        <v>0</v>
      </c>
      <c r="AZ146" s="65">
        <f>AX146*CU146+AY146</f>
        <v>78.045000000000002</v>
      </c>
      <c r="BA146" s="69">
        <f>AX146*CV146+AY146</f>
        <v>99.33</v>
      </c>
      <c r="BB146" s="70">
        <v>1.4200000000000001E-2</v>
      </c>
      <c r="BC146" s="65">
        <v>0</v>
      </c>
      <c r="BD146" s="65">
        <f>BB146*CU146+BC146</f>
        <v>46.86</v>
      </c>
      <c r="BE146" s="69">
        <f>BB146*CV146+BC146</f>
        <v>59.64</v>
      </c>
      <c r="BF146" s="4"/>
      <c r="BG146" s="6" t="s">
        <v>764</v>
      </c>
      <c r="BH146" s="70">
        <v>1.0500000000000001E-2</v>
      </c>
      <c r="BI146" s="65">
        <v>0</v>
      </c>
      <c r="BJ146" s="65">
        <f>BH146*CU146+BI146</f>
        <v>34.650000000000006</v>
      </c>
      <c r="BK146" s="69">
        <f>BH146*CV146+BI146</f>
        <v>44.1</v>
      </c>
      <c r="BL146" s="216"/>
      <c r="BM146" s="218"/>
      <c r="BN146" s="5" t="s">
        <v>284</v>
      </c>
      <c r="BO146" s="6"/>
      <c r="BP146" s="4"/>
      <c r="BQ146" s="6"/>
      <c r="BR146" s="5"/>
      <c r="BS146" s="6"/>
      <c r="BT146" s="3" t="s">
        <v>968</v>
      </c>
      <c r="BU146" s="6" t="s">
        <v>267</v>
      </c>
      <c r="BV146" s="216"/>
      <c r="BW146" s="218"/>
      <c r="BX146" s="216"/>
      <c r="BY146" s="218"/>
      <c r="BZ146" s="239"/>
      <c r="CA146" s="223"/>
      <c r="CB146" s="218"/>
      <c r="CC146" s="5"/>
      <c r="CD146" s="6"/>
      <c r="CE146" s="65"/>
      <c r="CF146" s="69"/>
      <c r="CG146" s="5"/>
      <c r="CH146" s="6"/>
      <c r="CI146" s="4"/>
      <c r="CJ146" s="6"/>
      <c r="CK146" s="5"/>
      <c r="CL146" s="6"/>
      <c r="CM146" s="4"/>
      <c r="CN146" s="6"/>
      <c r="CO146" s="5"/>
      <c r="CP146" s="6"/>
      <c r="CQ146" s="5"/>
      <c r="CR146" s="6"/>
      <c r="CS146" s="5"/>
      <c r="CT146" s="6"/>
      <c r="CU146" s="216">
        <v>3300</v>
      </c>
      <c r="CV146" s="223">
        <v>4200</v>
      </c>
      <c r="CW146" s="3"/>
      <c r="CX146" s="46">
        <v>39703</v>
      </c>
      <c r="CY146" s="5"/>
      <c r="CZ146" s="3"/>
      <c r="DA146" s="64">
        <v>2.061E-2</v>
      </c>
      <c r="DB146" s="47">
        <v>3100000</v>
      </c>
      <c r="DC146" s="64"/>
      <c r="DD146" s="47"/>
      <c r="DE146" s="64"/>
      <c r="DF146" s="51">
        <v>13.6</v>
      </c>
      <c r="DG146" s="51"/>
      <c r="DH146" s="48">
        <v>39751</v>
      </c>
      <c r="DI146" s="65"/>
      <c r="DJ146" s="3" t="s">
        <v>969</v>
      </c>
      <c r="DK146" s="223">
        <v>4400</v>
      </c>
      <c r="DL146" s="224">
        <v>4800</v>
      </c>
      <c r="DM146" s="49"/>
      <c r="DN146" s="50"/>
      <c r="DO146" s="49"/>
      <c r="DP146" s="50">
        <v>1.43</v>
      </c>
      <c r="DQ146" s="49"/>
      <c r="DR146" s="65">
        <v>1.17</v>
      </c>
      <c r="DS146" s="51">
        <v>3.3</v>
      </c>
      <c r="DT146" s="4" t="s">
        <v>970</v>
      </c>
      <c r="DU146" s="216"/>
      <c r="DV146" s="218">
        <v>8000</v>
      </c>
      <c r="DW146" s="218">
        <v>1000</v>
      </c>
      <c r="DX146" s="178">
        <v>39949</v>
      </c>
      <c r="DY146" s="52" t="s">
        <v>971</v>
      </c>
      <c r="DZ146" s="53" t="s">
        <v>972</v>
      </c>
      <c r="EA146" s="7" t="s">
        <v>973</v>
      </c>
    </row>
    <row r="147" spans="1:131" ht="12" customHeight="1" x14ac:dyDescent="0.2">
      <c r="A147" s="161" t="s">
        <v>227</v>
      </c>
      <c r="B147" s="169" t="s">
        <v>1029</v>
      </c>
      <c r="C147" s="199">
        <v>33.207422000000001</v>
      </c>
      <c r="D147" s="199">
        <v>-92.665604000000002</v>
      </c>
      <c r="E147" s="9" t="s">
        <v>927</v>
      </c>
      <c r="F147" s="8" t="s">
        <v>928</v>
      </c>
      <c r="G147" s="9" t="s">
        <v>1030</v>
      </c>
      <c r="H147" s="161" t="s">
        <v>1031</v>
      </c>
      <c r="I147" s="175"/>
      <c r="J147" s="69"/>
      <c r="K147" s="4"/>
      <c r="L147" s="6"/>
      <c r="M147" s="41"/>
      <c r="N147" s="60"/>
      <c r="O147" s="61"/>
      <c r="P147" s="4"/>
      <c r="Q147" s="4"/>
      <c r="R147" s="6"/>
      <c r="S147" s="41"/>
      <c r="T147" s="60"/>
      <c r="U147" s="61"/>
      <c r="V147" s="60"/>
      <c r="W147" s="60"/>
      <c r="X147" s="61"/>
      <c r="Y147" s="41"/>
      <c r="Z147" s="61"/>
      <c r="AA147" s="41"/>
      <c r="AB147" s="61"/>
      <c r="AC147" s="41"/>
      <c r="AD147" s="61"/>
      <c r="AE147" s="41"/>
      <c r="AF147" s="61"/>
      <c r="AG147" s="60"/>
      <c r="AH147" s="61"/>
      <c r="AI147" s="41"/>
      <c r="AJ147" s="61"/>
      <c r="AK147" s="60"/>
      <c r="AL147" s="61"/>
      <c r="AM147" s="41"/>
      <c r="AN147" s="61"/>
      <c r="AO147" s="62"/>
      <c r="AP147" s="64"/>
      <c r="AQ147" s="223"/>
      <c r="AR147" s="218"/>
      <c r="AS147" s="6" t="s">
        <v>218</v>
      </c>
      <c r="AT147" s="70">
        <v>2.4E-2</v>
      </c>
      <c r="AU147" s="65">
        <v>2</v>
      </c>
      <c r="AV147" s="65">
        <f>PRODUCT(AT147,CU147)+AU147</f>
        <v>54.800000000000004</v>
      </c>
      <c r="AW147" s="195">
        <f>PRODUCT(AT147,CV147)+AU147</f>
        <v>56</v>
      </c>
      <c r="AX147" s="209">
        <v>2.4E-2</v>
      </c>
      <c r="AY147" s="65">
        <v>7.5</v>
      </c>
      <c r="AZ147" s="65">
        <f>PRODUCT(AX147,CU147)+AY147</f>
        <v>60.300000000000004</v>
      </c>
      <c r="BA147" s="69">
        <f>PRODUCT(AX147,CV147)+AY147</f>
        <v>61.5</v>
      </c>
      <c r="BB147" s="70">
        <v>1.6E-2</v>
      </c>
      <c r="BC147" s="65">
        <v>2</v>
      </c>
      <c r="BD147" s="194">
        <f>PRODUCT(BB147,CU147)+BC147</f>
        <v>37.200000000000003</v>
      </c>
      <c r="BE147" s="195">
        <f>PRODUCT(BB147,CV147)+BC147</f>
        <v>38</v>
      </c>
      <c r="BF147" s="4"/>
      <c r="BG147" s="6"/>
      <c r="BH147" s="70">
        <v>1.04E-2</v>
      </c>
      <c r="BI147" s="65">
        <v>0</v>
      </c>
      <c r="BJ147" s="194">
        <f>PRODUCT(BH147,CU147)</f>
        <v>22.88</v>
      </c>
      <c r="BK147" s="69">
        <f>PRODUCT(BH147,CV147)</f>
        <v>23.4</v>
      </c>
      <c r="BL147" s="216"/>
      <c r="BM147" s="218"/>
      <c r="BN147" s="5" t="s">
        <v>1032</v>
      </c>
      <c r="BO147" s="6"/>
      <c r="BP147" s="4">
        <v>45</v>
      </c>
      <c r="BQ147" s="6">
        <v>50</v>
      </c>
      <c r="BR147" s="5" t="s">
        <v>738</v>
      </c>
      <c r="BS147" s="6"/>
      <c r="BT147" s="3" t="s">
        <v>1033</v>
      </c>
      <c r="BU147" s="6" t="s">
        <v>267</v>
      </c>
      <c r="BV147" s="216"/>
      <c r="BW147" s="218"/>
      <c r="BX147" s="216"/>
      <c r="BY147" s="218"/>
      <c r="BZ147" s="239">
        <v>200</v>
      </c>
      <c r="CA147" s="223"/>
      <c r="CB147" s="218"/>
      <c r="CC147" s="5"/>
      <c r="CD147" s="6"/>
      <c r="CE147" s="65"/>
      <c r="CF147" s="69"/>
      <c r="CG147" s="5"/>
      <c r="CH147" s="6"/>
      <c r="CI147" s="4"/>
      <c r="CJ147" s="6"/>
      <c r="CK147" s="5"/>
      <c r="CL147" s="6"/>
      <c r="CM147" s="4"/>
      <c r="CN147" s="6"/>
      <c r="CO147" s="5"/>
      <c r="CP147" s="6"/>
      <c r="CQ147" s="5"/>
      <c r="CR147" s="6"/>
      <c r="CS147" s="5"/>
      <c r="CT147" s="6"/>
      <c r="CU147" s="249">
        <v>2200</v>
      </c>
      <c r="CV147" s="223">
        <v>2250</v>
      </c>
      <c r="CW147" s="3" t="s">
        <v>1009</v>
      </c>
      <c r="CX147" s="46">
        <v>30317</v>
      </c>
      <c r="CY147" s="5" t="s">
        <v>1010</v>
      </c>
      <c r="CZ147" s="3"/>
      <c r="DA147" s="64">
        <v>2.0449999999999999E-2</v>
      </c>
      <c r="DB147" s="47">
        <v>20352000</v>
      </c>
      <c r="DC147" s="64"/>
      <c r="DD147" s="47"/>
      <c r="DE147" s="64">
        <v>20352000</v>
      </c>
      <c r="DF147" s="172">
        <v>6</v>
      </c>
      <c r="DG147" s="51"/>
      <c r="DH147" s="48">
        <v>30659</v>
      </c>
      <c r="DI147" s="194">
        <v>330</v>
      </c>
      <c r="DJ147" s="39" t="s">
        <v>1034</v>
      </c>
      <c r="DK147" s="248">
        <v>1600</v>
      </c>
      <c r="DL147" s="224">
        <v>4800</v>
      </c>
      <c r="DM147" s="49"/>
      <c r="DN147" s="50"/>
      <c r="DO147" s="49"/>
      <c r="DP147" s="50"/>
      <c r="DQ147" s="49"/>
      <c r="DR147" s="65"/>
      <c r="DS147" s="172">
        <v>3</v>
      </c>
      <c r="DT147" s="66" t="s">
        <v>275</v>
      </c>
      <c r="DU147" s="237"/>
      <c r="DV147" s="218">
        <v>3000</v>
      </c>
      <c r="DW147" s="240"/>
      <c r="DX147" s="178">
        <v>30659</v>
      </c>
      <c r="DY147" s="38" t="s">
        <v>1035</v>
      </c>
      <c r="DZ147" s="173" t="s">
        <v>1036</v>
      </c>
      <c r="EA147" s="161" t="s">
        <v>1037</v>
      </c>
    </row>
    <row r="148" spans="1:131" ht="12" customHeight="1" x14ac:dyDescent="0.2">
      <c r="A148" s="7" t="s">
        <v>227</v>
      </c>
      <c r="B148" s="8" t="s">
        <v>944</v>
      </c>
      <c r="C148" s="199">
        <v>36.479999999999997</v>
      </c>
      <c r="D148" s="199">
        <v>-98.73</v>
      </c>
      <c r="E148" s="9" t="s">
        <v>927</v>
      </c>
      <c r="F148" s="8" t="s">
        <v>928</v>
      </c>
      <c r="G148" s="9" t="s">
        <v>945</v>
      </c>
      <c r="H148" s="7" t="s">
        <v>946</v>
      </c>
      <c r="I148" s="206"/>
      <c r="J148" s="69"/>
      <c r="K148" s="4">
        <v>2670</v>
      </c>
      <c r="L148" s="6"/>
      <c r="M148" s="41">
        <v>2.7E-2</v>
      </c>
      <c r="N148" s="60">
        <v>0.2</v>
      </c>
      <c r="O148" s="61">
        <f>AVERAGE(M148,N148)</f>
        <v>0.1135</v>
      </c>
      <c r="P148" s="62">
        <v>6.6E-15</v>
      </c>
      <c r="Q148" s="62">
        <v>1E-13</v>
      </c>
      <c r="R148" s="64">
        <f>AVERAGE(P148,Q148)</f>
        <v>5.3300000000000004E-14</v>
      </c>
      <c r="S148" s="41">
        <v>53.4</v>
      </c>
      <c r="T148" s="60">
        <v>85.5</v>
      </c>
      <c r="U148" s="61">
        <v>65.7</v>
      </c>
      <c r="V148" s="60">
        <v>0.23</v>
      </c>
      <c r="W148" s="60">
        <v>0.34</v>
      </c>
      <c r="X148" s="61">
        <v>0.28000000000000003</v>
      </c>
      <c r="Y148" s="41">
        <v>32.96</v>
      </c>
      <c r="Z148" s="61">
        <v>89.06</v>
      </c>
      <c r="AA148" s="41">
        <v>21.71</v>
      </c>
      <c r="AB148" s="61">
        <v>31.9</v>
      </c>
      <c r="AC148" s="41">
        <v>0.3</v>
      </c>
      <c r="AD148" s="61"/>
      <c r="AE148" s="41">
        <v>38.5</v>
      </c>
      <c r="AF148" s="61">
        <v>47</v>
      </c>
      <c r="AG148" s="60">
        <v>17</v>
      </c>
      <c r="AH148" s="61">
        <v>51</v>
      </c>
      <c r="AI148" s="41">
        <v>86</v>
      </c>
      <c r="AJ148" s="61">
        <v>237</v>
      </c>
      <c r="AK148" s="60"/>
      <c r="AL148" s="61"/>
      <c r="AM148" s="41"/>
      <c r="AN148" s="61"/>
      <c r="AO148" s="62"/>
      <c r="AP148" s="64"/>
      <c r="AQ148" s="223"/>
      <c r="AR148" s="218"/>
      <c r="AS148" s="6" t="s">
        <v>218</v>
      </c>
      <c r="AT148" s="70">
        <v>2.5000000000000001E-2</v>
      </c>
      <c r="AU148" s="65">
        <v>0</v>
      </c>
      <c r="AV148" s="65">
        <v>125</v>
      </c>
      <c r="AW148" s="69"/>
      <c r="AX148" s="209">
        <v>0.03</v>
      </c>
      <c r="AY148" s="65">
        <v>0</v>
      </c>
      <c r="AZ148" s="65">
        <v>150</v>
      </c>
      <c r="BA148" s="69"/>
      <c r="BB148" s="70">
        <v>1.5599999999999999E-2</v>
      </c>
      <c r="BC148" s="65">
        <v>0</v>
      </c>
      <c r="BD148" s="65">
        <v>78</v>
      </c>
      <c r="BE148" s="69"/>
      <c r="BF148" s="4" t="s">
        <v>939</v>
      </c>
      <c r="BG148" s="6"/>
      <c r="BH148" s="70">
        <v>9.5999999999999992E-3</v>
      </c>
      <c r="BI148" s="65">
        <v>0</v>
      </c>
      <c r="BJ148" s="65">
        <v>48</v>
      </c>
      <c r="BK148" s="69"/>
      <c r="BL148" s="216"/>
      <c r="BM148" s="218"/>
      <c r="BN148" s="5" t="s">
        <v>387</v>
      </c>
      <c r="BO148" s="6"/>
      <c r="BP148" s="4">
        <v>70</v>
      </c>
      <c r="BQ148" s="6"/>
      <c r="BR148" s="5" t="s">
        <v>356</v>
      </c>
      <c r="BS148" s="6"/>
      <c r="BT148" s="3" t="s">
        <v>947</v>
      </c>
      <c r="BU148" s="6" t="s">
        <v>218</v>
      </c>
      <c r="BV148" s="216"/>
      <c r="BW148" s="218"/>
      <c r="BX148" s="216"/>
      <c r="BY148" s="218"/>
      <c r="BZ148" s="239"/>
      <c r="CA148" s="223"/>
      <c r="CB148" s="218"/>
      <c r="CC148" s="5"/>
      <c r="CD148" s="6"/>
      <c r="CE148" s="65"/>
      <c r="CF148" s="69"/>
      <c r="CG148" s="5"/>
      <c r="CH148" s="6"/>
      <c r="CI148" s="4"/>
      <c r="CJ148" s="6"/>
      <c r="CK148" s="5"/>
      <c r="CL148" s="6"/>
      <c r="CM148" s="4"/>
      <c r="CN148" s="6"/>
      <c r="CO148" s="5"/>
      <c r="CP148" s="6"/>
      <c r="CQ148" s="5"/>
      <c r="CR148" s="6"/>
      <c r="CS148" s="5"/>
      <c r="CT148" s="6"/>
      <c r="CU148" s="216">
        <v>2000</v>
      </c>
      <c r="CV148" s="223">
        <v>2500</v>
      </c>
      <c r="CW148" s="3" t="s">
        <v>933</v>
      </c>
      <c r="CX148" s="46">
        <v>1990</v>
      </c>
      <c r="CY148" s="5" t="s">
        <v>948</v>
      </c>
      <c r="CZ148" s="3">
        <v>100</v>
      </c>
      <c r="DA148" s="64">
        <v>0.9385</v>
      </c>
      <c r="DB148" s="47">
        <v>3550000</v>
      </c>
      <c r="DC148" s="64"/>
      <c r="DD148" s="47"/>
      <c r="DE148" s="64"/>
      <c r="DF148" s="51">
        <v>2</v>
      </c>
      <c r="DG148" s="51"/>
      <c r="DH148" s="48"/>
      <c r="DI148" s="65"/>
      <c r="DJ148" s="3" t="s">
        <v>949</v>
      </c>
      <c r="DK148" s="223">
        <v>6000</v>
      </c>
      <c r="DL148" s="224">
        <v>9000</v>
      </c>
      <c r="DM148" s="49"/>
      <c r="DN148" s="50">
        <v>1.0900000000000001</v>
      </c>
      <c r="DO148" s="49"/>
      <c r="DP148" s="50"/>
      <c r="DQ148" s="49"/>
      <c r="DR148" s="65"/>
      <c r="DS148" s="51">
        <v>5.0999999999999996</v>
      </c>
      <c r="DT148" s="4" t="s">
        <v>290</v>
      </c>
      <c r="DU148" s="216"/>
      <c r="DV148" s="218">
        <v>9100</v>
      </c>
      <c r="DW148" s="218"/>
      <c r="DX148" s="178">
        <v>42413</v>
      </c>
      <c r="DY148" s="38" t="s">
        <v>950</v>
      </c>
      <c r="DZ148" s="53" t="s">
        <v>951</v>
      </c>
      <c r="EA148" s="7" t="s">
        <v>952</v>
      </c>
    </row>
    <row r="149" spans="1:131" ht="12" customHeight="1" x14ac:dyDescent="0.2">
      <c r="A149" s="161" t="s">
        <v>227</v>
      </c>
      <c r="B149" s="169" t="s">
        <v>1063</v>
      </c>
      <c r="C149" s="199">
        <v>35.771411000000001</v>
      </c>
      <c r="D149" s="199">
        <v>-97.519630000000006</v>
      </c>
      <c r="E149" s="9" t="s">
        <v>927</v>
      </c>
      <c r="F149" s="8" t="s">
        <v>928</v>
      </c>
      <c r="G149" s="9" t="s">
        <v>930</v>
      </c>
      <c r="H149" s="161" t="s">
        <v>283</v>
      </c>
      <c r="I149" s="175"/>
      <c r="J149" s="69"/>
      <c r="K149" s="4"/>
      <c r="L149" s="6"/>
      <c r="M149" s="41"/>
      <c r="N149" s="60"/>
      <c r="O149" s="61">
        <v>0.2</v>
      </c>
      <c r="P149" s="62">
        <v>1.0000000000000001E-15</v>
      </c>
      <c r="Q149" s="62">
        <v>1E-13</v>
      </c>
      <c r="R149" s="64">
        <f>AVERAGE(P149,Q149)</f>
        <v>5.0499999999999999E-14</v>
      </c>
      <c r="S149" s="41"/>
      <c r="T149" s="60"/>
      <c r="U149" s="61"/>
      <c r="V149" s="60"/>
      <c r="W149" s="60"/>
      <c r="X149" s="61"/>
      <c r="Y149" s="41"/>
      <c r="Z149" s="61"/>
      <c r="AA149" s="41"/>
      <c r="AB149" s="61"/>
      <c r="AC149" s="5"/>
      <c r="AD149" s="6"/>
      <c r="AE149" s="5"/>
      <c r="AF149" s="6"/>
      <c r="AG149" s="4"/>
      <c r="AH149" s="6"/>
      <c r="AI149" s="5"/>
      <c r="AJ149" s="6"/>
      <c r="AK149" s="4"/>
      <c r="AL149" s="6"/>
      <c r="AM149" s="5"/>
      <c r="AN149" s="6"/>
      <c r="AO149" s="62"/>
      <c r="AP149" s="64"/>
      <c r="AQ149" s="223"/>
      <c r="AR149" s="218"/>
      <c r="AS149" s="6" t="s">
        <v>218</v>
      </c>
      <c r="AT149" s="70"/>
      <c r="AU149" s="65"/>
      <c r="AV149" s="65"/>
      <c r="AW149" s="69"/>
      <c r="AX149" s="209"/>
      <c r="AY149" s="65"/>
      <c r="AZ149" s="65"/>
      <c r="BA149" s="69"/>
      <c r="BB149" s="70"/>
      <c r="BC149" s="65"/>
      <c r="BD149" s="65"/>
      <c r="BE149" s="69"/>
      <c r="BF149" s="4" t="s">
        <v>1005</v>
      </c>
      <c r="BG149" s="6"/>
      <c r="BH149" s="70"/>
      <c r="BI149" s="65"/>
      <c r="BJ149" s="65"/>
      <c r="BK149" s="69"/>
      <c r="BL149" s="216"/>
      <c r="BM149" s="218"/>
      <c r="BN149" s="5" t="s">
        <v>1064</v>
      </c>
      <c r="BO149" s="6"/>
      <c r="BP149" s="4"/>
      <c r="BQ149" s="6">
        <v>81</v>
      </c>
      <c r="BR149" s="5"/>
      <c r="BS149" s="6"/>
      <c r="BT149" s="3"/>
      <c r="BU149" s="6" t="s">
        <v>218</v>
      </c>
      <c r="BV149" s="216"/>
      <c r="BW149" s="218"/>
      <c r="BX149" s="216"/>
      <c r="BY149" s="218"/>
      <c r="BZ149" s="239"/>
      <c r="CA149" s="223"/>
      <c r="CB149" s="218"/>
      <c r="CC149" s="5"/>
      <c r="CD149" s="6"/>
      <c r="CE149" s="65"/>
      <c r="CF149" s="69"/>
      <c r="CG149" s="5"/>
      <c r="CH149" s="6"/>
      <c r="CI149" s="4"/>
      <c r="CJ149" s="6"/>
      <c r="CK149" s="5"/>
      <c r="CL149" s="6"/>
      <c r="CM149" s="4"/>
      <c r="CN149" s="6"/>
      <c r="CO149" s="5"/>
      <c r="CP149" s="6"/>
      <c r="CQ149" s="5"/>
      <c r="CR149" s="6"/>
      <c r="CS149" s="5"/>
      <c r="CT149" s="6"/>
      <c r="CU149" s="249">
        <v>1860</v>
      </c>
      <c r="CV149" s="223">
        <v>2400</v>
      </c>
      <c r="CW149" s="9" t="s">
        <v>1065</v>
      </c>
      <c r="CX149" s="46">
        <v>40179</v>
      </c>
      <c r="CY149" s="8" t="s">
        <v>1066</v>
      </c>
      <c r="CZ149" s="3" t="s">
        <v>289</v>
      </c>
      <c r="DA149" s="64">
        <v>2.7779999999999999E-2</v>
      </c>
      <c r="DB149" s="47">
        <v>710000</v>
      </c>
      <c r="DC149" s="64"/>
      <c r="DD149" s="47"/>
      <c r="DE149" s="64"/>
      <c r="DF149" s="172"/>
      <c r="DG149" s="51"/>
      <c r="DH149" s="48"/>
      <c r="DI149" s="194"/>
      <c r="DJ149" s="39">
        <v>38962</v>
      </c>
      <c r="DK149" s="248">
        <v>3000</v>
      </c>
      <c r="DL149" s="224">
        <v>8000</v>
      </c>
      <c r="DM149" s="49"/>
      <c r="DN149" s="50"/>
      <c r="DO149" s="49"/>
      <c r="DP149" s="50">
        <v>1.1000000000000001</v>
      </c>
      <c r="DQ149" s="49"/>
      <c r="DR149" s="65"/>
      <c r="DS149" s="172">
        <v>4</v>
      </c>
      <c r="DT149" s="66" t="s">
        <v>290</v>
      </c>
      <c r="DU149" s="237"/>
      <c r="DV149" s="218">
        <v>6300</v>
      </c>
      <c r="DW149" s="240"/>
      <c r="DX149" s="178">
        <v>42102</v>
      </c>
      <c r="DY149" s="38" t="s">
        <v>1067</v>
      </c>
      <c r="DZ149" s="173" t="s">
        <v>1068</v>
      </c>
      <c r="EA149" s="161" t="s">
        <v>1069</v>
      </c>
    </row>
    <row r="150" spans="1:131" ht="12" customHeight="1" x14ac:dyDescent="0.2">
      <c r="A150" s="7" t="s">
        <v>227</v>
      </c>
      <c r="B150" s="8" t="s">
        <v>1046</v>
      </c>
      <c r="C150" s="199">
        <v>35.565689999999996</v>
      </c>
      <c r="D150" s="199">
        <v>-97.286403000000007</v>
      </c>
      <c r="E150" s="9" t="s">
        <v>927</v>
      </c>
      <c r="F150" s="8" t="s">
        <v>928</v>
      </c>
      <c r="G150" s="9" t="s">
        <v>1047</v>
      </c>
      <c r="H150" s="7" t="s">
        <v>1048</v>
      </c>
      <c r="I150" s="175"/>
      <c r="J150" s="69"/>
      <c r="K150" s="4">
        <v>2680</v>
      </c>
      <c r="L150" s="6"/>
      <c r="M150" s="41">
        <v>7.3999999999999996E-2</v>
      </c>
      <c r="N150" s="60">
        <v>0.87</v>
      </c>
      <c r="O150" s="61">
        <f>AVERAGE(M150,N150)</f>
        <v>0.47199999999999998</v>
      </c>
      <c r="P150" s="4"/>
      <c r="Q150" s="4"/>
      <c r="R150" s="6"/>
      <c r="S150" s="41">
        <v>60.14</v>
      </c>
      <c r="T150" s="60">
        <v>82.21</v>
      </c>
      <c r="U150" s="61">
        <v>71</v>
      </c>
      <c r="V150" s="60">
        <v>0.24</v>
      </c>
      <c r="W150" s="60">
        <v>0.34</v>
      </c>
      <c r="X150" s="61">
        <v>0.3</v>
      </c>
      <c r="Y150" s="41">
        <f>S150/3/(1-2*X150)</f>
        <v>50.116666666666667</v>
      </c>
      <c r="Z150" s="61">
        <f>T150/3/(1-2*X150)</f>
        <v>68.508333333333326</v>
      </c>
      <c r="AA150" s="41">
        <f>S150/2/(1+X150)</f>
        <v>23.130769230769229</v>
      </c>
      <c r="AB150" s="61">
        <f>T150/2/(1+X150)</f>
        <v>31.619230769230764</v>
      </c>
      <c r="AC150" s="41"/>
      <c r="AD150" s="61"/>
      <c r="AE150" s="41">
        <v>39</v>
      </c>
      <c r="AF150" s="61">
        <v>49</v>
      </c>
      <c r="AG150" s="60">
        <v>17</v>
      </c>
      <c r="AH150" s="61">
        <v>48</v>
      </c>
      <c r="AI150" s="41">
        <v>114</v>
      </c>
      <c r="AJ150" s="61">
        <v>237</v>
      </c>
      <c r="AK150" s="60"/>
      <c r="AL150" s="61"/>
      <c r="AM150" s="41"/>
      <c r="AN150" s="61"/>
      <c r="AO150" s="62"/>
      <c r="AP150" s="64"/>
      <c r="AQ150" s="223">
        <v>2600</v>
      </c>
      <c r="AR150" s="218"/>
      <c r="AS150" s="6" t="s">
        <v>218</v>
      </c>
      <c r="AT150" s="70"/>
      <c r="AU150" s="65"/>
      <c r="AV150" s="65"/>
      <c r="AW150" s="69"/>
      <c r="AX150" s="209"/>
      <c r="AY150" s="65"/>
      <c r="AZ150" s="65"/>
      <c r="BA150" s="69"/>
      <c r="BB150" s="70"/>
      <c r="BC150" s="65"/>
      <c r="BD150" s="65"/>
      <c r="BE150" s="69"/>
      <c r="BF150" s="4"/>
      <c r="BG150" s="6"/>
      <c r="BH150" s="70"/>
      <c r="BI150" s="65"/>
      <c r="BJ150" s="65"/>
      <c r="BK150" s="69"/>
      <c r="BL150" s="216"/>
      <c r="BM150" s="218"/>
      <c r="BN150" s="5"/>
      <c r="BO150" s="6" t="s">
        <v>1092</v>
      </c>
      <c r="BP150" s="4">
        <v>80</v>
      </c>
      <c r="BQ150" s="6">
        <v>90</v>
      </c>
      <c r="BR150" s="5"/>
      <c r="BS150" s="6"/>
      <c r="BT150" s="3"/>
      <c r="BU150" s="6" t="s">
        <v>218</v>
      </c>
      <c r="BV150" s="216"/>
      <c r="BW150" s="218"/>
      <c r="BX150" s="216"/>
      <c r="BY150" s="218"/>
      <c r="BZ150" s="239"/>
      <c r="CA150" s="223"/>
      <c r="CB150" s="218"/>
      <c r="CC150" s="5"/>
      <c r="CD150" s="6"/>
      <c r="CE150" s="65"/>
      <c r="CF150" s="69"/>
      <c r="CG150" s="5"/>
      <c r="CH150" s="6"/>
      <c r="CI150" s="4"/>
      <c r="CJ150" s="6"/>
      <c r="CK150" s="5"/>
      <c r="CL150" s="6"/>
      <c r="CM150" s="4"/>
      <c r="CN150" s="6"/>
      <c r="CO150" s="5"/>
      <c r="CP150" s="6"/>
      <c r="CQ150" s="5"/>
      <c r="CR150" s="6"/>
      <c r="CS150" s="5"/>
      <c r="CT150" s="6"/>
      <c r="CU150" s="216">
        <v>2200</v>
      </c>
      <c r="CV150" s="223">
        <v>3500</v>
      </c>
      <c r="CW150" s="3" t="s">
        <v>1009</v>
      </c>
      <c r="CX150" s="46">
        <v>38353</v>
      </c>
      <c r="CY150" s="5" t="s">
        <v>1010</v>
      </c>
      <c r="CZ150" s="3"/>
      <c r="DA150" s="64">
        <v>0.12268999999999999</v>
      </c>
      <c r="DB150" s="47">
        <v>47700000</v>
      </c>
      <c r="DC150" s="64"/>
      <c r="DD150" s="47">
        <v>47700000</v>
      </c>
      <c r="DE150" s="64"/>
      <c r="DF150" s="51">
        <v>4.2</v>
      </c>
      <c r="DG150" s="51"/>
      <c r="DH150" s="48">
        <v>39448</v>
      </c>
      <c r="DI150" s="65">
        <v>1095</v>
      </c>
      <c r="DJ150" s="3" t="s">
        <v>1049</v>
      </c>
      <c r="DK150" s="223">
        <v>2000</v>
      </c>
      <c r="DL150" s="224">
        <v>5000</v>
      </c>
      <c r="DM150" s="49"/>
      <c r="DN150" s="50"/>
      <c r="DO150" s="49"/>
      <c r="DP150" s="50">
        <v>1.32</v>
      </c>
      <c r="DQ150" s="49"/>
      <c r="DR150" s="65"/>
      <c r="DS150" s="51">
        <v>4</v>
      </c>
      <c r="DT150" s="4" t="s">
        <v>290</v>
      </c>
      <c r="DU150" s="216"/>
      <c r="DV150" s="218"/>
      <c r="DW150" s="218">
        <v>20000</v>
      </c>
      <c r="DX150" s="178">
        <v>40193</v>
      </c>
      <c r="DY150" s="38" t="s">
        <v>1050</v>
      </c>
      <c r="DZ150" s="53" t="s">
        <v>1051</v>
      </c>
      <c r="EA150" s="7" t="s">
        <v>1052</v>
      </c>
    </row>
    <row r="151" spans="1:131" ht="12" customHeight="1" x14ac:dyDescent="0.2">
      <c r="A151" s="7" t="s">
        <v>227</v>
      </c>
      <c r="B151" s="8" t="s">
        <v>958</v>
      </c>
      <c r="C151" s="199">
        <v>35.452452999999998</v>
      </c>
      <c r="D151" s="199">
        <v>-118.99171</v>
      </c>
      <c r="E151" s="9" t="s">
        <v>927</v>
      </c>
      <c r="F151" s="8" t="s">
        <v>928</v>
      </c>
      <c r="G151" s="9"/>
      <c r="H151" s="7"/>
      <c r="I151" s="175"/>
      <c r="J151" s="69"/>
      <c r="K151" s="4"/>
      <c r="L151" s="6"/>
      <c r="M151" s="41"/>
      <c r="N151" s="60"/>
      <c r="O151" s="61"/>
      <c r="P151" s="4"/>
      <c r="Q151" s="4"/>
      <c r="R151" s="6"/>
      <c r="S151" s="41"/>
      <c r="T151" s="60"/>
      <c r="U151" s="61"/>
      <c r="V151" s="60"/>
      <c r="W151" s="60"/>
      <c r="X151" s="61"/>
      <c r="Y151" s="41"/>
      <c r="Z151" s="61"/>
      <c r="AA151" s="41"/>
      <c r="AB151" s="61"/>
      <c r="AC151" s="41"/>
      <c r="AD151" s="61"/>
      <c r="AE151" s="41"/>
      <c r="AF151" s="61"/>
      <c r="AG151" s="60"/>
      <c r="AH151" s="61"/>
      <c r="AI151" s="41"/>
      <c r="AJ151" s="61"/>
      <c r="AK151" s="60"/>
      <c r="AL151" s="61"/>
      <c r="AM151" s="41"/>
      <c r="AN151" s="61"/>
      <c r="AO151" s="62"/>
      <c r="AP151" s="64"/>
      <c r="AQ151" s="223"/>
      <c r="AR151" s="218"/>
      <c r="AS151" s="6"/>
      <c r="AT151" s="70"/>
      <c r="AU151" s="65"/>
      <c r="AV151" s="65"/>
      <c r="AW151" s="69"/>
      <c r="AX151" s="209"/>
      <c r="AY151" s="65"/>
      <c r="AZ151" s="65"/>
      <c r="BA151" s="69"/>
      <c r="BB151" s="70"/>
      <c r="BC151" s="65"/>
      <c r="BD151" s="65"/>
      <c r="BE151" s="69"/>
      <c r="BF151" s="4"/>
      <c r="BG151" s="6"/>
      <c r="BH151" s="70"/>
      <c r="BI151" s="65"/>
      <c r="BJ151" s="65"/>
      <c r="BK151" s="69"/>
      <c r="BL151" s="216"/>
      <c r="BM151" s="218"/>
      <c r="BN151" s="5"/>
      <c r="BO151" s="6"/>
      <c r="BP151" s="4"/>
      <c r="BQ151" s="6"/>
      <c r="BR151" s="5"/>
      <c r="BS151" s="6"/>
      <c r="BT151" s="3"/>
      <c r="BU151" s="6"/>
      <c r="BV151" s="216"/>
      <c r="BW151" s="218"/>
      <c r="BX151" s="216"/>
      <c r="BY151" s="218"/>
      <c r="BZ151" s="239"/>
      <c r="CA151" s="223"/>
      <c r="CB151" s="218"/>
      <c r="CC151" s="5"/>
      <c r="CD151" s="6"/>
      <c r="CE151" s="65"/>
      <c r="CF151" s="69"/>
      <c r="CG151" s="5"/>
      <c r="CH151" s="6"/>
      <c r="CI151" s="4"/>
      <c r="CJ151" s="6"/>
      <c r="CK151" s="5"/>
      <c r="CL151" s="6"/>
      <c r="CM151" s="4"/>
      <c r="CN151" s="6"/>
      <c r="CO151" s="5"/>
      <c r="CP151" s="6"/>
      <c r="CQ151" s="5"/>
      <c r="CR151" s="6"/>
      <c r="CS151" s="5"/>
      <c r="CT151" s="6"/>
      <c r="CU151" s="216"/>
      <c r="CV151" s="223"/>
      <c r="CW151" s="3"/>
      <c r="CX151" s="46"/>
      <c r="CY151" s="5"/>
      <c r="CZ151" s="3"/>
      <c r="DA151" s="64">
        <v>6.4710000000000004E-2</v>
      </c>
      <c r="DB151" s="47"/>
      <c r="DC151" s="64"/>
      <c r="DD151" s="47"/>
      <c r="DE151" s="64"/>
      <c r="DF151" s="51"/>
      <c r="DG151" s="51"/>
      <c r="DH151" s="48"/>
      <c r="DI151" s="65"/>
      <c r="DJ151" s="3"/>
      <c r="DK151" s="223"/>
      <c r="DL151" s="224"/>
      <c r="DM151" s="49"/>
      <c r="DN151" s="50"/>
      <c r="DO151" s="49"/>
      <c r="DP151" s="50"/>
      <c r="DQ151" s="49"/>
      <c r="DR151" s="65"/>
      <c r="DS151" s="51">
        <v>4.5999999999999996</v>
      </c>
      <c r="DT151" s="4" t="s">
        <v>275</v>
      </c>
      <c r="DU151" s="216"/>
      <c r="DV151" s="218"/>
      <c r="DW151" s="218"/>
      <c r="DX151" s="178"/>
      <c r="DY151" s="52"/>
      <c r="DZ151" s="53"/>
      <c r="EA151" s="7" t="s">
        <v>959</v>
      </c>
    </row>
    <row r="152" spans="1:131" ht="12" customHeight="1" x14ac:dyDescent="0.2">
      <c r="A152" s="7" t="s">
        <v>227</v>
      </c>
      <c r="B152" s="8" t="s">
        <v>1015</v>
      </c>
      <c r="C152" s="199">
        <v>31.716999999999999</v>
      </c>
      <c r="D152" s="199">
        <v>-104.042</v>
      </c>
      <c r="E152" s="9" t="s">
        <v>927</v>
      </c>
      <c r="F152" s="8" t="s">
        <v>928</v>
      </c>
      <c r="G152" s="9" t="s">
        <v>967</v>
      </c>
      <c r="H152" s="7" t="s">
        <v>283</v>
      </c>
      <c r="I152" s="175"/>
      <c r="J152" s="69"/>
      <c r="K152" s="4"/>
      <c r="L152" s="6"/>
      <c r="M152" s="41"/>
      <c r="N152" s="60"/>
      <c r="O152" s="61">
        <v>0.04</v>
      </c>
      <c r="P152" s="62">
        <v>2.9999999999999998E-14</v>
      </c>
      <c r="Q152" s="62">
        <v>1E-13</v>
      </c>
      <c r="R152" s="64">
        <v>6.7599999999999997E-14</v>
      </c>
      <c r="S152" s="41"/>
      <c r="T152" s="60"/>
      <c r="U152" s="61">
        <v>30.5</v>
      </c>
      <c r="V152" s="60"/>
      <c r="W152" s="60"/>
      <c r="X152" s="61">
        <v>0.26</v>
      </c>
      <c r="Y152" s="41"/>
      <c r="Z152" s="61"/>
      <c r="AA152" s="41"/>
      <c r="AB152" s="61">
        <v>12.1</v>
      </c>
      <c r="AC152" s="41">
        <v>0.71</v>
      </c>
      <c r="AD152" s="61"/>
      <c r="AE152" s="41"/>
      <c r="AF152" s="61"/>
      <c r="AG152" s="60"/>
      <c r="AH152" s="61"/>
      <c r="AI152" s="41"/>
      <c r="AJ152" s="61"/>
      <c r="AK152" s="60"/>
      <c r="AL152" s="61"/>
      <c r="AM152" s="41"/>
      <c r="AN152" s="61"/>
      <c r="AO152" s="62"/>
      <c r="AP152" s="64"/>
      <c r="AQ152" s="223">
        <v>5000</v>
      </c>
      <c r="AR152" s="218"/>
      <c r="AS152" s="6" t="s">
        <v>267</v>
      </c>
      <c r="AT152" s="70"/>
      <c r="AU152" s="65"/>
      <c r="AV152" s="65"/>
      <c r="AW152" s="69"/>
      <c r="AX152" s="209"/>
      <c r="AY152" s="65"/>
      <c r="AZ152" s="65"/>
      <c r="BA152" s="69"/>
      <c r="BB152" s="70"/>
      <c r="BC152" s="65"/>
      <c r="BD152" s="65"/>
      <c r="BE152" s="69"/>
      <c r="BF152" s="4"/>
      <c r="BG152" s="6"/>
      <c r="BH152" s="70"/>
      <c r="BI152" s="65"/>
      <c r="BJ152" s="65"/>
      <c r="BK152" s="69"/>
      <c r="BL152" s="216"/>
      <c r="BM152" s="218"/>
      <c r="BN152" s="5" t="s">
        <v>1016</v>
      </c>
      <c r="BO152" s="6"/>
      <c r="BP152" s="4">
        <v>56</v>
      </c>
      <c r="BQ152" s="6"/>
      <c r="BR152" s="5"/>
      <c r="BS152" s="6"/>
      <c r="BT152" s="3"/>
      <c r="BU152" s="6" t="s">
        <v>267</v>
      </c>
      <c r="BV152" s="216"/>
      <c r="BW152" s="218"/>
      <c r="BX152" s="216"/>
      <c r="BY152" s="218"/>
      <c r="BZ152" s="239"/>
      <c r="CA152" s="223"/>
      <c r="CB152" s="218"/>
      <c r="CC152" s="5"/>
      <c r="CD152" s="6"/>
      <c r="CE152" s="65"/>
      <c r="CF152" s="69"/>
      <c r="CG152" s="5"/>
      <c r="CH152" s="6"/>
      <c r="CI152" s="4"/>
      <c r="CJ152" s="6"/>
      <c r="CK152" s="5"/>
      <c r="CL152" s="6"/>
      <c r="CM152" s="4"/>
      <c r="CN152" s="6"/>
      <c r="CO152" s="5"/>
      <c r="CP152" s="6"/>
      <c r="CQ152" s="5"/>
      <c r="CR152" s="6"/>
      <c r="CS152" s="5"/>
      <c r="CT152" s="6"/>
      <c r="CU152" s="216">
        <v>4700</v>
      </c>
      <c r="CV152" s="223">
        <v>5100</v>
      </c>
      <c r="CW152" s="3" t="s">
        <v>1017</v>
      </c>
      <c r="CX152" s="46">
        <v>40909</v>
      </c>
      <c r="CY152" s="5" t="s">
        <v>1010</v>
      </c>
      <c r="CZ152" s="3"/>
      <c r="DA152" s="64">
        <v>0.10598</v>
      </c>
      <c r="DB152" s="47">
        <v>20453100.149999999</v>
      </c>
      <c r="DC152" s="64"/>
      <c r="DD152" s="47"/>
      <c r="DE152" s="64"/>
      <c r="DF152" s="51"/>
      <c r="DG152" s="51"/>
      <c r="DH152" s="48">
        <v>43466</v>
      </c>
      <c r="DI152" s="65">
        <v>2555</v>
      </c>
      <c r="DJ152" s="3" t="s">
        <v>1018</v>
      </c>
      <c r="DK152" s="223">
        <v>5000</v>
      </c>
      <c r="DL152" s="224"/>
      <c r="DM152" s="49"/>
      <c r="DN152" s="50"/>
      <c r="DO152" s="49"/>
      <c r="DP152" s="50"/>
      <c r="DQ152" s="49"/>
      <c r="DR152" s="65"/>
      <c r="DS152" s="51">
        <v>5</v>
      </c>
      <c r="DT152" s="4" t="s">
        <v>290</v>
      </c>
      <c r="DU152" s="216"/>
      <c r="DV152" s="218">
        <v>6200</v>
      </c>
      <c r="DW152" s="218"/>
      <c r="DX152" s="178">
        <v>43916</v>
      </c>
      <c r="DY152" s="38" t="s">
        <v>1019</v>
      </c>
      <c r="DZ152" s="53" t="s">
        <v>1020</v>
      </c>
      <c r="EA152" s="7" t="s">
        <v>1021</v>
      </c>
    </row>
    <row r="153" spans="1:131" ht="12" customHeight="1" x14ac:dyDescent="0.2">
      <c r="A153" s="7" t="s">
        <v>227</v>
      </c>
      <c r="B153" s="103" t="s">
        <v>987</v>
      </c>
      <c r="C153" s="199">
        <v>41.65</v>
      </c>
      <c r="D153" s="199">
        <v>-81.162001000000004</v>
      </c>
      <c r="E153" s="9" t="s">
        <v>927</v>
      </c>
      <c r="F153" s="8" t="s">
        <v>928</v>
      </c>
      <c r="G153" s="89" t="s">
        <v>981</v>
      </c>
      <c r="H153" s="114" t="s">
        <v>217</v>
      </c>
      <c r="I153" s="175"/>
      <c r="J153" s="69"/>
      <c r="K153" s="4"/>
      <c r="L153" s="6"/>
      <c r="M153" s="92">
        <v>9.4E-2</v>
      </c>
      <c r="N153" s="94">
        <v>0.10299999999999999</v>
      </c>
      <c r="O153" s="93">
        <f>AVERAGE(M153,N153)</f>
        <v>9.8500000000000004E-2</v>
      </c>
      <c r="P153" s="4"/>
      <c r="Q153" s="68">
        <v>1E-13</v>
      </c>
      <c r="R153" s="64">
        <f>Q153</f>
        <v>1E-13</v>
      </c>
      <c r="S153" s="41"/>
      <c r="T153" s="94">
        <v>62</v>
      </c>
      <c r="U153" s="93">
        <v>62</v>
      </c>
      <c r="V153" s="94">
        <v>0.19</v>
      </c>
      <c r="W153" s="60"/>
      <c r="X153" s="61">
        <v>0.19</v>
      </c>
      <c r="Y153" s="41"/>
      <c r="Z153" s="61">
        <f>T153/(3*(1-2*W153))</f>
        <v>20.666666666666668</v>
      </c>
      <c r="AA153" s="41"/>
      <c r="AB153" s="61">
        <f>T153/(2*(1+W153))</f>
        <v>31</v>
      </c>
      <c r="AC153" s="41"/>
      <c r="AD153" s="61"/>
      <c r="AE153" s="41"/>
      <c r="AF153" s="61"/>
      <c r="AG153" s="60"/>
      <c r="AH153" s="61"/>
      <c r="AI153" s="41"/>
      <c r="AJ153" s="61"/>
      <c r="AK153" s="60"/>
      <c r="AL153" s="61"/>
      <c r="AM153" s="41"/>
      <c r="AN153" s="61"/>
      <c r="AO153" s="62"/>
      <c r="AP153" s="64"/>
      <c r="AQ153" s="243"/>
      <c r="AR153" s="222"/>
      <c r="AS153" s="91" t="s">
        <v>632</v>
      </c>
      <c r="AT153" s="208">
        <v>2.5999999999999999E-2</v>
      </c>
      <c r="AU153" s="160">
        <v>0</v>
      </c>
      <c r="AV153" s="65">
        <f>PRODUCT(AT153,CU153)</f>
        <v>46.8</v>
      </c>
      <c r="AW153" s="69"/>
      <c r="AX153" s="212">
        <v>2.4879999999999999E-2</v>
      </c>
      <c r="AY153" s="160">
        <v>0</v>
      </c>
      <c r="AZ153" s="65">
        <f>PRODUCT(AX153,CU153)</f>
        <v>44.783999999999999</v>
      </c>
      <c r="BA153" s="69"/>
      <c r="BB153" s="208">
        <v>1.5800000000000002E-2</v>
      </c>
      <c r="BC153" s="160">
        <v>0</v>
      </c>
      <c r="BD153" s="65">
        <f>PRODUCT(BB153,CU153)</f>
        <v>28.44</v>
      </c>
      <c r="BE153" s="69"/>
      <c r="BF153" s="90" t="s">
        <v>418</v>
      </c>
      <c r="BG153" s="6"/>
      <c r="BH153" s="208">
        <v>1.018E-2</v>
      </c>
      <c r="BI153" s="160">
        <v>0</v>
      </c>
      <c r="BJ153" s="65">
        <f>PRODUCT(BH153,CU153)</f>
        <v>18.323999999999998</v>
      </c>
      <c r="BK153" s="69"/>
      <c r="BL153" s="216"/>
      <c r="BM153" s="218"/>
      <c r="BN153" s="5"/>
      <c r="BO153" s="6"/>
      <c r="BP153" s="4"/>
      <c r="BQ153" s="6"/>
      <c r="BR153" s="5"/>
      <c r="BS153" s="6"/>
      <c r="BT153" s="3"/>
      <c r="BU153" s="6"/>
      <c r="BV153" s="216"/>
      <c r="BW153" s="218"/>
      <c r="BX153" s="216"/>
      <c r="BY153" s="218"/>
      <c r="BZ153" s="239"/>
      <c r="CA153" s="223"/>
      <c r="CB153" s="218"/>
      <c r="CC153" s="5"/>
      <c r="CD153" s="6"/>
      <c r="CE153" s="65"/>
      <c r="CF153" s="69"/>
      <c r="CG153" s="5"/>
      <c r="CH153" s="6"/>
      <c r="CI153" s="4"/>
      <c r="CJ153" s="6"/>
      <c r="CK153" s="5"/>
      <c r="CL153" s="6"/>
      <c r="CM153" s="4"/>
      <c r="CN153" s="6"/>
      <c r="CO153" s="5"/>
      <c r="CP153" s="6"/>
      <c r="CQ153" s="5"/>
      <c r="CR153" s="6"/>
      <c r="CS153" s="5"/>
      <c r="CT153" s="6"/>
      <c r="CU153" s="216">
        <v>1800</v>
      </c>
      <c r="CV153" s="223"/>
      <c r="CW153" s="3"/>
      <c r="CX153" s="46">
        <v>27454</v>
      </c>
      <c r="CY153" s="5"/>
      <c r="CZ153" s="3"/>
      <c r="DA153" s="64">
        <v>5.3E-3</v>
      </c>
      <c r="DB153" s="47">
        <v>1190000</v>
      </c>
      <c r="DC153" s="64"/>
      <c r="DD153" s="47"/>
      <c r="DE153" s="64"/>
      <c r="DF153" s="51">
        <v>11.2</v>
      </c>
      <c r="DG153" s="51"/>
      <c r="DH153" s="48">
        <v>31443</v>
      </c>
      <c r="DI153" s="65"/>
      <c r="DJ153" s="3" t="s">
        <v>988</v>
      </c>
      <c r="DK153" s="223">
        <v>2000</v>
      </c>
      <c r="DL153" s="224">
        <v>6100</v>
      </c>
      <c r="DM153" s="49"/>
      <c r="DN153" s="50"/>
      <c r="DO153" s="49"/>
      <c r="DP153" s="50"/>
      <c r="DQ153" s="49"/>
      <c r="DR153" s="65"/>
      <c r="DS153" s="51">
        <v>4.9000000000000004</v>
      </c>
      <c r="DT153" s="4" t="s">
        <v>290</v>
      </c>
      <c r="DU153" s="216"/>
      <c r="DV153" s="218">
        <v>3250</v>
      </c>
      <c r="DW153" s="222">
        <v>12000</v>
      </c>
      <c r="DX153" s="178">
        <v>31443</v>
      </c>
      <c r="DY153" s="52"/>
      <c r="DZ153" s="53"/>
      <c r="EA153" s="7" t="s">
        <v>989</v>
      </c>
    </row>
    <row r="154" spans="1:131" ht="12" customHeight="1" x14ac:dyDescent="0.2">
      <c r="A154" s="7" t="s">
        <v>227</v>
      </c>
      <c r="B154" s="103" t="s">
        <v>990</v>
      </c>
      <c r="C154" s="199">
        <v>38.296546999999997</v>
      </c>
      <c r="D154" s="199">
        <v>-108.895006</v>
      </c>
      <c r="E154" s="9" t="s">
        <v>927</v>
      </c>
      <c r="F154" s="8" t="s">
        <v>928</v>
      </c>
      <c r="G154" s="89" t="s">
        <v>991</v>
      </c>
      <c r="H154" s="7" t="s">
        <v>992</v>
      </c>
      <c r="I154" s="175"/>
      <c r="J154" s="196">
        <v>5</v>
      </c>
      <c r="K154" s="4"/>
      <c r="L154" s="6"/>
      <c r="M154" s="41"/>
      <c r="N154" s="94">
        <v>0.06</v>
      </c>
      <c r="O154" s="93">
        <f>AVERAGE(M154,N154)</f>
        <v>0.06</v>
      </c>
      <c r="P154" s="68">
        <v>1.9000000000000001E-15</v>
      </c>
      <c r="Q154" s="4"/>
      <c r="R154" s="64">
        <f>AVERAGE(P154,Q154)</f>
        <v>1.9000000000000001E-15</v>
      </c>
      <c r="S154" s="41">
        <v>20</v>
      </c>
      <c r="T154" s="60">
        <v>50</v>
      </c>
      <c r="U154" s="61">
        <v>35</v>
      </c>
      <c r="V154" s="60">
        <v>0.2</v>
      </c>
      <c r="W154" s="60">
        <v>0.35</v>
      </c>
      <c r="X154" s="61">
        <v>0.27500000000000002</v>
      </c>
      <c r="Y154" s="41">
        <f>S154/(3*(1-2*V154))</f>
        <v>11.111111111111112</v>
      </c>
      <c r="Z154" s="61">
        <f>T154/(3*(1-2*W154))</f>
        <v>55.55555555555555</v>
      </c>
      <c r="AA154" s="41">
        <f>S154/(2*(1+V154))</f>
        <v>8.3333333333333339</v>
      </c>
      <c r="AB154" s="61">
        <f>T154/(2*(1+W154))</f>
        <v>18.518518518518519</v>
      </c>
      <c r="AC154" s="41"/>
      <c r="AD154" s="61"/>
      <c r="AE154" s="92">
        <v>40</v>
      </c>
      <c r="AF154" s="61"/>
      <c r="AG154" s="94">
        <v>21</v>
      </c>
      <c r="AH154" s="61"/>
      <c r="AI154" s="41"/>
      <c r="AJ154" s="61"/>
      <c r="AK154" s="94">
        <v>10</v>
      </c>
      <c r="AL154" s="61"/>
      <c r="AM154" s="41"/>
      <c r="AN154" s="61"/>
      <c r="AO154" s="62"/>
      <c r="AP154" s="64"/>
      <c r="AQ154" s="243"/>
      <c r="AR154" s="222"/>
      <c r="AS154" s="91" t="s">
        <v>218</v>
      </c>
      <c r="AT154" s="208">
        <v>2.4119999999999999E-2</v>
      </c>
      <c r="AU154" s="160">
        <v>0</v>
      </c>
      <c r="AV154" s="65">
        <f>PRODUCT(AT154,CU154)</f>
        <v>103.71599999999999</v>
      </c>
      <c r="AW154" s="69">
        <f>PRODUCT(AT154,CV154)</f>
        <v>115.776</v>
      </c>
      <c r="AX154" s="212">
        <v>2.4119999999999999E-2</v>
      </c>
      <c r="AY154" s="160">
        <v>0</v>
      </c>
      <c r="AZ154" s="65">
        <f>PRODUCT(AX154,CU154)</f>
        <v>103.71599999999999</v>
      </c>
      <c r="BA154" s="69">
        <f>PRODUCT(AX154,CV154)</f>
        <v>115.776</v>
      </c>
      <c r="BB154" s="208">
        <v>1.6185999999999999E-2</v>
      </c>
      <c r="BC154" s="160">
        <v>0</v>
      </c>
      <c r="BD154" s="65">
        <f>PRODUCT(BB154,CU154)</f>
        <v>69.599800000000002</v>
      </c>
      <c r="BE154" s="69">
        <f>PRODUCT(BB154,CV154)</f>
        <v>77.692799999999991</v>
      </c>
      <c r="BF154" s="90" t="s">
        <v>993</v>
      </c>
      <c r="BG154" s="6"/>
      <c r="BH154" s="208">
        <v>1.014E-2</v>
      </c>
      <c r="BI154" s="160">
        <v>0</v>
      </c>
      <c r="BJ154" s="65">
        <f>PRODUCT(BH154,CU154)</f>
        <v>43.601999999999997</v>
      </c>
      <c r="BK154" s="69">
        <f>PRODUCT(BH154,CV154)</f>
        <v>48.671999999999997</v>
      </c>
      <c r="BL154" s="216"/>
      <c r="BM154" s="218"/>
      <c r="BN154" s="5"/>
      <c r="BO154" s="6"/>
      <c r="BP154" s="90">
        <v>65</v>
      </c>
      <c r="BQ154" s="91">
        <v>90</v>
      </c>
      <c r="BR154" s="5"/>
      <c r="BS154" s="6"/>
      <c r="BT154" s="3"/>
      <c r="BU154" s="6"/>
      <c r="BV154" s="216"/>
      <c r="BW154" s="218"/>
      <c r="BX154" s="216"/>
      <c r="BY154" s="218"/>
      <c r="BZ154" s="239"/>
      <c r="CA154" s="223"/>
      <c r="CB154" s="218"/>
      <c r="CC154" s="5"/>
      <c r="CD154" s="6"/>
      <c r="CE154" s="65"/>
      <c r="CF154" s="69"/>
      <c r="CG154" s="5"/>
      <c r="CH154" s="6"/>
      <c r="CI154" s="4"/>
      <c r="CJ154" s="6"/>
      <c r="CK154" s="5"/>
      <c r="CL154" s="6"/>
      <c r="CM154" s="4"/>
      <c r="CN154" s="6"/>
      <c r="CO154" s="5"/>
      <c r="CP154" s="6"/>
      <c r="CQ154" s="5"/>
      <c r="CR154" s="6"/>
      <c r="CS154" s="5"/>
      <c r="CT154" s="6"/>
      <c r="CU154" s="216">
        <v>4300</v>
      </c>
      <c r="CV154" s="243">
        <v>4800</v>
      </c>
      <c r="CW154" s="3"/>
      <c r="CX154" s="46">
        <v>35186</v>
      </c>
      <c r="CY154" s="5"/>
      <c r="CZ154" s="3"/>
      <c r="DA154" s="64">
        <v>2.1499999999999998E-2</v>
      </c>
      <c r="DB154" s="96">
        <v>3287000</v>
      </c>
      <c r="DC154" s="64"/>
      <c r="DD154" s="47"/>
      <c r="DE154" s="64"/>
      <c r="DF154" s="51">
        <v>34.5</v>
      </c>
      <c r="DG154" s="111">
        <v>81.400000000000006</v>
      </c>
      <c r="DH154" s="100">
        <v>35278</v>
      </c>
      <c r="DI154" s="65">
        <v>111</v>
      </c>
      <c r="DJ154" s="3" t="s">
        <v>994</v>
      </c>
      <c r="DK154" s="223">
        <v>3500</v>
      </c>
      <c r="DL154" s="224">
        <v>6000</v>
      </c>
      <c r="DM154" s="49"/>
      <c r="DN154" s="50"/>
      <c r="DO154" s="49"/>
      <c r="DP154" s="165">
        <v>0.87</v>
      </c>
      <c r="DQ154" s="49"/>
      <c r="DR154" s="160">
        <v>0.61</v>
      </c>
      <c r="DS154" s="51">
        <v>4.3</v>
      </c>
      <c r="DT154" s="4" t="s">
        <v>275</v>
      </c>
      <c r="DU154" s="216"/>
      <c r="DV154" s="218"/>
      <c r="DW154" s="218"/>
      <c r="DX154" s="178">
        <v>36673</v>
      </c>
      <c r="DY154" s="52"/>
      <c r="DZ154" s="53"/>
      <c r="EA154" s="7" t="s">
        <v>995</v>
      </c>
    </row>
    <row r="155" spans="1:131" ht="12" customHeight="1" x14ac:dyDescent="0.2">
      <c r="A155" s="7" t="s">
        <v>227</v>
      </c>
      <c r="B155" s="8" t="s">
        <v>937</v>
      </c>
      <c r="C155" s="199">
        <v>36.430999999999997</v>
      </c>
      <c r="D155" s="199">
        <v>-96.930999999999997</v>
      </c>
      <c r="E155" s="9" t="s">
        <v>927</v>
      </c>
      <c r="F155" s="8" t="s">
        <v>928</v>
      </c>
      <c r="G155" s="9" t="s">
        <v>930</v>
      </c>
      <c r="H155" s="7" t="s">
        <v>938</v>
      </c>
      <c r="I155" s="206"/>
      <c r="J155" s="69"/>
      <c r="K155" s="4">
        <v>2670</v>
      </c>
      <c r="L155" s="6"/>
      <c r="M155" s="41">
        <v>2.7E-2</v>
      </c>
      <c r="N155" s="60"/>
      <c r="O155" s="61">
        <v>2.7E-2</v>
      </c>
      <c r="P155" s="4"/>
      <c r="Q155" s="62">
        <v>1E-13</v>
      </c>
      <c r="R155" s="64">
        <f>Q155</f>
        <v>1E-13</v>
      </c>
      <c r="S155" s="41">
        <v>53.4</v>
      </c>
      <c r="T155" s="60"/>
      <c r="U155" s="61">
        <v>53.4</v>
      </c>
      <c r="V155" s="60">
        <v>0.23</v>
      </c>
      <c r="W155" s="60"/>
      <c r="X155" s="61">
        <v>0.23</v>
      </c>
      <c r="Y155" s="41"/>
      <c r="Z155" s="61"/>
      <c r="AA155" s="41"/>
      <c r="AB155" s="61"/>
      <c r="AC155" s="41"/>
      <c r="AD155" s="61"/>
      <c r="AE155" s="41"/>
      <c r="AF155" s="61"/>
      <c r="AG155" s="60"/>
      <c r="AH155" s="61"/>
      <c r="AI155" s="41"/>
      <c r="AJ155" s="61"/>
      <c r="AK155" s="60"/>
      <c r="AL155" s="61"/>
      <c r="AM155" s="41"/>
      <c r="AN155" s="61"/>
      <c r="AO155" s="62"/>
      <c r="AP155" s="64"/>
      <c r="AQ155" s="223"/>
      <c r="AR155" s="218"/>
      <c r="AS155" s="6" t="s">
        <v>218</v>
      </c>
      <c r="AT155" s="70">
        <v>2.5000000000000001E-2</v>
      </c>
      <c r="AU155" s="65">
        <v>0</v>
      </c>
      <c r="AV155" s="65">
        <v>125</v>
      </c>
      <c r="AW155" s="69"/>
      <c r="AX155" s="70">
        <v>0.03</v>
      </c>
      <c r="AY155" s="65">
        <v>0</v>
      </c>
      <c r="AZ155" s="65">
        <v>150</v>
      </c>
      <c r="BA155" s="69"/>
      <c r="BB155" s="70">
        <v>1.5599999999999999E-2</v>
      </c>
      <c r="BC155" s="65">
        <v>0</v>
      </c>
      <c r="BD155" s="65">
        <v>78</v>
      </c>
      <c r="BE155" s="69"/>
      <c r="BF155" s="4" t="s">
        <v>939</v>
      </c>
      <c r="BG155" s="6"/>
      <c r="BH155" s="70">
        <v>9.5999999999999992E-3</v>
      </c>
      <c r="BI155" s="65">
        <v>0</v>
      </c>
      <c r="BJ155" s="65">
        <v>48</v>
      </c>
      <c r="BK155" s="69"/>
      <c r="BL155" s="216"/>
      <c r="BM155" s="218"/>
      <c r="BN155" s="5" t="s">
        <v>940</v>
      </c>
      <c r="BO155" s="6"/>
      <c r="BP155" s="4">
        <v>90</v>
      </c>
      <c r="BQ155" s="6"/>
      <c r="BR155" s="5"/>
      <c r="BS155" s="6"/>
      <c r="BT155" s="3" t="s">
        <v>941</v>
      </c>
      <c r="BU155" s="6" t="s">
        <v>218</v>
      </c>
      <c r="BV155" s="216"/>
      <c r="BW155" s="218"/>
      <c r="BX155" s="216"/>
      <c r="BY155" s="218"/>
      <c r="BZ155" s="239"/>
      <c r="CA155" s="223"/>
      <c r="CB155" s="218"/>
      <c r="CC155" s="5"/>
      <c r="CD155" s="6"/>
      <c r="CE155" s="65"/>
      <c r="CF155" s="69"/>
      <c r="CG155" s="5"/>
      <c r="CH155" s="6"/>
      <c r="CI155" s="4"/>
      <c r="CJ155" s="6"/>
      <c r="CK155" s="5"/>
      <c r="CL155" s="6"/>
      <c r="CM155" s="4"/>
      <c r="CN155" s="6"/>
      <c r="CO155" s="5"/>
      <c r="CP155" s="6"/>
      <c r="CQ155" s="5"/>
      <c r="CR155" s="6"/>
      <c r="CS155" s="5"/>
      <c r="CT155" s="6"/>
      <c r="CU155" s="216">
        <v>1250</v>
      </c>
      <c r="CV155" s="223">
        <v>2250</v>
      </c>
      <c r="CW155" s="3" t="s">
        <v>933</v>
      </c>
      <c r="CX155" s="46">
        <v>38718</v>
      </c>
      <c r="CY155" s="5"/>
      <c r="CZ155" s="3"/>
      <c r="DA155" s="64"/>
      <c r="DB155" s="47">
        <v>8840000</v>
      </c>
      <c r="DC155" s="64"/>
      <c r="DD155" s="47"/>
      <c r="DE155" s="64"/>
      <c r="DF155" s="51"/>
      <c r="DG155" s="51"/>
      <c r="DH155" s="48"/>
      <c r="DI155" s="65"/>
      <c r="DJ155" s="3"/>
      <c r="DK155" s="223"/>
      <c r="DL155" s="224"/>
      <c r="DM155" s="49"/>
      <c r="DN155" s="50">
        <v>1.0900000000000001</v>
      </c>
      <c r="DO155" s="49"/>
      <c r="DP155" s="50"/>
      <c r="DQ155" s="49"/>
      <c r="DR155" s="65"/>
      <c r="DS155" s="51">
        <v>5.8</v>
      </c>
      <c r="DT155" s="4" t="s">
        <v>290</v>
      </c>
      <c r="DU155" s="216"/>
      <c r="DV155" s="218">
        <v>5600</v>
      </c>
      <c r="DW155" s="218"/>
      <c r="DX155" s="178">
        <v>42616</v>
      </c>
      <c r="DY155" s="38" t="s">
        <v>942</v>
      </c>
      <c r="DZ155" s="53" t="s">
        <v>289</v>
      </c>
      <c r="EA155" s="7" t="s">
        <v>943</v>
      </c>
    </row>
    <row r="156" spans="1:131" ht="12" customHeight="1" x14ac:dyDescent="0.2">
      <c r="A156" s="7" t="s">
        <v>227</v>
      </c>
      <c r="B156" s="8" t="s">
        <v>929</v>
      </c>
      <c r="C156" s="199">
        <v>35.561824000000001</v>
      </c>
      <c r="D156" s="199">
        <v>-96.749797000000001</v>
      </c>
      <c r="E156" s="9" t="s">
        <v>927</v>
      </c>
      <c r="F156" s="8" t="s">
        <v>928</v>
      </c>
      <c r="G156" s="9" t="s">
        <v>930</v>
      </c>
      <c r="H156" s="7" t="s">
        <v>283</v>
      </c>
      <c r="I156" s="175"/>
      <c r="J156" s="69"/>
      <c r="K156" s="4">
        <v>2700</v>
      </c>
      <c r="L156" s="6"/>
      <c r="M156" s="41"/>
      <c r="N156" s="60"/>
      <c r="O156" s="61"/>
      <c r="P156" s="4"/>
      <c r="Q156" s="62">
        <v>1E-13</v>
      </c>
      <c r="R156" s="64">
        <f>Q156</f>
        <v>1E-13</v>
      </c>
      <c r="S156" s="41">
        <v>37.5</v>
      </c>
      <c r="T156" s="60"/>
      <c r="U156" s="61">
        <v>37.5</v>
      </c>
      <c r="V156" s="60">
        <v>0.25</v>
      </c>
      <c r="W156" s="60"/>
      <c r="X156" s="61">
        <v>0.25</v>
      </c>
      <c r="Y156" s="41">
        <v>25</v>
      </c>
      <c r="Z156" s="61"/>
      <c r="AA156" s="41">
        <v>15</v>
      </c>
      <c r="AB156" s="61"/>
      <c r="AC156" s="41"/>
      <c r="AD156" s="61"/>
      <c r="AE156" s="41"/>
      <c r="AF156" s="61"/>
      <c r="AG156" s="60"/>
      <c r="AH156" s="61"/>
      <c r="AI156" s="41"/>
      <c r="AJ156" s="61"/>
      <c r="AK156" s="60"/>
      <c r="AL156" s="61"/>
      <c r="AM156" s="41"/>
      <c r="AN156" s="61"/>
      <c r="AO156" s="62"/>
      <c r="AP156" s="64"/>
      <c r="AQ156" s="223"/>
      <c r="AR156" s="218"/>
      <c r="AS156" s="6" t="s">
        <v>218</v>
      </c>
      <c r="AT156" s="70">
        <v>2.1420000000000002E-2</v>
      </c>
      <c r="AU156" s="65">
        <v>0</v>
      </c>
      <c r="AV156" s="65">
        <v>45</v>
      </c>
      <c r="AW156" s="69"/>
      <c r="AX156" s="70">
        <v>7.1419999999999997E-2</v>
      </c>
      <c r="AY156" s="65">
        <v>0</v>
      </c>
      <c r="AZ156" s="65">
        <v>150</v>
      </c>
      <c r="BA156" s="69"/>
      <c r="BB156" s="70">
        <v>3.5709999999999999E-2</v>
      </c>
      <c r="BC156" s="65">
        <v>0</v>
      </c>
      <c r="BD156" s="65">
        <v>75</v>
      </c>
      <c r="BE156" s="69"/>
      <c r="BF156" s="4"/>
      <c r="BG156" s="6"/>
      <c r="BH156" s="209"/>
      <c r="BI156" s="65"/>
      <c r="BJ156" s="65"/>
      <c r="BK156" s="69"/>
      <c r="BL156" s="216"/>
      <c r="BM156" s="218"/>
      <c r="BN156" s="5" t="s">
        <v>931</v>
      </c>
      <c r="BO156" s="6"/>
      <c r="BP156" s="4">
        <v>85</v>
      </c>
      <c r="BQ156" s="6"/>
      <c r="BR156" s="5" t="s">
        <v>366</v>
      </c>
      <c r="BS156" s="6"/>
      <c r="BT156" s="3" t="s">
        <v>932</v>
      </c>
      <c r="BU156" s="6" t="s">
        <v>218</v>
      </c>
      <c r="BV156" s="216"/>
      <c r="BW156" s="218"/>
      <c r="BX156" s="216"/>
      <c r="BY156" s="218"/>
      <c r="BZ156" s="239"/>
      <c r="CA156" s="223"/>
      <c r="CB156" s="218"/>
      <c r="CC156" s="5"/>
      <c r="CD156" s="6"/>
      <c r="CE156" s="65"/>
      <c r="CF156" s="69"/>
      <c r="CG156" s="5"/>
      <c r="CH156" s="6"/>
      <c r="CI156" s="4"/>
      <c r="CJ156" s="6"/>
      <c r="CK156" s="5"/>
      <c r="CL156" s="6"/>
      <c r="CM156" s="4"/>
      <c r="CN156" s="6"/>
      <c r="CO156" s="5"/>
      <c r="CP156" s="6"/>
      <c r="CQ156" s="5"/>
      <c r="CR156" s="6"/>
      <c r="CS156" s="5"/>
      <c r="CT156" s="6"/>
      <c r="CU156" s="216">
        <v>1300</v>
      </c>
      <c r="CV156" s="223">
        <v>2100</v>
      </c>
      <c r="CW156" s="3" t="s">
        <v>933</v>
      </c>
      <c r="CX156" s="46">
        <v>33970</v>
      </c>
      <c r="CY156" s="5"/>
      <c r="CZ156" s="3"/>
      <c r="DA156" s="64">
        <v>5.4000000000000001E-4</v>
      </c>
      <c r="DB156" s="47">
        <v>120000</v>
      </c>
      <c r="DC156" s="64"/>
      <c r="DD156" s="47"/>
      <c r="DE156" s="64"/>
      <c r="DF156" s="51">
        <v>3.6</v>
      </c>
      <c r="DG156" s="51"/>
      <c r="DH156" s="48">
        <v>40179</v>
      </c>
      <c r="DI156" s="65">
        <v>6205</v>
      </c>
      <c r="DJ156" s="3" t="s">
        <v>934</v>
      </c>
      <c r="DK156" s="223"/>
      <c r="DL156" s="224">
        <v>5000</v>
      </c>
      <c r="DM156" s="49"/>
      <c r="DN156" s="50">
        <v>1.0900000000000001</v>
      </c>
      <c r="DO156" s="49"/>
      <c r="DP156" s="50"/>
      <c r="DQ156" s="49"/>
      <c r="DR156" s="65"/>
      <c r="DS156" s="51">
        <v>5.7</v>
      </c>
      <c r="DT156" s="4" t="s">
        <v>290</v>
      </c>
      <c r="DU156" s="216"/>
      <c r="DV156" s="218"/>
      <c r="DW156" s="218"/>
      <c r="DX156" s="178">
        <v>40853</v>
      </c>
      <c r="DY156" s="193" t="s">
        <v>935</v>
      </c>
      <c r="DZ156" s="53" t="s">
        <v>289</v>
      </c>
      <c r="EA156" s="7" t="s">
        <v>936</v>
      </c>
    </row>
    <row r="157" spans="1:131" ht="12" customHeight="1" x14ac:dyDescent="0.2">
      <c r="A157" s="7" t="s">
        <v>227</v>
      </c>
      <c r="B157" s="103" t="s">
        <v>996</v>
      </c>
      <c r="C157" s="199">
        <v>37.023280999999997</v>
      </c>
      <c r="D157" s="199">
        <v>-104.781255</v>
      </c>
      <c r="E157" s="9" t="s">
        <v>927</v>
      </c>
      <c r="F157" s="8" t="s">
        <v>928</v>
      </c>
      <c r="G157" s="89" t="s">
        <v>997</v>
      </c>
      <c r="H157" s="7" t="s">
        <v>217</v>
      </c>
      <c r="I157" s="175"/>
      <c r="J157" s="69"/>
      <c r="K157" s="4"/>
      <c r="L157" s="6"/>
      <c r="M157" s="41"/>
      <c r="N157" s="60"/>
      <c r="O157" s="61"/>
      <c r="P157" s="4"/>
      <c r="Q157" s="4"/>
      <c r="R157" s="6"/>
      <c r="S157" s="41"/>
      <c r="T157" s="60"/>
      <c r="U157" s="61"/>
      <c r="V157" s="60"/>
      <c r="W157" s="60"/>
      <c r="X157" s="61"/>
      <c r="Y157" s="41"/>
      <c r="Z157" s="61"/>
      <c r="AA157" s="41"/>
      <c r="AB157" s="61"/>
      <c r="AC157" s="41"/>
      <c r="AD157" s="61"/>
      <c r="AE157" s="41"/>
      <c r="AF157" s="61"/>
      <c r="AG157" s="60"/>
      <c r="AH157" s="61"/>
      <c r="AI157" s="41"/>
      <c r="AJ157" s="61"/>
      <c r="AK157" s="60"/>
      <c r="AL157" s="61"/>
      <c r="AM157" s="41"/>
      <c r="AN157" s="61"/>
      <c r="AO157" s="62"/>
      <c r="AP157" s="64"/>
      <c r="AQ157" s="223"/>
      <c r="AR157" s="218"/>
      <c r="AS157" s="6"/>
      <c r="AT157" s="70"/>
      <c r="AU157" s="65"/>
      <c r="AV157" s="65"/>
      <c r="AW157" s="69"/>
      <c r="AX157" s="209"/>
      <c r="AY157" s="65"/>
      <c r="AZ157" s="65"/>
      <c r="BA157" s="69"/>
      <c r="BB157" s="70"/>
      <c r="BC157" s="65"/>
      <c r="BD157" s="65"/>
      <c r="BE157" s="69"/>
      <c r="BF157" s="4"/>
      <c r="BG157" s="6"/>
      <c r="BH157" s="70"/>
      <c r="BI157" s="65"/>
      <c r="BJ157" s="65"/>
      <c r="BK157" s="69"/>
      <c r="BL157" s="216"/>
      <c r="BM157" s="218"/>
      <c r="BN157" s="5"/>
      <c r="BO157" s="6"/>
      <c r="BP157" s="4"/>
      <c r="BQ157" s="6"/>
      <c r="BR157" s="5"/>
      <c r="BS157" s="6"/>
      <c r="BT157" s="3"/>
      <c r="BU157" s="6"/>
      <c r="BV157" s="216"/>
      <c r="BW157" s="218"/>
      <c r="BX157" s="216"/>
      <c r="BY157" s="218"/>
      <c r="BZ157" s="239"/>
      <c r="CA157" s="223"/>
      <c r="CB157" s="218"/>
      <c r="CC157" s="5"/>
      <c r="CD157" s="6"/>
      <c r="CE157" s="65"/>
      <c r="CF157" s="69"/>
      <c r="CG157" s="5"/>
      <c r="CH157" s="6"/>
      <c r="CI157" s="4"/>
      <c r="CJ157" s="6"/>
      <c r="CK157" s="5"/>
      <c r="CL157" s="6"/>
      <c r="CM157" s="4"/>
      <c r="CN157" s="6"/>
      <c r="CO157" s="5"/>
      <c r="CP157" s="6"/>
      <c r="CQ157" s="5"/>
      <c r="CR157" s="6"/>
      <c r="CS157" s="5"/>
      <c r="CT157" s="6"/>
      <c r="CU157" s="216">
        <v>1250</v>
      </c>
      <c r="CV157" s="223">
        <v>2100</v>
      </c>
      <c r="CW157" s="3"/>
      <c r="CX157" s="46">
        <v>32143</v>
      </c>
      <c r="CY157" s="5"/>
      <c r="CZ157" s="3"/>
      <c r="DA157" s="64"/>
      <c r="DB157" s="96">
        <v>460000</v>
      </c>
      <c r="DC157" s="64"/>
      <c r="DD157" s="47"/>
      <c r="DE157" s="64"/>
      <c r="DF157" s="111">
        <v>0</v>
      </c>
      <c r="DG157" s="51"/>
      <c r="DH157" s="100">
        <v>37138</v>
      </c>
      <c r="DI157" s="65"/>
      <c r="DJ157" s="3"/>
      <c r="DK157" s="243">
        <v>1100</v>
      </c>
      <c r="DL157" s="244">
        <v>6100</v>
      </c>
      <c r="DM157" s="49"/>
      <c r="DN157" s="50"/>
      <c r="DO157" s="49"/>
      <c r="DP157" s="50"/>
      <c r="DQ157" s="49"/>
      <c r="DR157" s="65"/>
      <c r="DS157" s="174">
        <v>4.4000000000000004</v>
      </c>
      <c r="DT157" s="95" t="s">
        <v>290</v>
      </c>
      <c r="DU157" s="223"/>
      <c r="DV157" s="222">
        <v>2650</v>
      </c>
      <c r="DW157" s="218"/>
      <c r="DX157" s="181">
        <v>37139</v>
      </c>
      <c r="DY157" s="38"/>
      <c r="DZ157" s="53"/>
      <c r="EA157" s="159" t="s">
        <v>998</v>
      </c>
    </row>
    <row r="158" spans="1:131" ht="12" customHeight="1" x14ac:dyDescent="0.2">
      <c r="A158" s="7" t="s">
        <v>227</v>
      </c>
      <c r="B158" s="8" t="s">
        <v>996</v>
      </c>
      <c r="C158" s="199">
        <v>37.023280999999997</v>
      </c>
      <c r="D158" s="199">
        <v>-104.781255</v>
      </c>
      <c r="E158" s="9" t="s">
        <v>927</v>
      </c>
      <c r="F158" s="8" t="s">
        <v>928</v>
      </c>
      <c r="G158" s="89" t="s">
        <v>997</v>
      </c>
      <c r="H158" s="7" t="s">
        <v>217</v>
      </c>
      <c r="I158" s="175"/>
      <c r="J158" s="69"/>
      <c r="K158" s="4"/>
      <c r="L158" s="6"/>
      <c r="M158" s="41"/>
      <c r="N158" s="60"/>
      <c r="O158" s="61"/>
      <c r="P158" s="4"/>
      <c r="Q158" s="4"/>
      <c r="R158" s="6"/>
      <c r="S158" s="41"/>
      <c r="T158" s="60"/>
      <c r="U158" s="61"/>
      <c r="V158" s="60"/>
      <c r="W158" s="60"/>
      <c r="X158" s="61"/>
      <c r="Y158" s="41"/>
      <c r="Z158" s="61"/>
      <c r="AA158" s="41"/>
      <c r="AB158" s="61"/>
      <c r="AC158" s="41"/>
      <c r="AD158" s="61"/>
      <c r="AE158" s="41"/>
      <c r="AF158" s="61"/>
      <c r="AG158" s="60"/>
      <c r="AH158" s="61"/>
      <c r="AI158" s="41"/>
      <c r="AJ158" s="61"/>
      <c r="AK158" s="60"/>
      <c r="AL158" s="61"/>
      <c r="AM158" s="41"/>
      <c r="AN158" s="61"/>
      <c r="AO158" s="62"/>
      <c r="AP158" s="64"/>
      <c r="AQ158" s="223"/>
      <c r="AR158" s="218"/>
      <c r="AS158" s="6"/>
      <c r="AT158" s="70"/>
      <c r="AU158" s="65"/>
      <c r="AV158" s="65"/>
      <c r="AW158" s="69"/>
      <c r="AX158" s="209"/>
      <c r="AY158" s="65"/>
      <c r="AZ158" s="65"/>
      <c r="BA158" s="69"/>
      <c r="BB158" s="70"/>
      <c r="BC158" s="65"/>
      <c r="BD158" s="65"/>
      <c r="BE158" s="69"/>
      <c r="BF158" s="4"/>
      <c r="BG158" s="6"/>
      <c r="BH158" s="70"/>
      <c r="BI158" s="65"/>
      <c r="BJ158" s="65"/>
      <c r="BK158" s="69"/>
      <c r="BL158" s="216"/>
      <c r="BM158" s="218"/>
      <c r="BN158" s="5"/>
      <c r="BO158" s="6"/>
      <c r="BP158" s="4"/>
      <c r="BQ158" s="6"/>
      <c r="BR158" s="5"/>
      <c r="BS158" s="6"/>
      <c r="BT158" s="3"/>
      <c r="BU158" s="6"/>
      <c r="BV158" s="216"/>
      <c r="BW158" s="218"/>
      <c r="BX158" s="216"/>
      <c r="BY158" s="218"/>
      <c r="BZ158" s="239"/>
      <c r="CA158" s="223"/>
      <c r="CB158" s="218"/>
      <c r="CC158" s="5"/>
      <c r="CD158" s="6"/>
      <c r="CE158" s="65"/>
      <c r="CF158" s="69"/>
      <c r="CG158" s="5"/>
      <c r="CH158" s="6"/>
      <c r="CI158" s="4"/>
      <c r="CJ158" s="6"/>
      <c r="CK158" s="5"/>
      <c r="CL158" s="6"/>
      <c r="CM158" s="4"/>
      <c r="CN158" s="6"/>
      <c r="CO158" s="5"/>
      <c r="CP158" s="6"/>
      <c r="CQ158" s="5"/>
      <c r="CR158" s="6"/>
      <c r="CS158" s="5"/>
      <c r="CT158" s="6"/>
      <c r="CU158" s="216">
        <v>1250</v>
      </c>
      <c r="CV158" s="223">
        <v>2100</v>
      </c>
      <c r="CW158" s="3"/>
      <c r="CX158" s="46">
        <v>32143</v>
      </c>
      <c r="CY158" s="5"/>
      <c r="CZ158" s="3"/>
      <c r="DA158" s="64">
        <v>2.938E-2</v>
      </c>
      <c r="DB158" s="96">
        <v>7800000</v>
      </c>
      <c r="DC158" s="64"/>
      <c r="DD158" s="47"/>
      <c r="DE158" s="64"/>
      <c r="DF158" s="51">
        <v>0</v>
      </c>
      <c r="DG158" s="51"/>
      <c r="DH158" s="48">
        <v>37138</v>
      </c>
      <c r="DI158" s="65"/>
      <c r="DJ158" s="3" t="s">
        <v>999</v>
      </c>
      <c r="DK158" s="223">
        <v>2000</v>
      </c>
      <c r="DL158" s="224">
        <v>8000</v>
      </c>
      <c r="DM158" s="49"/>
      <c r="DN158" s="50"/>
      <c r="DO158" s="49"/>
      <c r="DP158" s="50"/>
      <c r="DQ158" s="49"/>
      <c r="DR158" s="160">
        <v>0.65</v>
      </c>
      <c r="DS158" s="51">
        <v>5.3</v>
      </c>
      <c r="DT158" s="4" t="s">
        <v>290</v>
      </c>
      <c r="DU158" s="216"/>
      <c r="DV158" s="218">
        <v>4300</v>
      </c>
      <c r="DW158" s="218">
        <v>3700</v>
      </c>
      <c r="DX158" s="178">
        <v>40778</v>
      </c>
      <c r="DY158" s="38" t="s">
        <v>1000</v>
      </c>
      <c r="DZ158" s="53" t="s">
        <v>1001</v>
      </c>
      <c r="EA158" s="114" t="s">
        <v>1002</v>
      </c>
    </row>
    <row r="159" spans="1:131" ht="12" customHeight="1" x14ac:dyDescent="0.2">
      <c r="A159" s="7" t="s">
        <v>227</v>
      </c>
      <c r="B159" s="8" t="s">
        <v>960</v>
      </c>
      <c r="C159" s="199">
        <v>34.990113999999998</v>
      </c>
      <c r="D159" s="199">
        <v>-118.926051</v>
      </c>
      <c r="E159" s="9" t="s">
        <v>927</v>
      </c>
      <c r="F159" s="8" t="s">
        <v>928</v>
      </c>
      <c r="G159" s="9" t="s">
        <v>961</v>
      </c>
      <c r="H159" s="7" t="s">
        <v>217</v>
      </c>
      <c r="I159" s="175"/>
      <c r="J159" s="69"/>
      <c r="K159" s="4"/>
      <c r="L159" s="6"/>
      <c r="M159" s="41"/>
      <c r="N159" s="60"/>
      <c r="O159" s="61"/>
      <c r="P159" s="62">
        <v>2.0000000000000001E-13</v>
      </c>
      <c r="Q159" s="62">
        <v>9.9999999999999998E-13</v>
      </c>
      <c r="R159" s="64">
        <f>AVERAGE(P159,Q159)</f>
        <v>5.9999999999999997E-13</v>
      </c>
      <c r="S159" s="41"/>
      <c r="T159" s="60"/>
      <c r="U159" s="61"/>
      <c r="V159" s="60"/>
      <c r="W159" s="60"/>
      <c r="X159" s="61"/>
      <c r="Y159" s="41"/>
      <c r="Z159" s="61"/>
      <c r="AA159" s="60">
        <v>30</v>
      </c>
      <c r="AB159" s="61"/>
      <c r="AC159" s="60"/>
      <c r="AD159" s="61"/>
      <c r="AE159" s="41"/>
      <c r="AF159" s="61"/>
      <c r="AG159" s="60"/>
      <c r="AH159" s="61"/>
      <c r="AI159" s="41"/>
      <c r="AJ159" s="61"/>
      <c r="AK159" s="60"/>
      <c r="AL159" s="61"/>
      <c r="AM159" s="41"/>
      <c r="AN159" s="61"/>
      <c r="AO159" s="62"/>
      <c r="AP159" s="64"/>
      <c r="AQ159" s="223"/>
      <c r="AR159" s="218"/>
      <c r="AS159" s="6" t="s">
        <v>218</v>
      </c>
      <c r="AT159" s="70"/>
      <c r="AU159" s="65"/>
      <c r="AV159" s="65"/>
      <c r="AW159" s="69"/>
      <c r="AX159" s="209"/>
      <c r="AY159" s="65"/>
      <c r="AZ159" s="65"/>
      <c r="BA159" s="69"/>
      <c r="BB159" s="70"/>
      <c r="BC159" s="65"/>
      <c r="BD159" s="65"/>
      <c r="BE159" s="69"/>
      <c r="BF159" s="4" t="s">
        <v>962</v>
      </c>
      <c r="BG159" s="6"/>
      <c r="BH159" s="70"/>
      <c r="BI159" s="65"/>
      <c r="BJ159" s="65"/>
      <c r="BK159" s="69"/>
      <c r="BL159" s="216"/>
      <c r="BM159" s="218"/>
      <c r="BN159" s="5"/>
      <c r="BO159" s="6"/>
      <c r="BP159" s="4"/>
      <c r="BQ159" s="6"/>
      <c r="BR159" s="171" t="s">
        <v>366</v>
      </c>
      <c r="BS159" s="6"/>
      <c r="BT159" s="3" t="s">
        <v>963</v>
      </c>
      <c r="BU159" s="6" t="s">
        <v>218</v>
      </c>
      <c r="BV159" s="216"/>
      <c r="BW159" s="218"/>
      <c r="BX159" s="216"/>
      <c r="BY159" s="218"/>
      <c r="BZ159" s="239"/>
      <c r="CA159" s="223"/>
      <c r="CB159" s="218"/>
      <c r="CC159" s="5"/>
      <c r="CD159" s="6"/>
      <c r="CE159" s="65"/>
      <c r="CF159" s="69"/>
      <c r="CG159" s="5"/>
      <c r="CH159" s="6"/>
      <c r="CI159" s="4"/>
      <c r="CJ159" s="6"/>
      <c r="CK159" s="5"/>
      <c r="CL159" s="6"/>
      <c r="CM159" s="4"/>
      <c r="CN159" s="6"/>
      <c r="CO159" s="5"/>
      <c r="CP159" s="6"/>
      <c r="CQ159" s="5"/>
      <c r="CR159" s="6"/>
      <c r="CS159" s="5"/>
      <c r="CT159" s="6"/>
      <c r="CU159" s="216">
        <v>1200</v>
      </c>
      <c r="CV159" s="223">
        <v>1500</v>
      </c>
      <c r="CW159" s="3" t="s">
        <v>933</v>
      </c>
      <c r="CX159" s="46">
        <v>36892</v>
      </c>
      <c r="CY159" s="5"/>
      <c r="CZ159" s="3"/>
      <c r="DA159" s="64">
        <v>2.1989999999999999E-2</v>
      </c>
      <c r="DB159" s="47">
        <v>1800000</v>
      </c>
      <c r="DC159" s="64"/>
      <c r="DD159" s="47"/>
      <c r="DE159" s="64"/>
      <c r="DF159" s="51"/>
      <c r="DG159" s="51"/>
      <c r="DH159" s="48"/>
      <c r="DI159" s="65"/>
      <c r="DJ159" s="3"/>
      <c r="DK159" s="223">
        <v>4000</v>
      </c>
      <c r="DL159" s="224">
        <v>11000</v>
      </c>
      <c r="DM159" s="49"/>
      <c r="DN159" s="50"/>
      <c r="DO159" s="49"/>
      <c r="DP159" s="50"/>
      <c r="DQ159" s="49"/>
      <c r="DR159" s="65"/>
      <c r="DS159" s="51">
        <v>4.5999999999999996</v>
      </c>
      <c r="DT159" s="4" t="s">
        <v>290</v>
      </c>
      <c r="DU159" s="216"/>
      <c r="DV159" s="218">
        <v>9000</v>
      </c>
      <c r="DW159" s="218">
        <v>8000</v>
      </c>
      <c r="DX159" s="178">
        <v>38617</v>
      </c>
      <c r="DY159" s="52"/>
      <c r="DZ159" s="53" t="s">
        <v>964</v>
      </c>
      <c r="EA159" s="7" t="s">
        <v>965</v>
      </c>
    </row>
    <row r="160" spans="1:131" ht="12" customHeight="1" x14ac:dyDescent="0.2">
      <c r="A160" s="7" t="s">
        <v>227</v>
      </c>
      <c r="B160" s="8" t="s">
        <v>1003</v>
      </c>
      <c r="C160" s="199">
        <v>31.882950999999998</v>
      </c>
      <c r="D160" s="199">
        <v>-94.430778000000004</v>
      </c>
      <c r="E160" s="9" t="s">
        <v>927</v>
      </c>
      <c r="F160" s="8" t="s">
        <v>928</v>
      </c>
      <c r="G160" s="9" t="s">
        <v>1004</v>
      </c>
      <c r="H160" s="7" t="s">
        <v>217</v>
      </c>
      <c r="I160" s="175"/>
      <c r="J160" s="69"/>
      <c r="K160" s="4">
        <v>2450</v>
      </c>
      <c r="L160" s="6"/>
      <c r="M160" s="41">
        <v>0.1</v>
      </c>
      <c r="N160" s="60">
        <v>0.26</v>
      </c>
      <c r="O160" s="61">
        <v>0.18</v>
      </c>
      <c r="P160" s="62">
        <v>1E-14</v>
      </c>
      <c r="Q160" s="62">
        <v>6.4999999999999996E-13</v>
      </c>
      <c r="R160" s="64">
        <v>2.0000000000000001E-13</v>
      </c>
      <c r="S160" s="41"/>
      <c r="T160" s="60"/>
      <c r="U160" s="61">
        <v>40</v>
      </c>
      <c r="V160" s="60"/>
      <c r="W160" s="60"/>
      <c r="X160" s="61">
        <v>0.2</v>
      </c>
      <c r="Y160" s="41">
        <f>U160/(3*(1-2*X160))</f>
        <v>22.222222222222225</v>
      </c>
      <c r="Z160" s="61">
        <f>U160/(2*(1+X160))</f>
        <v>16.666666666666668</v>
      </c>
      <c r="AA160" s="41"/>
      <c r="AB160" s="61"/>
      <c r="AC160" s="41">
        <v>0.79</v>
      </c>
      <c r="AD160" s="61"/>
      <c r="AE160" s="41"/>
      <c r="AF160" s="61"/>
      <c r="AG160" s="60"/>
      <c r="AH160" s="61"/>
      <c r="AI160" s="41"/>
      <c r="AJ160" s="61"/>
      <c r="AK160" s="60"/>
      <c r="AL160" s="61"/>
      <c r="AM160" s="41"/>
      <c r="AN160" s="61"/>
      <c r="AO160" s="62"/>
      <c r="AP160" s="64"/>
      <c r="AQ160" s="223">
        <v>5000</v>
      </c>
      <c r="AR160" s="218"/>
      <c r="AS160" s="6" t="s">
        <v>632</v>
      </c>
      <c r="AT160" s="70">
        <v>2.4E-2</v>
      </c>
      <c r="AU160" s="65">
        <v>0</v>
      </c>
      <c r="AV160" s="65">
        <f>PRODUCT(AT160,CU160)</f>
        <v>44.256</v>
      </c>
      <c r="AW160" s="195">
        <f>PRODUCT(AT160,CV160)</f>
        <v>47.544000000000004</v>
      </c>
      <c r="AX160" s="209">
        <v>2.4E-2</v>
      </c>
      <c r="AY160" s="65">
        <v>0</v>
      </c>
      <c r="AZ160" s="65">
        <f>PRODUCT(AX160,CU160)</f>
        <v>44.256</v>
      </c>
      <c r="BA160" s="69">
        <f>PRODUCT(AX160,CV160)</f>
        <v>47.544000000000004</v>
      </c>
      <c r="BB160" s="70">
        <v>1.4E-2</v>
      </c>
      <c r="BC160" s="65">
        <v>0</v>
      </c>
      <c r="BD160" s="194">
        <f>PRODUCT(BB160,CU160)</f>
        <v>25.815999999999999</v>
      </c>
      <c r="BE160" s="195">
        <f>PRODUCT(BB160,CV160)</f>
        <v>27.734000000000002</v>
      </c>
      <c r="BF160" s="4" t="s">
        <v>230</v>
      </c>
      <c r="BG160" s="6" t="s">
        <v>1005</v>
      </c>
      <c r="BH160" s="70">
        <v>1.025E-2</v>
      </c>
      <c r="BI160" s="65">
        <v>0</v>
      </c>
      <c r="BJ160" s="194">
        <f>PRODUCT(BH160,CU160)</f>
        <v>18.901</v>
      </c>
      <c r="BK160" s="69">
        <f>PRODUCT(BH160,CV160)</f>
        <v>20.305250000000001</v>
      </c>
      <c r="BL160" s="216"/>
      <c r="BM160" s="218"/>
      <c r="BN160" s="5" t="s">
        <v>1006</v>
      </c>
      <c r="BO160" s="6" t="s">
        <v>1007</v>
      </c>
      <c r="BP160" s="4">
        <v>61</v>
      </c>
      <c r="BQ160" s="6">
        <v>65</v>
      </c>
      <c r="BR160" s="5" t="s">
        <v>1008</v>
      </c>
      <c r="BS160" s="6"/>
      <c r="BT160" s="3"/>
      <c r="BU160" s="6" t="s">
        <v>267</v>
      </c>
      <c r="BV160" s="216"/>
      <c r="BW160" s="218"/>
      <c r="BX160" s="216"/>
      <c r="BY160" s="218"/>
      <c r="BZ160" s="239"/>
      <c r="CA160" s="223"/>
      <c r="CB160" s="218"/>
      <c r="CC160" s="5"/>
      <c r="CD160" s="6"/>
      <c r="CE160" s="65"/>
      <c r="CF160" s="69"/>
      <c r="CG160" s="5"/>
      <c r="CH160" s="6"/>
      <c r="CI160" s="4"/>
      <c r="CJ160" s="6"/>
      <c r="CK160" s="5"/>
      <c r="CL160" s="6"/>
      <c r="CM160" s="4"/>
      <c r="CN160" s="6"/>
      <c r="CO160" s="5"/>
      <c r="CP160" s="6"/>
      <c r="CQ160" s="5"/>
      <c r="CR160" s="6"/>
      <c r="CS160" s="5"/>
      <c r="CT160" s="6"/>
      <c r="CU160" s="216">
        <v>1844</v>
      </c>
      <c r="CV160" s="223">
        <v>1981</v>
      </c>
      <c r="CW160" s="3" t="s">
        <v>1009</v>
      </c>
      <c r="CX160" s="46">
        <v>38961</v>
      </c>
      <c r="CY160" s="5" t="s">
        <v>1010</v>
      </c>
      <c r="CZ160" s="3"/>
      <c r="DA160" s="64">
        <v>1.6500000000000001E-2</v>
      </c>
      <c r="DB160" s="47">
        <v>3950000</v>
      </c>
      <c r="DC160" s="64"/>
      <c r="DD160" s="47">
        <v>3950000</v>
      </c>
      <c r="DE160" s="64"/>
      <c r="DF160" s="51">
        <v>17.579999999999998</v>
      </c>
      <c r="DG160" s="51"/>
      <c r="DH160" s="48">
        <v>39539</v>
      </c>
      <c r="DI160" s="65">
        <v>240</v>
      </c>
      <c r="DJ160" s="3" t="s">
        <v>1011</v>
      </c>
      <c r="DK160" s="223">
        <v>1600</v>
      </c>
      <c r="DL160" s="224">
        <v>4600</v>
      </c>
      <c r="DM160" s="49"/>
      <c r="DN160" s="50"/>
      <c r="DO160" s="49"/>
      <c r="DP160" s="50">
        <v>0.56999999999999995</v>
      </c>
      <c r="DQ160" s="49"/>
      <c r="DR160" s="65"/>
      <c r="DS160" s="175">
        <v>4.8</v>
      </c>
      <c r="DT160" s="3" t="s">
        <v>290</v>
      </c>
      <c r="DU160" s="223"/>
      <c r="DV160" s="218">
        <v>4500</v>
      </c>
      <c r="DW160" s="218">
        <v>2300</v>
      </c>
      <c r="DX160" s="178">
        <v>41046</v>
      </c>
      <c r="DY160" s="38" t="s">
        <v>1012</v>
      </c>
      <c r="DZ160" s="53" t="s">
        <v>1013</v>
      </c>
      <c r="EA160" s="7" t="s">
        <v>1014</v>
      </c>
    </row>
    <row r="161" spans="1:131" ht="12" customHeight="1" x14ac:dyDescent="0.2">
      <c r="A161" s="7" t="s">
        <v>227</v>
      </c>
      <c r="B161" s="8" t="s">
        <v>977</v>
      </c>
      <c r="C161" s="199">
        <v>32.435985000000002</v>
      </c>
      <c r="D161" s="199">
        <v>-97.104580999999996</v>
      </c>
      <c r="E161" s="9" t="s">
        <v>927</v>
      </c>
      <c r="F161" s="8" t="s">
        <v>928</v>
      </c>
      <c r="G161" s="9" t="s">
        <v>967</v>
      </c>
      <c r="H161" s="7" t="s">
        <v>283</v>
      </c>
      <c r="I161" s="175"/>
      <c r="J161" s="69"/>
      <c r="K161" s="4"/>
      <c r="L161" s="6"/>
      <c r="M161" s="41"/>
      <c r="N161" s="94">
        <v>0.04</v>
      </c>
      <c r="O161" s="93">
        <v>0.04</v>
      </c>
      <c r="P161" s="68">
        <v>1.0000000000000001E-15</v>
      </c>
      <c r="Q161" s="68">
        <v>4.9999999999999999E-13</v>
      </c>
      <c r="R161" s="64">
        <f>AVERAGE(P161,Q161)</f>
        <v>2.5049999999999999E-13</v>
      </c>
      <c r="S161" s="41"/>
      <c r="T161" s="60"/>
      <c r="U161" s="61"/>
      <c r="V161" s="60"/>
      <c r="W161" s="60"/>
      <c r="X161" s="61"/>
      <c r="Y161" s="41"/>
      <c r="Z161" s="61"/>
      <c r="AA161" s="41"/>
      <c r="AB161" s="61"/>
      <c r="AC161" s="41"/>
      <c r="AD161" s="61"/>
      <c r="AE161" s="41"/>
      <c r="AF161" s="61"/>
      <c r="AG161" s="60"/>
      <c r="AH161" s="61"/>
      <c r="AI161" s="41"/>
      <c r="AJ161" s="61"/>
      <c r="AK161" s="60"/>
      <c r="AL161" s="61"/>
      <c r="AM161" s="41"/>
      <c r="AN161" s="61"/>
      <c r="AO161" s="62"/>
      <c r="AP161" s="64"/>
      <c r="AQ161" s="223"/>
      <c r="AR161" s="218"/>
      <c r="AS161" s="6" t="s">
        <v>267</v>
      </c>
      <c r="AT161" s="70">
        <v>2.5999999999999999E-2</v>
      </c>
      <c r="AU161" s="65">
        <v>0</v>
      </c>
      <c r="AV161" s="65">
        <f>AT161*CU161+AU161</f>
        <v>67.807999999999993</v>
      </c>
      <c r="AW161" s="69">
        <f>AT161*CV161+AU161</f>
        <v>103.012</v>
      </c>
      <c r="AX161" s="209">
        <v>2.3650000000000001E-2</v>
      </c>
      <c r="AY161" s="65">
        <v>0</v>
      </c>
      <c r="AZ161" s="65">
        <f>AX161*CU161+AY161</f>
        <v>61.679200000000002</v>
      </c>
      <c r="BA161" s="69">
        <f>AX161*CV161+AY161</f>
        <v>93.701300000000003</v>
      </c>
      <c r="BB161" s="70">
        <v>1.4200000000000001E-2</v>
      </c>
      <c r="BC161" s="65">
        <v>0</v>
      </c>
      <c r="BD161" s="65">
        <f>BB161*CU161+BC161</f>
        <v>37.0336</v>
      </c>
      <c r="BE161" s="69">
        <f>BB161*CV161+BC161</f>
        <v>56.260400000000004</v>
      </c>
      <c r="BF161" s="4"/>
      <c r="BG161" s="6" t="s">
        <v>764</v>
      </c>
      <c r="BH161" s="70">
        <v>1.0500000000000001E-2</v>
      </c>
      <c r="BI161" s="65">
        <v>0</v>
      </c>
      <c r="BJ161" s="65">
        <f>BH161*CU161+BI161</f>
        <v>27.384</v>
      </c>
      <c r="BK161" s="69">
        <f>BH161*CV161+BI161</f>
        <v>41.600999999999999</v>
      </c>
      <c r="BL161" s="216"/>
      <c r="BM161" s="218"/>
      <c r="BN161" s="5"/>
      <c r="BO161" s="6"/>
      <c r="BP161" s="4"/>
      <c r="BQ161" s="6"/>
      <c r="BR161" s="5"/>
      <c r="BS161" s="6"/>
      <c r="BT161" s="3"/>
      <c r="BU161" s="6"/>
      <c r="BV161" s="216"/>
      <c r="BW161" s="218"/>
      <c r="BX161" s="216"/>
      <c r="BY161" s="218"/>
      <c r="BZ161" s="239"/>
      <c r="CA161" s="223"/>
      <c r="CB161" s="218"/>
      <c r="CC161" s="5"/>
      <c r="CD161" s="6"/>
      <c r="CE161" s="65"/>
      <c r="CF161" s="69"/>
      <c r="CG161" s="5"/>
      <c r="CH161" s="6"/>
      <c r="CI161" s="4"/>
      <c r="CJ161" s="6"/>
      <c r="CK161" s="5"/>
      <c r="CL161" s="6"/>
      <c r="CM161" s="4"/>
      <c r="CN161" s="6"/>
      <c r="CO161" s="5"/>
      <c r="CP161" s="6"/>
      <c r="CQ161" s="5"/>
      <c r="CR161" s="6"/>
      <c r="CS161" s="5"/>
      <c r="CT161" s="6"/>
      <c r="CU161" s="216">
        <v>2608</v>
      </c>
      <c r="CV161" s="223">
        <v>3962</v>
      </c>
      <c r="CW161" s="3"/>
      <c r="CX161" s="46">
        <v>39448</v>
      </c>
      <c r="CY161" s="5"/>
      <c r="CZ161" s="3"/>
      <c r="DA161" s="64"/>
      <c r="DB161" s="62">
        <v>28000000</v>
      </c>
      <c r="DC161" s="64"/>
      <c r="DD161" s="47"/>
      <c r="DE161" s="64"/>
      <c r="DF161" s="51"/>
      <c r="DG161" s="51"/>
      <c r="DH161" s="48">
        <v>39448</v>
      </c>
      <c r="DI161" s="65"/>
      <c r="DJ161" s="3"/>
      <c r="DK161" s="223">
        <v>4000</v>
      </c>
      <c r="DL161" s="224">
        <v>6000</v>
      </c>
      <c r="DM161" s="49"/>
      <c r="DN161" s="50"/>
      <c r="DO161" s="49"/>
      <c r="DP161" s="50"/>
      <c r="DQ161" s="49"/>
      <c r="DR161" s="65">
        <v>0.74</v>
      </c>
      <c r="DS161" s="175">
        <v>4</v>
      </c>
      <c r="DT161" s="3" t="s">
        <v>290</v>
      </c>
      <c r="DU161" s="216"/>
      <c r="DV161" s="218">
        <v>2500</v>
      </c>
      <c r="DW161" s="218"/>
      <c r="DX161" s="178">
        <v>42131</v>
      </c>
      <c r="DY161" s="52"/>
      <c r="DZ161" s="53" t="s">
        <v>978</v>
      </c>
      <c r="EA161" s="7" t="s">
        <v>979</v>
      </c>
    </row>
    <row r="162" spans="1:131" ht="12" customHeight="1" x14ac:dyDescent="0.2">
      <c r="A162" s="7" t="s">
        <v>227</v>
      </c>
      <c r="B162" s="8" t="s">
        <v>984</v>
      </c>
      <c r="C162" s="199">
        <v>41.118549999999999</v>
      </c>
      <c r="D162" s="199">
        <v>-80.692149999999998</v>
      </c>
      <c r="E162" s="9" t="s">
        <v>927</v>
      </c>
      <c r="F162" s="8" t="s">
        <v>928</v>
      </c>
      <c r="G162" s="89" t="s">
        <v>981</v>
      </c>
      <c r="H162" s="114" t="s">
        <v>217</v>
      </c>
      <c r="I162" s="175"/>
      <c r="J162" s="69"/>
      <c r="K162" s="4"/>
      <c r="L162" s="6"/>
      <c r="M162" s="92">
        <v>9.4E-2</v>
      </c>
      <c r="N162" s="94">
        <v>0.10299999999999999</v>
      </c>
      <c r="O162" s="93">
        <f>AVERAGE(M162,N162)</f>
        <v>9.8500000000000004E-2</v>
      </c>
      <c r="P162" s="4"/>
      <c r="Q162" s="68">
        <v>1E-13</v>
      </c>
      <c r="R162" s="64">
        <f>Q162</f>
        <v>1E-13</v>
      </c>
      <c r="S162" s="41"/>
      <c r="T162" s="94">
        <v>62</v>
      </c>
      <c r="U162" s="93">
        <v>62</v>
      </c>
      <c r="V162" s="94">
        <v>0.19</v>
      </c>
      <c r="W162" s="60"/>
      <c r="X162" s="61">
        <v>0.19</v>
      </c>
      <c r="Y162" s="41"/>
      <c r="Z162" s="61">
        <f>T162/(3*(1-2*W162))</f>
        <v>20.666666666666668</v>
      </c>
      <c r="AA162" s="41"/>
      <c r="AB162" s="61">
        <f>T162/(2*(1+W162))</f>
        <v>31</v>
      </c>
      <c r="AC162" s="41"/>
      <c r="AD162" s="61"/>
      <c r="AE162" s="41"/>
      <c r="AF162" s="61"/>
      <c r="AG162" s="60"/>
      <c r="AH162" s="61"/>
      <c r="AI162" s="41"/>
      <c r="AJ162" s="61"/>
      <c r="AK162" s="60"/>
      <c r="AL162" s="61"/>
      <c r="AM162" s="41"/>
      <c r="AN162" s="61"/>
      <c r="AO162" s="62"/>
      <c r="AP162" s="64"/>
      <c r="AQ162" s="243"/>
      <c r="AR162" s="222"/>
      <c r="AS162" s="91" t="s">
        <v>632</v>
      </c>
      <c r="AT162" s="208">
        <v>2.5999999999999999E-2</v>
      </c>
      <c r="AU162" s="160">
        <v>0</v>
      </c>
      <c r="AV162" s="65">
        <f>PRODUCT(AT162,CU162)</f>
        <v>65.103999999999999</v>
      </c>
      <c r="AW162" s="69">
        <f>PRODUCT(AT162,CV162)</f>
        <v>72.85199999999999</v>
      </c>
      <c r="AX162" s="212">
        <v>2.4879999999999999E-2</v>
      </c>
      <c r="AY162" s="160">
        <v>0</v>
      </c>
      <c r="AZ162" s="65">
        <f>PRODUCT(AX162,CU162)</f>
        <v>62.299520000000001</v>
      </c>
      <c r="BA162" s="69">
        <f>PRODUCT(AX162,CV162)</f>
        <v>69.713759999999994</v>
      </c>
      <c r="BB162" s="208">
        <v>1.5800000000000002E-2</v>
      </c>
      <c r="BC162" s="160">
        <v>0</v>
      </c>
      <c r="BD162" s="65">
        <f>PRODUCT(BB162,CU162)</f>
        <v>39.563200000000002</v>
      </c>
      <c r="BE162" s="69">
        <f>PRODUCT(BB162,CV162)</f>
        <v>44.271600000000007</v>
      </c>
      <c r="BF162" s="90" t="s">
        <v>418</v>
      </c>
      <c r="BG162" s="6"/>
      <c r="BH162" s="208">
        <v>1.018E-2</v>
      </c>
      <c r="BI162" s="160">
        <v>0</v>
      </c>
      <c r="BJ162" s="65">
        <f>PRODUCT(BH162,CU162)</f>
        <v>25.49072</v>
      </c>
      <c r="BK162" s="69">
        <f>PRODUCT(BH162,CV162)</f>
        <v>28.524359999999998</v>
      </c>
      <c r="BL162" s="216"/>
      <c r="BM162" s="218"/>
      <c r="BN162" s="5"/>
      <c r="BO162" s="6"/>
      <c r="BP162" s="4"/>
      <c r="BQ162" s="6"/>
      <c r="BR162" s="5"/>
      <c r="BS162" s="6"/>
      <c r="BT162" s="3"/>
      <c r="BU162" s="6"/>
      <c r="BV162" s="216"/>
      <c r="BW162" s="218"/>
      <c r="BX162" s="216"/>
      <c r="BY162" s="218"/>
      <c r="BZ162" s="239"/>
      <c r="CA162" s="223"/>
      <c r="CB162" s="218"/>
      <c r="CC162" s="5"/>
      <c r="CD162" s="6"/>
      <c r="CE162" s="65"/>
      <c r="CF162" s="69"/>
      <c r="CG162" s="5"/>
      <c r="CH162" s="6"/>
      <c r="CI162" s="4"/>
      <c r="CJ162" s="6"/>
      <c r="CK162" s="5"/>
      <c r="CL162" s="6"/>
      <c r="CM162" s="4"/>
      <c r="CN162" s="6"/>
      <c r="CO162" s="5"/>
      <c r="CP162" s="6"/>
      <c r="CQ162" s="5"/>
      <c r="CR162" s="6"/>
      <c r="CS162" s="5"/>
      <c r="CT162" s="6"/>
      <c r="CU162" s="216">
        <v>2504</v>
      </c>
      <c r="CV162" s="223">
        <v>2802</v>
      </c>
      <c r="CW162" s="3"/>
      <c r="CX162" s="46">
        <v>40541</v>
      </c>
      <c r="CY162" s="5"/>
      <c r="CZ162" s="3"/>
      <c r="DA162" s="64">
        <v>3.7000000000000002E-3</v>
      </c>
      <c r="DB162" s="47">
        <v>78797.600000000006</v>
      </c>
      <c r="DC162" s="64"/>
      <c r="DD162" s="47"/>
      <c r="DE162" s="64"/>
      <c r="DF162" s="51">
        <v>17.2</v>
      </c>
      <c r="DG162" s="51"/>
      <c r="DH162" s="48">
        <v>40554</v>
      </c>
      <c r="DI162" s="65">
        <v>14</v>
      </c>
      <c r="DJ162" s="95" t="s">
        <v>985</v>
      </c>
      <c r="DK162" s="223">
        <v>3500</v>
      </c>
      <c r="DL162" s="224">
        <v>4000</v>
      </c>
      <c r="DM162" s="49"/>
      <c r="DN162" s="50"/>
      <c r="DO162" s="49"/>
      <c r="DP162" s="50">
        <v>0.83</v>
      </c>
      <c r="DQ162" s="49"/>
      <c r="DR162" s="160"/>
      <c r="DS162" s="51">
        <v>3.88</v>
      </c>
      <c r="DT162" s="4" t="s">
        <v>290</v>
      </c>
      <c r="DU162" s="216"/>
      <c r="DV162" s="218">
        <v>3670</v>
      </c>
      <c r="DW162" s="218"/>
      <c r="DX162" s="178">
        <v>40908</v>
      </c>
      <c r="DY162" s="52"/>
      <c r="DZ162" s="53"/>
      <c r="EA162" s="7" t="s">
        <v>986</v>
      </c>
    </row>
    <row r="163" spans="1:131" ht="12" customHeight="1" x14ac:dyDescent="0.2">
      <c r="A163" s="7"/>
      <c r="B163" s="9"/>
      <c r="C163" s="9"/>
      <c r="D163" s="9"/>
      <c r="E163" s="9"/>
      <c r="F163" s="8"/>
      <c r="G163" s="9"/>
      <c r="H163" s="7"/>
      <c r="I163" s="5"/>
      <c r="J163" s="6"/>
      <c r="K163" s="4"/>
      <c r="L163" s="6"/>
      <c r="M163" s="5"/>
      <c r="N163" s="4"/>
      <c r="O163" s="6"/>
      <c r="P163" s="4"/>
      <c r="Q163" s="4"/>
      <c r="R163" s="6"/>
      <c r="S163" s="5"/>
      <c r="T163" s="4"/>
      <c r="U163" s="6"/>
      <c r="V163" s="4"/>
      <c r="W163" s="4"/>
      <c r="X163" s="6"/>
      <c r="Y163" s="5"/>
      <c r="Z163" s="6"/>
      <c r="AA163" s="5"/>
      <c r="AB163" s="6"/>
      <c r="AC163" s="5"/>
      <c r="AD163" s="6"/>
      <c r="AE163" s="5"/>
      <c r="AF163" s="6"/>
      <c r="AG163" s="4"/>
      <c r="AH163" s="6"/>
      <c r="AI163" s="5"/>
      <c r="AJ163" s="6"/>
      <c r="AK163" s="4"/>
      <c r="AL163" s="6"/>
      <c r="AM163" s="5"/>
      <c r="AN163" s="6"/>
      <c r="AO163" s="4"/>
      <c r="AP163" s="6"/>
      <c r="AQ163" s="4"/>
      <c r="AR163" s="6"/>
      <c r="AS163" s="6"/>
      <c r="AT163" s="4"/>
      <c r="AU163" s="4"/>
      <c r="AV163" s="4"/>
      <c r="AW163" s="6"/>
      <c r="AX163" s="5"/>
      <c r="AY163" s="4"/>
      <c r="AZ163" s="4"/>
      <c r="BA163" s="6"/>
      <c r="BB163" s="4"/>
      <c r="BC163" s="4"/>
      <c r="BD163" s="4"/>
      <c r="BE163" s="6"/>
      <c r="BF163" s="4"/>
      <c r="BG163" s="6"/>
      <c r="BH163" s="4"/>
      <c r="BI163" s="4"/>
      <c r="BJ163" s="4"/>
      <c r="BK163" s="6"/>
      <c r="BL163" s="5"/>
      <c r="BM163" s="6"/>
      <c r="BN163" s="5"/>
      <c r="BO163" s="6"/>
      <c r="BP163" s="4"/>
      <c r="BQ163" s="6"/>
      <c r="BR163" s="5"/>
      <c r="BS163" s="6"/>
      <c r="BT163" s="3"/>
      <c r="BU163" s="6"/>
      <c r="BV163" s="5"/>
      <c r="BW163" s="6"/>
      <c r="BX163" s="5"/>
      <c r="BY163" s="6"/>
      <c r="BZ163" s="3"/>
      <c r="CA163" s="4"/>
      <c r="CB163" s="6"/>
      <c r="CC163" s="5"/>
      <c r="CD163" s="6"/>
      <c r="CE163" s="4"/>
      <c r="CF163" s="6"/>
      <c r="CG163" s="5"/>
      <c r="CH163" s="6"/>
      <c r="CI163" s="4"/>
      <c r="CJ163" s="6"/>
      <c r="CK163" s="5"/>
      <c r="CL163" s="6"/>
      <c r="CM163" s="4"/>
      <c r="CN163" s="6"/>
      <c r="CO163" s="5"/>
      <c r="CP163" s="6"/>
      <c r="CQ163" s="5"/>
      <c r="CR163" s="6"/>
      <c r="CS163" s="5"/>
      <c r="CT163" s="6"/>
      <c r="CU163" s="5"/>
      <c r="CV163" s="4"/>
      <c r="CW163" s="3"/>
      <c r="CX163" s="10"/>
      <c r="CY163" s="5"/>
      <c r="CZ163" s="3"/>
      <c r="DA163" s="6"/>
      <c r="DB163" s="5"/>
      <c r="DC163" s="6"/>
      <c r="DD163" s="5"/>
      <c r="DE163" s="6"/>
      <c r="DF163" s="3"/>
      <c r="DG163" s="3"/>
      <c r="DH163" s="3"/>
      <c r="DI163" s="4"/>
      <c r="DJ163" s="3"/>
      <c r="DK163" s="4"/>
      <c r="DL163" s="19"/>
      <c r="DM163" s="32"/>
      <c r="DN163" s="19"/>
      <c r="DO163" s="32"/>
      <c r="DP163" s="19"/>
      <c r="DQ163" s="32"/>
      <c r="DR163" s="4"/>
      <c r="DS163" s="3"/>
      <c r="DT163" s="4"/>
      <c r="DU163" s="5"/>
      <c r="DV163" s="6"/>
      <c r="DW163" s="6"/>
      <c r="DX163" s="185"/>
      <c r="DY163" s="19"/>
      <c r="DZ163" s="36"/>
      <c r="EA163" s="4"/>
    </row>
    <row r="164" spans="1:131" ht="12" customHeight="1" x14ac:dyDescent="0.2">
      <c r="A164" s="7"/>
      <c r="B164" s="9"/>
      <c r="C164" s="9"/>
      <c r="D164" s="9"/>
      <c r="E164" s="9"/>
      <c r="F164" s="8"/>
      <c r="G164" s="9"/>
      <c r="H164" s="7"/>
      <c r="I164" s="5"/>
      <c r="J164" s="6"/>
      <c r="K164" s="4"/>
      <c r="L164" s="6"/>
      <c r="M164" s="5"/>
      <c r="N164" s="4"/>
      <c r="O164" s="6"/>
      <c r="P164" s="4"/>
      <c r="Q164" s="4"/>
      <c r="R164" s="6"/>
      <c r="S164" s="5"/>
      <c r="T164" s="4"/>
      <c r="U164" s="6"/>
      <c r="V164" s="4"/>
      <c r="W164" s="4"/>
      <c r="X164" s="6"/>
      <c r="Y164" s="5"/>
      <c r="Z164" s="6"/>
      <c r="AA164" s="5"/>
      <c r="AB164" s="6"/>
      <c r="AC164" s="5"/>
      <c r="AD164" s="6"/>
      <c r="AE164" s="5"/>
      <c r="AF164" s="6"/>
      <c r="AG164" s="4"/>
      <c r="AH164" s="6"/>
      <c r="AI164" s="5"/>
      <c r="AJ164" s="6"/>
      <c r="AK164" s="4"/>
      <c r="AL164" s="6"/>
      <c r="AM164" s="5"/>
      <c r="AN164" s="6"/>
      <c r="AO164" s="4"/>
      <c r="AP164" s="6"/>
      <c r="AQ164" s="4"/>
      <c r="AR164" s="6"/>
      <c r="AS164" s="6"/>
      <c r="AT164" s="4"/>
      <c r="AU164" s="4"/>
      <c r="AV164" s="4"/>
      <c r="AW164" s="6"/>
      <c r="AX164" s="5"/>
      <c r="AY164" s="4"/>
      <c r="AZ164" s="4"/>
      <c r="BA164" s="6"/>
      <c r="BB164" s="4"/>
      <c r="BC164" s="4"/>
      <c r="BD164" s="4"/>
      <c r="BE164" s="6"/>
      <c r="BF164" s="4"/>
      <c r="BG164" s="6"/>
      <c r="BH164" s="4"/>
      <c r="BI164" s="4"/>
      <c r="BJ164" s="4"/>
      <c r="BK164" s="6"/>
      <c r="BL164" s="5"/>
      <c r="BM164" s="6"/>
      <c r="BN164" s="5"/>
      <c r="BO164" s="6"/>
      <c r="BP164" s="4"/>
      <c r="BQ164" s="6"/>
      <c r="BR164" s="5"/>
      <c r="BS164" s="6"/>
      <c r="BT164" s="3"/>
      <c r="BU164" s="6"/>
      <c r="BV164" s="5"/>
      <c r="BW164" s="6"/>
      <c r="BX164" s="5"/>
      <c r="BY164" s="6"/>
      <c r="BZ164" s="3"/>
      <c r="CA164" s="4"/>
      <c r="CB164" s="6"/>
      <c r="CC164" s="5"/>
      <c r="CD164" s="6"/>
      <c r="CE164" s="4"/>
      <c r="CF164" s="6"/>
      <c r="CG164" s="5"/>
      <c r="CH164" s="6"/>
      <c r="CI164" s="4"/>
      <c r="CJ164" s="6"/>
      <c r="CK164" s="5"/>
      <c r="CL164" s="6"/>
      <c r="CM164" s="4"/>
      <c r="CN164" s="6"/>
      <c r="CO164" s="5"/>
      <c r="CP164" s="6"/>
      <c r="CQ164" s="5"/>
      <c r="CR164" s="6"/>
      <c r="CS164" s="5"/>
      <c r="CT164" s="6"/>
      <c r="CU164" s="5"/>
      <c r="CV164" s="4"/>
      <c r="CW164" s="3"/>
      <c r="CX164" s="10"/>
      <c r="CY164" s="5"/>
      <c r="CZ164" s="3"/>
      <c r="DA164" s="6"/>
      <c r="DB164" s="5"/>
      <c r="DC164" s="6"/>
      <c r="DD164" s="5"/>
      <c r="DE164" s="6"/>
      <c r="DF164" s="3"/>
      <c r="DG164" s="3"/>
      <c r="DH164" s="3"/>
      <c r="DI164" s="4"/>
      <c r="DJ164" s="3"/>
      <c r="DK164" s="4"/>
      <c r="DL164" s="19"/>
      <c r="DM164" s="32"/>
      <c r="DN164" s="19"/>
      <c r="DO164" s="32"/>
      <c r="DP164" s="19"/>
      <c r="DQ164" s="32"/>
      <c r="DR164" s="4"/>
      <c r="DS164" s="3"/>
      <c r="DT164" s="4"/>
      <c r="DU164" s="5"/>
      <c r="DV164" s="6"/>
      <c r="DW164" s="6"/>
      <c r="DX164" s="185"/>
      <c r="DY164" s="19"/>
      <c r="DZ164" s="36"/>
      <c r="EA164" s="4"/>
    </row>
    <row r="165" spans="1:131" ht="12" customHeight="1" x14ac:dyDescent="0.2">
      <c r="A165" s="7"/>
      <c r="B165" s="9"/>
      <c r="C165" s="9"/>
      <c r="D165" s="9"/>
      <c r="E165" s="9"/>
      <c r="F165" s="8"/>
      <c r="G165" s="9"/>
      <c r="H165" s="7"/>
      <c r="I165" s="5"/>
      <c r="J165" s="6"/>
      <c r="K165" s="4"/>
      <c r="L165" s="6"/>
      <c r="M165" s="5"/>
      <c r="N165" s="4"/>
      <c r="O165" s="6"/>
      <c r="P165" s="4"/>
      <c r="Q165" s="4"/>
      <c r="R165" s="6"/>
      <c r="S165" s="5"/>
      <c r="T165" s="4"/>
      <c r="U165" s="6"/>
      <c r="V165" s="4"/>
      <c r="W165" s="4"/>
      <c r="X165" s="6"/>
      <c r="Y165" s="5"/>
      <c r="Z165" s="6"/>
      <c r="AA165" s="5"/>
      <c r="AB165" s="6"/>
      <c r="AC165" s="5"/>
      <c r="AD165" s="6"/>
      <c r="AE165" s="5"/>
      <c r="AF165" s="6"/>
      <c r="AG165" s="4"/>
      <c r="AH165" s="6"/>
      <c r="AI165" s="5"/>
      <c r="AJ165" s="6"/>
      <c r="AK165" s="4"/>
      <c r="AL165" s="6"/>
      <c r="AM165" s="5"/>
      <c r="AN165" s="6"/>
      <c r="AO165" s="4"/>
      <c r="AP165" s="6"/>
      <c r="AQ165" s="4"/>
      <c r="AR165" s="6"/>
      <c r="AS165" s="6"/>
      <c r="AT165" s="4"/>
      <c r="AU165" s="4"/>
      <c r="AV165" s="4"/>
      <c r="AW165" s="6"/>
      <c r="AX165" s="5"/>
      <c r="AY165" s="4"/>
      <c r="AZ165" s="4"/>
      <c r="BA165" s="6"/>
      <c r="BB165" s="4"/>
      <c r="BC165" s="4"/>
      <c r="BD165" s="4"/>
      <c r="BE165" s="6"/>
      <c r="BF165" s="4"/>
      <c r="BG165" s="6"/>
      <c r="BH165" s="4"/>
      <c r="BI165" s="4"/>
      <c r="BJ165" s="4"/>
      <c r="BK165" s="6"/>
      <c r="BL165" s="5"/>
      <c r="BM165" s="6"/>
      <c r="BN165" s="5"/>
      <c r="BO165" s="6"/>
      <c r="BP165" s="4"/>
      <c r="BQ165" s="6"/>
      <c r="BR165" s="5"/>
      <c r="BS165" s="6"/>
      <c r="BT165" s="3"/>
      <c r="BU165" s="6"/>
      <c r="BV165" s="5"/>
      <c r="BW165" s="6"/>
      <c r="BX165" s="5"/>
      <c r="BY165" s="6"/>
      <c r="BZ165" s="3"/>
      <c r="CA165" s="4"/>
      <c r="CB165" s="6"/>
      <c r="CC165" s="5"/>
      <c r="CD165" s="6"/>
      <c r="CE165" s="4"/>
      <c r="CF165" s="6"/>
      <c r="CG165" s="5"/>
      <c r="CH165" s="6"/>
      <c r="CI165" s="4"/>
      <c r="CJ165" s="6"/>
      <c r="CK165" s="5"/>
      <c r="CL165" s="6"/>
      <c r="CM165" s="4"/>
      <c r="CN165" s="6"/>
      <c r="CO165" s="5"/>
      <c r="CP165" s="6"/>
      <c r="CQ165" s="5"/>
      <c r="CR165" s="6"/>
      <c r="CS165" s="5"/>
      <c r="CT165" s="6"/>
      <c r="CU165" s="5"/>
      <c r="CV165" s="4"/>
      <c r="CW165" s="3"/>
      <c r="CX165" s="10"/>
      <c r="CY165" s="5"/>
      <c r="CZ165" s="3"/>
      <c r="DA165" s="6"/>
      <c r="DB165" s="5"/>
      <c r="DC165" s="6"/>
      <c r="DD165" s="5"/>
      <c r="DE165" s="6"/>
      <c r="DF165" s="3"/>
      <c r="DG165" s="3"/>
      <c r="DH165" s="3"/>
      <c r="DI165" s="4"/>
      <c r="DJ165" s="3"/>
      <c r="DK165" s="4"/>
      <c r="DL165" s="19"/>
      <c r="DM165" s="32"/>
      <c r="DN165" s="19"/>
      <c r="DO165" s="32"/>
      <c r="DP165" s="19"/>
      <c r="DQ165" s="32"/>
      <c r="DR165" s="4"/>
      <c r="DS165" s="3"/>
      <c r="DT165" s="4"/>
      <c r="DU165" s="5"/>
      <c r="DV165" s="6"/>
      <c r="DW165" s="6"/>
      <c r="DX165" s="185"/>
      <c r="DY165" s="19"/>
      <c r="DZ165" s="36"/>
      <c r="EA165" s="4"/>
    </row>
    <row r="166" spans="1:131" ht="12" customHeight="1" x14ac:dyDescent="0.2">
      <c r="A166" s="7"/>
      <c r="B166" s="9"/>
      <c r="C166" s="9"/>
      <c r="D166" s="9"/>
      <c r="E166" s="9"/>
      <c r="F166" s="8"/>
      <c r="G166" s="9"/>
      <c r="H166" s="7"/>
      <c r="I166" s="5"/>
      <c r="J166" s="6"/>
      <c r="K166" s="4"/>
      <c r="L166" s="6"/>
      <c r="M166" s="5"/>
      <c r="N166" s="4"/>
      <c r="O166" s="6"/>
      <c r="P166" s="4"/>
      <c r="Q166" s="4"/>
      <c r="R166" s="6"/>
      <c r="S166" s="5"/>
      <c r="T166" s="4"/>
      <c r="U166" s="6"/>
      <c r="V166" s="4"/>
      <c r="W166" s="4"/>
      <c r="X166" s="6"/>
      <c r="Y166" s="5"/>
      <c r="Z166" s="6"/>
      <c r="AA166" s="5"/>
      <c r="AB166" s="6"/>
      <c r="AC166" s="5"/>
      <c r="AD166" s="6"/>
      <c r="AE166" s="5"/>
      <c r="AF166" s="6"/>
      <c r="AG166" s="4"/>
      <c r="AH166" s="6"/>
      <c r="AI166" s="5"/>
      <c r="AJ166" s="6"/>
      <c r="AK166" s="4"/>
      <c r="AL166" s="6"/>
      <c r="AM166" s="5"/>
      <c r="AN166" s="6"/>
      <c r="AO166" s="4"/>
      <c r="AP166" s="6"/>
      <c r="AQ166" s="4"/>
      <c r="AR166" s="6"/>
      <c r="AS166" s="6"/>
      <c r="AT166" s="4"/>
      <c r="AU166" s="4"/>
      <c r="AV166" s="4"/>
      <c r="AW166" s="6"/>
      <c r="AX166" s="5"/>
      <c r="AY166" s="4"/>
      <c r="AZ166" s="4"/>
      <c r="BA166" s="6"/>
      <c r="BB166" s="4"/>
      <c r="BC166" s="4"/>
      <c r="BD166" s="4"/>
      <c r="BE166" s="6"/>
      <c r="BF166" s="4"/>
      <c r="BG166" s="6"/>
      <c r="BH166" s="4"/>
      <c r="BI166" s="4"/>
      <c r="BJ166" s="4"/>
      <c r="BK166" s="6"/>
      <c r="BL166" s="5"/>
      <c r="BM166" s="6"/>
      <c r="BN166" s="5"/>
      <c r="BO166" s="6"/>
      <c r="BP166" s="4"/>
      <c r="BQ166" s="6"/>
      <c r="BR166" s="5"/>
      <c r="BS166" s="6"/>
      <c r="BT166" s="3"/>
      <c r="BU166" s="6"/>
      <c r="BV166" s="5"/>
      <c r="BW166" s="6"/>
      <c r="BX166" s="5"/>
      <c r="BY166" s="6"/>
      <c r="BZ166" s="3"/>
      <c r="CA166" s="4"/>
      <c r="CB166" s="6"/>
      <c r="CC166" s="5"/>
      <c r="CD166" s="6"/>
      <c r="CE166" s="4"/>
      <c r="CF166" s="6"/>
      <c r="CG166" s="5"/>
      <c r="CH166" s="6"/>
      <c r="CI166" s="4"/>
      <c r="CJ166" s="6"/>
      <c r="CK166" s="5"/>
      <c r="CL166" s="6"/>
      <c r="CM166" s="4"/>
      <c r="CN166" s="6"/>
      <c r="CO166" s="5"/>
      <c r="CP166" s="6"/>
      <c r="CQ166" s="5"/>
      <c r="CR166" s="6"/>
      <c r="CS166" s="5"/>
      <c r="CT166" s="6"/>
      <c r="CU166" s="5"/>
      <c r="CV166" s="4"/>
      <c r="CW166" s="3"/>
      <c r="CX166" s="10"/>
      <c r="CY166" s="5"/>
      <c r="CZ166" s="3"/>
      <c r="DA166" s="6"/>
      <c r="DB166" s="5"/>
      <c r="DC166" s="6"/>
      <c r="DD166" s="5"/>
      <c r="DE166" s="6"/>
      <c r="DF166" s="3"/>
      <c r="DG166" s="3"/>
      <c r="DH166" s="3"/>
      <c r="DI166" s="4"/>
      <c r="DJ166" s="3"/>
      <c r="DK166" s="4"/>
      <c r="DL166" s="19"/>
      <c r="DM166" s="32"/>
      <c r="DN166" s="19"/>
      <c r="DO166" s="32"/>
      <c r="DP166" s="19"/>
      <c r="DQ166" s="32"/>
      <c r="DR166" s="4"/>
      <c r="DS166" s="3"/>
      <c r="DT166" s="4"/>
      <c r="DU166" s="5"/>
      <c r="DV166" s="6"/>
      <c r="DW166" s="6"/>
      <c r="DX166" s="185"/>
      <c r="DY166" s="19"/>
      <c r="DZ166" s="36"/>
      <c r="EA166" s="4"/>
    </row>
    <row r="167" spans="1:131" ht="12" customHeight="1" x14ac:dyDescent="0.2">
      <c r="A167" s="7"/>
      <c r="B167" s="9"/>
      <c r="C167" s="9"/>
      <c r="D167" s="9"/>
      <c r="E167" s="9"/>
      <c r="F167" s="8"/>
      <c r="G167" s="9"/>
      <c r="H167" s="7"/>
      <c r="I167" s="5"/>
      <c r="J167" s="6"/>
      <c r="K167" s="4"/>
      <c r="L167" s="6"/>
      <c r="M167" s="5"/>
      <c r="N167" s="4"/>
      <c r="O167" s="6"/>
      <c r="P167" s="4"/>
      <c r="Q167" s="4"/>
      <c r="R167" s="6"/>
      <c r="S167" s="5"/>
      <c r="T167" s="4"/>
      <c r="U167" s="6"/>
      <c r="V167" s="4"/>
      <c r="W167" s="4"/>
      <c r="X167" s="6"/>
      <c r="Y167" s="5"/>
      <c r="Z167" s="6"/>
      <c r="AA167" s="5"/>
      <c r="AB167" s="6"/>
      <c r="AC167" s="5"/>
      <c r="AD167" s="6"/>
      <c r="AE167" s="5"/>
      <c r="AF167" s="6"/>
      <c r="AG167" s="4"/>
      <c r="AH167" s="6"/>
      <c r="AI167" s="5"/>
      <c r="AJ167" s="6"/>
      <c r="AK167" s="4"/>
      <c r="AL167" s="6"/>
      <c r="AM167" s="5"/>
      <c r="AN167" s="6"/>
      <c r="AO167" s="4"/>
      <c r="AP167" s="6"/>
      <c r="AQ167" s="4"/>
      <c r="AR167" s="6"/>
      <c r="AS167" s="6"/>
      <c r="AT167" s="4"/>
      <c r="AU167" s="4"/>
      <c r="AV167" s="4"/>
      <c r="AW167" s="6"/>
      <c r="AX167" s="5"/>
      <c r="AY167" s="4"/>
      <c r="AZ167" s="4"/>
      <c r="BA167" s="6"/>
      <c r="BB167" s="4"/>
      <c r="BC167" s="4"/>
      <c r="BD167" s="4"/>
      <c r="BE167" s="6"/>
      <c r="BF167" s="4"/>
      <c r="BG167" s="6"/>
      <c r="BH167" s="4"/>
      <c r="BI167" s="4"/>
      <c r="BJ167" s="4"/>
      <c r="BK167" s="6"/>
      <c r="BL167" s="5"/>
      <c r="BM167" s="6"/>
      <c r="BN167" s="5"/>
      <c r="BO167" s="6"/>
      <c r="BP167" s="4"/>
      <c r="BQ167" s="6"/>
      <c r="BR167" s="5"/>
      <c r="BS167" s="6"/>
      <c r="BT167" s="3"/>
      <c r="BU167" s="6"/>
      <c r="BV167" s="5"/>
      <c r="BW167" s="6"/>
      <c r="BX167" s="5"/>
      <c r="BY167" s="6"/>
      <c r="BZ167" s="3"/>
      <c r="CA167" s="4"/>
      <c r="CB167" s="6"/>
      <c r="CC167" s="5"/>
      <c r="CD167" s="6"/>
      <c r="CE167" s="4"/>
      <c r="CF167" s="6"/>
      <c r="CG167" s="5"/>
      <c r="CH167" s="6"/>
      <c r="CI167" s="4"/>
      <c r="CJ167" s="6"/>
      <c r="CK167" s="5"/>
      <c r="CL167" s="6"/>
      <c r="CM167" s="4"/>
      <c r="CN167" s="6"/>
      <c r="CO167" s="5"/>
      <c r="CP167" s="6"/>
      <c r="CQ167" s="5"/>
      <c r="CR167" s="6"/>
      <c r="CS167" s="5"/>
      <c r="CT167" s="6"/>
      <c r="CU167" s="5"/>
      <c r="CV167" s="4"/>
      <c r="CW167" s="3"/>
      <c r="CX167" s="10"/>
      <c r="CY167" s="5"/>
      <c r="CZ167" s="3"/>
      <c r="DA167" s="6"/>
      <c r="DB167" s="5"/>
      <c r="DC167" s="6"/>
      <c r="DD167" s="5"/>
      <c r="DE167" s="6"/>
      <c r="DF167" s="3"/>
      <c r="DG167" s="3"/>
      <c r="DH167" s="3"/>
      <c r="DI167" s="4"/>
      <c r="DJ167" s="3"/>
      <c r="DK167" s="4"/>
      <c r="DL167" s="19"/>
      <c r="DM167" s="32"/>
      <c r="DN167" s="19"/>
      <c r="DO167" s="32"/>
      <c r="DP167" s="19"/>
      <c r="DQ167" s="32"/>
      <c r="DR167" s="4"/>
      <c r="DS167" s="3"/>
      <c r="DT167" s="4"/>
      <c r="DU167" s="5"/>
      <c r="DV167" s="6"/>
      <c r="DW167" s="6"/>
      <c r="DX167" s="185"/>
      <c r="DY167" s="19"/>
      <c r="DZ167" s="36"/>
      <c r="EA167" s="4"/>
    </row>
    <row r="168" spans="1:131" ht="12" customHeight="1" x14ac:dyDescent="0.2">
      <c r="A168" s="7"/>
      <c r="B168" s="9"/>
      <c r="C168" s="9"/>
      <c r="D168" s="9"/>
      <c r="E168" s="9"/>
      <c r="F168" s="8"/>
      <c r="G168" s="9"/>
      <c r="H168" s="7"/>
      <c r="I168" s="5"/>
      <c r="J168" s="6"/>
      <c r="K168" s="4"/>
      <c r="L168" s="6"/>
      <c r="M168" s="5"/>
      <c r="N168" s="4"/>
      <c r="O168" s="6"/>
      <c r="P168" s="4"/>
      <c r="Q168" s="4"/>
      <c r="R168" s="6"/>
      <c r="S168" s="5"/>
      <c r="T168" s="4"/>
      <c r="U168" s="6"/>
      <c r="V168" s="4"/>
      <c r="W168" s="4"/>
      <c r="X168" s="6"/>
      <c r="Y168" s="5"/>
      <c r="Z168" s="6"/>
      <c r="AA168" s="5"/>
      <c r="AB168" s="6"/>
      <c r="AC168" s="5"/>
      <c r="AD168" s="6"/>
      <c r="AE168" s="5"/>
      <c r="AF168" s="6"/>
      <c r="AG168" s="4"/>
      <c r="AH168" s="6"/>
      <c r="AI168" s="5"/>
      <c r="AJ168" s="6"/>
      <c r="AK168" s="4"/>
      <c r="AL168" s="6"/>
      <c r="AM168" s="5"/>
      <c r="AN168" s="6"/>
      <c r="AO168" s="4"/>
      <c r="AP168" s="6"/>
      <c r="AQ168" s="4"/>
      <c r="AR168" s="6"/>
      <c r="AS168" s="6"/>
      <c r="AT168" s="4"/>
      <c r="AU168" s="4"/>
      <c r="AV168" s="4"/>
      <c r="AW168" s="6"/>
      <c r="AX168" s="5"/>
      <c r="AY168" s="4"/>
      <c r="AZ168" s="4"/>
      <c r="BA168" s="6"/>
      <c r="BB168" s="4"/>
      <c r="BC168" s="4"/>
      <c r="BD168" s="4"/>
      <c r="BE168" s="6"/>
      <c r="BF168" s="4"/>
      <c r="BG168" s="6"/>
      <c r="BH168" s="4"/>
      <c r="BI168" s="4"/>
      <c r="BJ168" s="4"/>
      <c r="BK168" s="6"/>
      <c r="BL168" s="5"/>
      <c r="BM168" s="6"/>
      <c r="BN168" s="5"/>
      <c r="BO168" s="6"/>
      <c r="BP168" s="4"/>
      <c r="BQ168" s="6"/>
      <c r="BR168" s="5"/>
      <c r="BS168" s="6"/>
      <c r="BT168" s="3"/>
      <c r="BU168" s="6"/>
      <c r="BV168" s="5"/>
      <c r="BW168" s="6"/>
      <c r="BX168" s="5"/>
      <c r="BY168" s="6"/>
      <c r="BZ168" s="3"/>
      <c r="CA168" s="4"/>
      <c r="CB168" s="6"/>
      <c r="CC168" s="5"/>
      <c r="CD168" s="6"/>
      <c r="CE168" s="4"/>
      <c r="CF168" s="6"/>
      <c r="CG168" s="5"/>
      <c r="CH168" s="6"/>
      <c r="CI168" s="4"/>
      <c r="CJ168" s="6"/>
      <c r="CK168" s="5"/>
      <c r="CL168" s="6"/>
      <c r="CM168" s="4"/>
      <c r="CN168" s="6"/>
      <c r="CO168" s="5"/>
      <c r="CP168" s="6"/>
      <c r="CQ168" s="5"/>
      <c r="CR168" s="6"/>
      <c r="CS168" s="5"/>
      <c r="CT168" s="6"/>
      <c r="CU168" s="5"/>
      <c r="CV168" s="4"/>
      <c r="CW168" s="3"/>
      <c r="CX168" s="10"/>
      <c r="CY168" s="5"/>
      <c r="CZ168" s="3"/>
      <c r="DA168" s="6"/>
      <c r="DB168" s="5"/>
      <c r="DC168" s="6"/>
      <c r="DD168" s="5"/>
      <c r="DE168" s="6"/>
      <c r="DF168" s="3"/>
      <c r="DG168" s="3"/>
      <c r="DH168" s="3"/>
      <c r="DI168" s="4"/>
      <c r="DJ168" s="3"/>
      <c r="DK168" s="4"/>
      <c r="DL168" s="19"/>
      <c r="DM168" s="32"/>
      <c r="DN168" s="19"/>
      <c r="DO168" s="32"/>
      <c r="DP168" s="19"/>
      <c r="DQ168" s="32"/>
      <c r="DR168" s="4"/>
      <c r="DS168" s="3"/>
      <c r="DT168" s="4"/>
      <c r="DU168" s="5"/>
      <c r="DV168" s="6"/>
      <c r="DW168" s="6"/>
      <c r="DX168" s="185"/>
      <c r="DY168" s="19"/>
      <c r="DZ168" s="36"/>
      <c r="EA168" s="4"/>
    </row>
    <row r="169" spans="1:131" ht="12" customHeight="1" x14ac:dyDescent="0.2">
      <c r="A169" s="7"/>
      <c r="B169" s="9"/>
      <c r="C169" s="9"/>
      <c r="D169" s="9"/>
      <c r="E169" s="9"/>
      <c r="F169" s="8"/>
      <c r="G169" s="9"/>
      <c r="H169" s="7"/>
      <c r="I169" s="5"/>
      <c r="J169" s="6"/>
      <c r="K169" s="4"/>
      <c r="L169" s="6"/>
      <c r="M169" s="5"/>
      <c r="N169" s="4"/>
      <c r="O169" s="6"/>
      <c r="P169" s="4"/>
      <c r="Q169" s="4"/>
      <c r="R169" s="6"/>
      <c r="S169" s="5"/>
      <c r="T169" s="4"/>
      <c r="U169" s="6"/>
      <c r="V169" s="4"/>
      <c r="W169" s="4"/>
      <c r="X169" s="6"/>
      <c r="Y169" s="5"/>
      <c r="Z169" s="6"/>
      <c r="AA169" s="5"/>
      <c r="AB169" s="6"/>
      <c r="AC169" s="5"/>
      <c r="AD169" s="6"/>
      <c r="AE169" s="5"/>
      <c r="AF169" s="6"/>
      <c r="AG169" s="4"/>
      <c r="AH169" s="6"/>
      <c r="AI169" s="5"/>
      <c r="AJ169" s="6"/>
      <c r="AK169" s="4"/>
      <c r="AL169" s="6"/>
      <c r="AM169" s="5"/>
      <c r="AN169" s="6"/>
      <c r="AO169" s="4"/>
      <c r="AP169" s="6"/>
      <c r="AQ169" s="4"/>
      <c r="AR169" s="6"/>
      <c r="AS169" s="6"/>
      <c r="AT169" s="4"/>
      <c r="AU169" s="4"/>
      <c r="AV169" s="4"/>
      <c r="AW169" s="6"/>
      <c r="AX169" s="5"/>
      <c r="AY169" s="4"/>
      <c r="AZ169" s="4"/>
      <c r="BA169" s="6"/>
      <c r="BB169" s="4"/>
      <c r="BC169" s="4"/>
      <c r="BD169" s="4"/>
      <c r="BE169" s="6"/>
      <c r="BF169" s="4"/>
      <c r="BG169" s="6"/>
      <c r="BH169" s="4"/>
      <c r="BI169" s="4"/>
      <c r="BJ169" s="4"/>
      <c r="BK169" s="6"/>
      <c r="BL169" s="5"/>
      <c r="BM169" s="6"/>
      <c r="BN169" s="5"/>
      <c r="BO169" s="6"/>
      <c r="BP169" s="4"/>
      <c r="BQ169" s="6"/>
      <c r="BR169" s="5"/>
      <c r="BS169" s="6"/>
      <c r="BT169" s="3"/>
      <c r="BU169" s="6"/>
      <c r="BV169" s="5"/>
      <c r="BW169" s="6"/>
      <c r="BX169" s="5"/>
      <c r="BY169" s="6"/>
      <c r="BZ169" s="3"/>
      <c r="CA169" s="4"/>
      <c r="CB169" s="6"/>
      <c r="CC169" s="5"/>
      <c r="CD169" s="6"/>
      <c r="CE169" s="4"/>
      <c r="CF169" s="6"/>
      <c r="CG169" s="5"/>
      <c r="CH169" s="6"/>
      <c r="CI169" s="4"/>
      <c r="CJ169" s="6"/>
      <c r="CK169" s="5"/>
      <c r="CL169" s="6"/>
      <c r="CM169" s="4"/>
      <c r="CN169" s="6"/>
      <c r="CO169" s="5"/>
      <c r="CP169" s="6"/>
      <c r="CQ169" s="5"/>
      <c r="CR169" s="6"/>
      <c r="CS169" s="5"/>
      <c r="CT169" s="6"/>
      <c r="CU169" s="5"/>
      <c r="CV169" s="4"/>
      <c r="CW169" s="3"/>
      <c r="CX169" s="10"/>
      <c r="CY169" s="5"/>
      <c r="CZ169" s="3"/>
      <c r="DA169" s="6"/>
      <c r="DB169" s="5"/>
      <c r="DC169" s="6"/>
      <c r="DD169" s="5"/>
      <c r="DE169" s="6"/>
      <c r="DF169" s="3"/>
      <c r="DG169" s="3"/>
      <c r="DH169" s="3"/>
      <c r="DI169" s="4"/>
      <c r="DJ169" s="3"/>
      <c r="DK169" s="4"/>
      <c r="DL169" s="19"/>
      <c r="DM169" s="32"/>
      <c r="DN169" s="19"/>
      <c r="DO169" s="32"/>
      <c r="DP169" s="19"/>
      <c r="DQ169" s="32"/>
      <c r="DR169" s="4"/>
      <c r="DS169" s="3"/>
      <c r="DT169" s="4"/>
      <c r="DU169" s="5"/>
      <c r="DV169" s="6"/>
      <c r="DW169" s="6"/>
      <c r="DX169" s="185"/>
      <c r="DY169" s="19"/>
      <c r="DZ169" s="36"/>
      <c r="EA169" s="4"/>
    </row>
    <row r="170" spans="1:131" ht="12" customHeight="1" x14ac:dyDescent="0.2">
      <c r="A170" s="7"/>
      <c r="B170" s="9"/>
      <c r="C170" s="9"/>
      <c r="D170" s="9"/>
      <c r="E170" s="9"/>
      <c r="F170" s="8"/>
      <c r="G170" s="9"/>
      <c r="H170" s="7"/>
      <c r="I170" s="5"/>
      <c r="J170" s="6"/>
      <c r="K170" s="4"/>
      <c r="L170" s="6"/>
      <c r="M170" s="5"/>
      <c r="N170" s="4"/>
      <c r="O170" s="6"/>
      <c r="P170" s="4"/>
      <c r="Q170" s="4"/>
      <c r="R170" s="6"/>
      <c r="S170" s="5"/>
      <c r="T170" s="4"/>
      <c r="U170" s="6"/>
      <c r="V170" s="4"/>
      <c r="W170" s="4"/>
      <c r="X170" s="6"/>
      <c r="Y170" s="5"/>
      <c r="Z170" s="6"/>
      <c r="AA170" s="5"/>
      <c r="AB170" s="6"/>
      <c r="AC170" s="5"/>
      <c r="AD170" s="6"/>
      <c r="AE170" s="5"/>
      <c r="AF170" s="6"/>
      <c r="AG170" s="4"/>
      <c r="AH170" s="6"/>
      <c r="AI170" s="5"/>
      <c r="AJ170" s="6"/>
      <c r="AK170" s="4"/>
      <c r="AL170" s="6"/>
      <c r="AM170" s="5"/>
      <c r="AN170" s="6"/>
      <c r="AO170" s="4"/>
      <c r="AP170" s="6"/>
      <c r="AQ170" s="4"/>
      <c r="AR170" s="6"/>
      <c r="AS170" s="6"/>
      <c r="AT170" s="4"/>
      <c r="AU170" s="4"/>
      <c r="AV170" s="4"/>
      <c r="AW170" s="6"/>
      <c r="AX170" s="5"/>
      <c r="AY170" s="4"/>
      <c r="AZ170" s="4"/>
      <c r="BA170" s="6"/>
      <c r="BB170" s="4"/>
      <c r="BC170" s="4"/>
      <c r="BD170" s="4"/>
      <c r="BE170" s="6"/>
      <c r="BF170" s="4"/>
      <c r="BG170" s="6"/>
      <c r="BH170" s="4"/>
      <c r="BI170" s="4"/>
      <c r="BJ170" s="4"/>
      <c r="BK170" s="6"/>
      <c r="BL170" s="5"/>
      <c r="BM170" s="6"/>
      <c r="BN170" s="5"/>
      <c r="BO170" s="6"/>
      <c r="BP170" s="4"/>
      <c r="BQ170" s="6"/>
      <c r="BR170" s="5"/>
      <c r="BS170" s="6"/>
      <c r="BT170" s="3"/>
      <c r="BU170" s="6"/>
      <c r="BV170" s="5"/>
      <c r="BW170" s="6"/>
      <c r="BX170" s="5"/>
      <c r="BY170" s="6"/>
      <c r="BZ170" s="3"/>
      <c r="CA170" s="4"/>
      <c r="CB170" s="6"/>
      <c r="CC170" s="5"/>
      <c r="CD170" s="6"/>
      <c r="CE170" s="4"/>
      <c r="CF170" s="6"/>
      <c r="CG170" s="5"/>
      <c r="CH170" s="6"/>
      <c r="CI170" s="4"/>
      <c r="CJ170" s="6"/>
      <c r="CK170" s="5"/>
      <c r="CL170" s="6"/>
      <c r="CM170" s="4"/>
      <c r="CN170" s="6"/>
      <c r="CO170" s="5"/>
      <c r="CP170" s="6"/>
      <c r="CQ170" s="5"/>
      <c r="CR170" s="6"/>
      <c r="CS170" s="5"/>
      <c r="CT170" s="6"/>
      <c r="CU170" s="5"/>
      <c r="CV170" s="4"/>
      <c r="CW170" s="3"/>
      <c r="CX170" s="10"/>
      <c r="CY170" s="5"/>
      <c r="CZ170" s="3"/>
      <c r="DA170" s="6"/>
      <c r="DB170" s="5"/>
      <c r="DC170" s="6"/>
      <c r="DD170" s="5"/>
      <c r="DE170" s="6"/>
      <c r="DF170" s="3"/>
      <c r="DG170" s="3"/>
      <c r="DH170" s="3"/>
      <c r="DI170" s="4"/>
      <c r="DJ170" s="3"/>
      <c r="DK170" s="4"/>
      <c r="DL170" s="19"/>
      <c r="DM170" s="32"/>
      <c r="DN170" s="19"/>
      <c r="DO170" s="32"/>
      <c r="DP170" s="19"/>
      <c r="DQ170" s="32"/>
      <c r="DR170" s="4"/>
      <c r="DS170" s="3"/>
      <c r="DT170" s="4"/>
      <c r="DU170" s="5"/>
      <c r="DV170" s="6"/>
      <c r="DW170" s="6"/>
      <c r="DX170" s="185"/>
      <c r="DY170" s="19"/>
      <c r="DZ170" s="36"/>
      <c r="EA170" s="4"/>
    </row>
    <row r="171" spans="1:131" ht="12" customHeight="1" x14ac:dyDescent="0.2">
      <c r="A171" s="7"/>
      <c r="B171" s="9"/>
      <c r="C171" s="9"/>
      <c r="D171" s="9"/>
      <c r="E171" s="9"/>
      <c r="F171" s="8"/>
      <c r="G171" s="9"/>
      <c r="H171" s="7"/>
      <c r="I171" s="5"/>
      <c r="J171" s="6"/>
      <c r="K171" s="4"/>
      <c r="L171" s="6"/>
      <c r="M171" s="5"/>
      <c r="N171" s="4"/>
      <c r="O171" s="6"/>
      <c r="P171" s="4"/>
      <c r="Q171" s="4"/>
      <c r="R171" s="6"/>
      <c r="S171" s="5"/>
      <c r="T171" s="4"/>
      <c r="U171" s="6"/>
      <c r="V171" s="4"/>
      <c r="W171" s="4"/>
      <c r="X171" s="6"/>
      <c r="Y171" s="5"/>
      <c r="Z171" s="6"/>
      <c r="AA171" s="5"/>
      <c r="AB171" s="6"/>
      <c r="AC171" s="5"/>
      <c r="AD171" s="6"/>
      <c r="AE171" s="5"/>
      <c r="AF171" s="6"/>
      <c r="AG171" s="4"/>
      <c r="AH171" s="6"/>
      <c r="AI171" s="5"/>
      <c r="AJ171" s="6"/>
      <c r="AK171" s="4"/>
      <c r="AL171" s="6"/>
      <c r="AM171" s="5"/>
      <c r="AN171" s="6"/>
      <c r="AO171" s="4"/>
      <c r="AP171" s="6"/>
      <c r="AQ171" s="4"/>
      <c r="AR171" s="6"/>
      <c r="AS171" s="6"/>
      <c r="AT171" s="4"/>
      <c r="AU171" s="4"/>
      <c r="AV171" s="4"/>
      <c r="AW171" s="6"/>
      <c r="AX171" s="5"/>
      <c r="AY171" s="4"/>
      <c r="AZ171" s="4"/>
      <c r="BA171" s="6"/>
      <c r="BB171" s="4"/>
      <c r="BC171" s="4"/>
      <c r="BD171" s="4"/>
      <c r="BE171" s="6"/>
      <c r="BF171" s="4"/>
      <c r="BG171" s="6"/>
      <c r="BH171" s="4"/>
      <c r="BI171" s="4"/>
      <c r="BJ171" s="4"/>
      <c r="BK171" s="6"/>
      <c r="BL171" s="5"/>
      <c r="BM171" s="6"/>
      <c r="BN171" s="5"/>
      <c r="BO171" s="6"/>
      <c r="BP171" s="4"/>
      <c r="BQ171" s="6"/>
      <c r="BR171" s="5"/>
      <c r="BS171" s="6"/>
      <c r="BT171" s="3"/>
      <c r="BU171" s="6"/>
      <c r="BV171" s="5"/>
      <c r="BW171" s="6"/>
      <c r="BX171" s="5"/>
      <c r="BY171" s="6"/>
      <c r="BZ171" s="3"/>
      <c r="CA171" s="4"/>
      <c r="CB171" s="6"/>
      <c r="CC171" s="5"/>
      <c r="CD171" s="6"/>
      <c r="CE171" s="4"/>
      <c r="CF171" s="6"/>
      <c r="CG171" s="5"/>
      <c r="CH171" s="6"/>
      <c r="CI171" s="4"/>
      <c r="CJ171" s="6"/>
      <c r="CK171" s="5"/>
      <c r="CL171" s="6"/>
      <c r="CM171" s="4"/>
      <c r="CN171" s="6"/>
      <c r="CO171" s="5"/>
      <c r="CP171" s="6"/>
      <c r="CQ171" s="5"/>
      <c r="CR171" s="6"/>
      <c r="CS171" s="5"/>
      <c r="CT171" s="6"/>
      <c r="CU171" s="5"/>
      <c r="CV171" s="4"/>
      <c r="CW171" s="3"/>
      <c r="CX171" s="10"/>
      <c r="CY171" s="5"/>
      <c r="CZ171" s="3"/>
      <c r="DA171" s="6"/>
      <c r="DB171" s="5"/>
      <c r="DC171" s="6"/>
      <c r="DD171" s="5"/>
      <c r="DE171" s="6"/>
      <c r="DF171" s="3"/>
      <c r="DG171" s="3"/>
      <c r="DH171" s="3"/>
      <c r="DI171" s="4"/>
      <c r="DJ171" s="3"/>
      <c r="DK171" s="4"/>
      <c r="DL171" s="19"/>
      <c r="DM171" s="32"/>
      <c r="DN171" s="19"/>
      <c r="DO171" s="32"/>
      <c r="DP171" s="19"/>
      <c r="DQ171" s="32"/>
      <c r="DR171" s="4"/>
      <c r="DS171" s="3"/>
      <c r="DT171" s="4"/>
      <c r="DU171" s="5"/>
      <c r="DV171" s="6"/>
      <c r="DW171" s="6"/>
      <c r="DX171" s="185"/>
      <c r="DY171" s="19"/>
      <c r="DZ171" s="36"/>
      <c r="EA171" s="4"/>
    </row>
    <row r="172" spans="1:131" ht="12" customHeight="1" x14ac:dyDescent="0.2">
      <c r="A172" s="7"/>
      <c r="B172" s="9"/>
      <c r="C172" s="9"/>
      <c r="D172" s="9"/>
      <c r="E172" s="9"/>
      <c r="F172" s="8"/>
      <c r="G172" s="9"/>
      <c r="H172" s="7"/>
      <c r="I172" s="5"/>
      <c r="J172" s="6"/>
      <c r="K172" s="4"/>
      <c r="L172" s="6"/>
      <c r="M172" s="5"/>
      <c r="N172" s="4"/>
      <c r="O172" s="6"/>
      <c r="P172" s="4"/>
      <c r="Q172" s="4"/>
      <c r="R172" s="6"/>
      <c r="S172" s="5"/>
      <c r="T172" s="4"/>
      <c r="U172" s="6"/>
      <c r="V172" s="4"/>
      <c r="W172" s="4"/>
      <c r="X172" s="6"/>
      <c r="Y172" s="5"/>
      <c r="Z172" s="6"/>
      <c r="AA172" s="5"/>
      <c r="AB172" s="6"/>
      <c r="AC172" s="5"/>
      <c r="AD172" s="6"/>
      <c r="AE172" s="5"/>
      <c r="AF172" s="6"/>
      <c r="AG172" s="4"/>
      <c r="AH172" s="6"/>
      <c r="AI172" s="5"/>
      <c r="AJ172" s="6"/>
      <c r="AK172" s="4"/>
      <c r="AL172" s="6"/>
      <c r="AM172" s="5"/>
      <c r="AN172" s="6"/>
      <c r="AO172" s="4"/>
      <c r="AP172" s="6"/>
      <c r="AQ172" s="4"/>
      <c r="AR172" s="6"/>
      <c r="AS172" s="6"/>
      <c r="AT172" s="4"/>
      <c r="AU172" s="4"/>
      <c r="AV172" s="4"/>
      <c r="AW172" s="6"/>
      <c r="AX172" s="5"/>
      <c r="AY172" s="4"/>
      <c r="AZ172" s="4"/>
      <c r="BA172" s="6"/>
      <c r="BB172" s="4"/>
      <c r="BC172" s="4"/>
      <c r="BD172" s="4"/>
      <c r="BE172" s="6"/>
      <c r="BF172" s="4"/>
      <c r="BG172" s="6"/>
      <c r="BH172" s="4"/>
      <c r="BI172" s="4"/>
      <c r="BJ172" s="4"/>
      <c r="BK172" s="6"/>
      <c r="BL172" s="5"/>
      <c r="BM172" s="6"/>
      <c r="BN172" s="5"/>
      <c r="BO172" s="6"/>
      <c r="BP172" s="4"/>
      <c r="BQ172" s="6"/>
      <c r="BR172" s="5"/>
      <c r="BS172" s="6"/>
      <c r="BT172" s="3"/>
      <c r="BU172" s="6"/>
      <c r="BV172" s="5"/>
      <c r="BW172" s="6"/>
      <c r="BX172" s="5"/>
      <c r="BY172" s="6"/>
      <c r="BZ172" s="3"/>
      <c r="CA172" s="4"/>
      <c r="CB172" s="6"/>
      <c r="CC172" s="5"/>
      <c r="CD172" s="6"/>
      <c r="CE172" s="4"/>
      <c r="CF172" s="6"/>
      <c r="CG172" s="5"/>
      <c r="CH172" s="6"/>
      <c r="CI172" s="4"/>
      <c r="CJ172" s="6"/>
      <c r="CK172" s="5"/>
      <c r="CL172" s="6"/>
      <c r="CM172" s="4"/>
      <c r="CN172" s="6"/>
      <c r="CO172" s="5"/>
      <c r="CP172" s="6"/>
      <c r="CQ172" s="5"/>
      <c r="CR172" s="6"/>
      <c r="CS172" s="5"/>
      <c r="CT172" s="6"/>
      <c r="CU172" s="5"/>
      <c r="CV172" s="4"/>
      <c r="CW172" s="3"/>
      <c r="CX172" s="10"/>
      <c r="CY172" s="5"/>
      <c r="CZ172" s="3"/>
      <c r="DA172" s="6"/>
      <c r="DB172" s="5"/>
      <c r="DC172" s="6"/>
      <c r="DD172" s="5"/>
      <c r="DE172" s="6"/>
      <c r="DF172" s="3"/>
      <c r="DG172" s="3"/>
      <c r="DH172" s="3"/>
      <c r="DI172" s="4"/>
      <c r="DJ172" s="3"/>
      <c r="DK172" s="4"/>
      <c r="DL172" s="19"/>
      <c r="DM172" s="32"/>
      <c r="DN172" s="19"/>
      <c r="DO172" s="32"/>
      <c r="DP172" s="19"/>
      <c r="DQ172" s="32"/>
      <c r="DR172" s="4"/>
      <c r="DS172" s="3"/>
      <c r="DT172" s="4"/>
      <c r="DU172" s="5"/>
      <c r="DV172" s="6"/>
      <c r="DW172" s="6"/>
      <c r="DX172" s="185"/>
      <c r="DY172" s="19"/>
      <c r="DZ172" s="36"/>
      <c r="EA172" s="4"/>
    </row>
    <row r="173" spans="1:131" ht="12" customHeight="1" x14ac:dyDescent="0.2">
      <c r="A173" s="7"/>
      <c r="B173" s="9"/>
      <c r="C173" s="9"/>
      <c r="D173" s="9"/>
      <c r="E173" s="9"/>
      <c r="F173" s="8"/>
      <c r="G173" s="9"/>
      <c r="H173" s="7"/>
      <c r="I173" s="5"/>
      <c r="J173" s="6"/>
      <c r="K173" s="4"/>
      <c r="L173" s="6"/>
      <c r="M173" s="5"/>
      <c r="N173" s="4"/>
      <c r="O173" s="6"/>
      <c r="P173" s="4"/>
      <c r="Q173" s="4"/>
      <c r="R173" s="6"/>
      <c r="S173" s="5"/>
      <c r="T173" s="4"/>
      <c r="U173" s="6"/>
      <c r="V173" s="4"/>
      <c r="W173" s="4"/>
      <c r="X173" s="6"/>
      <c r="Y173" s="5"/>
      <c r="Z173" s="6"/>
      <c r="AA173" s="5"/>
      <c r="AB173" s="6"/>
      <c r="AC173" s="5"/>
      <c r="AD173" s="6"/>
      <c r="AE173" s="5"/>
      <c r="AF173" s="6"/>
      <c r="AG173" s="4"/>
      <c r="AH173" s="6"/>
      <c r="AI173" s="5"/>
      <c r="AJ173" s="6"/>
      <c r="AK173" s="4"/>
      <c r="AL173" s="6"/>
      <c r="AM173" s="5"/>
      <c r="AN173" s="6"/>
      <c r="AO173" s="4"/>
      <c r="AP173" s="6"/>
      <c r="AQ173" s="4"/>
      <c r="AR173" s="6"/>
      <c r="AS173" s="6"/>
      <c r="AT173" s="4"/>
      <c r="AU173" s="4"/>
      <c r="AV173" s="4"/>
      <c r="AW173" s="6"/>
      <c r="AX173" s="5"/>
      <c r="AY173" s="4"/>
      <c r="AZ173" s="4"/>
      <c r="BA173" s="6"/>
      <c r="BB173" s="4"/>
      <c r="BC173" s="4"/>
      <c r="BD173" s="4"/>
      <c r="BE173" s="6"/>
      <c r="BF173" s="4"/>
      <c r="BG173" s="6"/>
      <c r="BH173" s="4"/>
      <c r="BI173" s="4"/>
      <c r="BJ173" s="4"/>
      <c r="BK173" s="6"/>
      <c r="BL173" s="5"/>
      <c r="BM173" s="6"/>
      <c r="BN173" s="5"/>
      <c r="BO173" s="6"/>
      <c r="BP173" s="4"/>
      <c r="BQ173" s="6"/>
      <c r="BR173" s="5"/>
      <c r="BS173" s="6"/>
      <c r="BT173" s="3"/>
      <c r="BU173" s="6"/>
      <c r="BV173" s="5"/>
      <c r="BW173" s="6"/>
      <c r="BX173" s="5"/>
      <c r="BY173" s="6"/>
      <c r="BZ173" s="3"/>
      <c r="CA173" s="4"/>
      <c r="CB173" s="6"/>
      <c r="CC173" s="5"/>
      <c r="CD173" s="6"/>
      <c r="CE173" s="4"/>
      <c r="CF173" s="6"/>
      <c r="CG173" s="5"/>
      <c r="CH173" s="6"/>
      <c r="CI173" s="4"/>
      <c r="CJ173" s="6"/>
      <c r="CK173" s="5"/>
      <c r="CL173" s="6"/>
      <c r="CM173" s="4"/>
      <c r="CN173" s="6"/>
      <c r="CO173" s="5"/>
      <c r="CP173" s="6"/>
      <c r="CQ173" s="5"/>
      <c r="CR173" s="6"/>
      <c r="CS173" s="5"/>
      <c r="CT173" s="6"/>
      <c r="CU173" s="5"/>
      <c r="CV173" s="4"/>
      <c r="CW173" s="3"/>
      <c r="CX173" s="10"/>
      <c r="CY173" s="5"/>
      <c r="CZ173" s="3"/>
      <c r="DA173" s="6"/>
      <c r="DB173" s="5"/>
      <c r="DC173" s="6"/>
      <c r="DD173" s="5"/>
      <c r="DE173" s="6"/>
      <c r="DF173" s="3"/>
      <c r="DG173" s="3"/>
      <c r="DH173" s="3"/>
      <c r="DI173" s="4"/>
      <c r="DJ173" s="3"/>
      <c r="DK173" s="4"/>
      <c r="DL173" s="19"/>
      <c r="DM173" s="32"/>
      <c r="DN173" s="19"/>
      <c r="DO173" s="32"/>
      <c r="DP173" s="19"/>
      <c r="DQ173" s="32"/>
      <c r="DR173" s="4"/>
      <c r="DS173" s="3"/>
      <c r="DT173" s="4"/>
      <c r="DU173" s="5"/>
      <c r="DV173" s="6"/>
      <c r="DW173" s="6"/>
      <c r="DX173" s="185"/>
      <c r="DY173" s="19"/>
      <c r="DZ173" s="36"/>
      <c r="EA173" s="4"/>
    </row>
    <row r="174" spans="1:131" ht="12" customHeight="1" x14ac:dyDescent="0.2">
      <c r="A174" s="7"/>
      <c r="B174" s="9"/>
      <c r="C174" s="9"/>
      <c r="D174" s="9"/>
      <c r="E174" s="9"/>
      <c r="F174" s="8"/>
      <c r="G174" s="9"/>
      <c r="H174" s="7"/>
      <c r="I174" s="5"/>
      <c r="J174" s="6"/>
      <c r="K174" s="4"/>
      <c r="L174" s="6"/>
      <c r="M174" s="5"/>
      <c r="N174" s="4"/>
      <c r="O174" s="6"/>
      <c r="P174" s="4"/>
      <c r="Q174" s="4"/>
      <c r="R174" s="6"/>
      <c r="S174" s="5"/>
      <c r="T174" s="4"/>
      <c r="U174" s="6"/>
      <c r="V174" s="4"/>
      <c r="W174" s="4"/>
      <c r="X174" s="6"/>
      <c r="Y174" s="5"/>
      <c r="Z174" s="6"/>
      <c r="AA174" s="5"/>
      <c r="AB174" s="6"/>
      <c r="AC174" s="5"/>
      <c r="AD174" s="6"/>
      <c r="AE174" s="5"/>
      <c r="AF174" s="6"/>
      <c r="AG174" s="4"/>
      <c r="AH174" s="6"/>
      <c r="AI174" s="5"/>
      <c r="AJ174" s="6"/>
      <c r="AK174" s="4"/>
      <c r="AL174" s="6"/>
      <c r="AM174" s="5"/>
      <c r="AN174" s="6"/>
      <c r="AO174" s="4"/>
      <c r="AP174" s="6"/>
      <c r="AQ174" s="4"/>
      <c r="AR174" s="6"/>
      <c r="AS174" s="6"/>
      <c r="AT174" s="4"/>
      <c r="AU174" s="4"/>
      <c r="AV174" s="4"/>
      <c r="AW174" s="6"/>
      <c r="AX174" s="5"/>
      <c r="AY174" s="4"/>
      <c r="AZ174" s="4"/>
      <c r="BA174" s="6"/>
      <c r="BB174" s="4"/>
      <c r="BC174" s="4"/>
      <c r="BD174" s="4"/>
      <c r="BE174" s="6"/>
      <c r="BF174" s="4"/>
      <c r="BG174" s="6"/>
      <c r="BH174" s="4"/>
      <c r="BI174" s="4"/>
      <c r="BJ174" s="4"/>
      <c r="BK174" s="6"/>
      <c r="BL174" s="5"/>
      <c r="BM174" s="6"/>
      <c r="BN174" s="5"/>
      <c r="BO174" s="6"/>
      <c r="BP174" s="4"/>
      <c r="BQ174" s="6"/>
      <c r="BR174" s="5"/>
      <c r="BS174" s="6"/>
      <c r="BT174" s="3"/>
      <c r="BU174" s="6"/>
      <c r="BV174" s="5"/>
      <c r="BW174" s="6"/>
      <c r="BX174" s="5"/>
      <c r="BY174" s="6"/>
      <c r="BZ174" s="3"/>
      <c r="CA174" s="4"/>
      <c r="CB174" s="6"/>
      <c r="CC174" s="5"/>
      <c r="CD174" s="6"/>
      <c r="CE174" s="4"/>
      <c r="CF174" s="6"/>
      <c r="CG174" s="5"/>
      <c r="CH174" s="6"/>
      <c r="CI174" s="4"/>
      <c r="CJ174" s="6"/>
      <c r="CK174" s="5"/>
      <c r="CL174" s="6"/>
      <c r="CM174" s="4"/>
      <c r="CN174" s="6"/>
      <c r="CO174" s="5"/>
      <c r="CP174" s="6"/>
      <c r="CQ174" s="5"/>
      <c r="CR174" s="6"/>
      <c r="CS174" s="5"/>
      <c r="CT174" s="6"/>
      <c r="CU174" s="5"/>
      <c r="CV174" s="4"/>
      <c r="CW174" s="3"/>
      <c r="CX174" s="10"/>
      <c r="CY174" s="5"/>
      <c r="CZ174" s="3"/>
      <c r="DA174" s="6"/>
      <c r="DB174" s="5"/>
      <c r="DC174" s="6"/>
      <c r="DD174" s="5"/>
      <c r="DE174" s="6"/>
      <c r="DF174" s="3"/>
      <c r="DG174" s="3"/>
      <c r="DH174" s="3"/>
      <c r="DI174" s="4"/>
      <c r="DJ174" s="3"/>
      <c r="DK174" s="4"/>
      <c r="DL174" s="19"/>
      <c r="DM174" s="32"/>
      <c r="DN174" s="19"/>
      <c r="DO174" s="32"/>
      <c r="DP174" s="19"/>
      <c r="DQ174" s="32"/>
      <c r="DR174" s="4"/>
      <c r="DS174" s="3"/>
      <c r="DT174" s="4"/>
      <c r="DU174" s="5"/>
      <c r="DV174" s="6"/>
      <c r="DW174" s="6"/>
      <c r="DX174" s="185"/>
      <c r="DY174" s="19"/>
      <c r="DZ174" s="36"/>
      <c r="EA174" s="4"/>
    </row>
    <row r="175" spans="1:131" ht="12" customHeight="1" x14ac:dyDescent="0.2">
      <c r="A175" s="7"/>
      <c r="B175" s="9"/>
      <c r="C175" s="9"/>
      <c r="D175" s="9"/>
      <c r="E175" s="9"/>
      <c r="F175" s="8"/>
      <c r="G175" s="9"/>
      <c r="H175" s="7"/>
      <c r="I175" s="5"/>
      <c r="J175" s="6"/>
      <c r="K175" s="4"/>
      <c r="L175" s="6"/>
      <c r="M175" s="5"/>
      <c r="N175" s="4"/>
      <c r="O175" s="6"/>
      <c r="P175" s="4"/>
      <c r="Q175" s="4"/>
      <c r="R175" s="6"/>
      <c r="S175" s="5"/>
      <c r="T175" s="4"/>
      <c r="U175" s="6"/>
      <c r="V175" s="4"/>
      <c r="W175" s="4"/>
      <c r="X175" s="6"/>
      <c r="Y175" s="5"/>
      <c r="Z175" s="6"/>
      <c r="AA175" s="5"/>
      <c r="AB175" s="6"/>
      <c r="AC175" s="5"/>
      <c r="AD175" s="6"/>
      <c r="AE175" s="5"/>
      <c r="AF175" s="6"/>
      <c r="AG175" s="4"/>
      <c r="AH175" s="6"/>
      <c r="AI175" s="5"/>
      <c r="AJ175" s="6"/>
      <c r="AK175" s="4"/>
      <c r="AL175" s="6"/>
      <c r="AM175" s="5"/>
      <c r="AN175" s="6"/>
      <c r="AO175" s="4"/>
      <c r="AP175" s="6"/>
      <c r="AQ175" s="4"/>
      <c r="AR175" s="6"/>
      <c r="AS175" s="6"/>
      <c r="AT175" s="4"/>
      <c r="AU175" s="4"/>
      <c r="AV175" s="4"/>
      <c r="AW175" s="6"/>
      <c r="AX175" s="5"/>
      <c r="AY175" s="4"/>
      <c r="AZ175" s="4"/>
      <c r="BA175" s="6"/>
      <c r="BB175" s="4"/>
      <c r="BC175" s="4"/>
      <c r="BD175" s="4"/>
      <c r="BE175" s="6"/>
      <c r="BF175" s="4"/>
      <c r="BG175" s="6"/>
      <c r="BH175" s="4"/>
      <c r="BI175" s="4"/>
      <c r="BJ175" s="4"/>
      <c r="BK175" s="6"/>
      <c r="BL175" s="5"/>
      <c r="BM175" s="6"/>
      <c r="BN175" s="5"/>
      <c r="BO175" s="6"/>
      <c r="BP175" s="4"/>
      <c r="BQ175" s="6"/>
      <c r="BR175" s="5"/>
      <c r="BS175" s="6"/>
      <c r="BT175" s="3"/>
      <c r="BU175" s="6"/>
      <c r="BV175" s="5"/>
      <c r="BW175" s="6"/>
      <c r="BX175" s="5"/>
      <c r="BY175" s="6"/>
      <c r="BZ175" s="3"/>
      <c r="CA175" s="4"/>
      <c r="CB175" s="6"/>
      <c r="CC175" s="5"/>
      <c r="CD175" s="6"/>
      <c r="CE175" s="4"/>
      <c r="CF175" s="6"/>
      <c r="CG175" s="5"/>
      <c r="CH175" s="6"/>
      <c r="CI175" s="4"/>
      <c r="CJ175" s="6"/>
      <c r="CK175" s="5"/>
      <c r="CL175" s="6"/>
      <c r="CM175" s="4"/>
      <c r="CN175" s="6"/>
      <c r="CO175" s="5"/>
      <c r="CP175" s="6"/>
      <c r="CQ175" s="5"/>
      <c r="CR175" s="6"/>
      <c r="CS175" s="5"/>
      <c r="CT175" s="6"/>
      <c r="CU175" s="5"/>
      <c r="CV175" s="4"/>
      <c r="CW175" s="3"/>
      <c r="CX175" s="10"/>
      <c r="CY175" s="5"/>
      <c r="CZ175" s="3"/>
      <c r="DA175" s="6"/>
      <c r="DB175" s="5"/>
      <c r="DC175" s="6"/>
      <c r="DD175" s="5"/>
      <c r="DE175" s="6"/>
      <c r="DF175" s="3"/>
      <c r="DG175" s="3"/>
      <c r="DH175" s="3"/>
      <c r="DI175" s="4"/>
      <c r="DJ175" s="3"/>
      <c r="DK175" s="4"/>
      <c r="DL175" s="19"/>
      <c r="DM175" s="32"/>
      <c r="DN175" s="19"/>
      <c r="DO175" s="32"/>
      <c r="DP175" s="19"/>
      <c r="DQ175" s="32"/>
      <c r="DR175" s="4"/>
      <c r="DS175" s="3"/>
      <c r="DT175" s="4"/>
      <c r="DU175" s="5"/>
      <c r="DV175" s="6"/>
      <c r="DW175" s="6"/>
      <c r="DX175" s="185"/>
      <c r="DY175" s="19"/>
      <c r="DZ175" s="36"/>
      <c r="EA175" s="4"/>
    </row>
    <row r="176" spans="1:131" ht="12" customHeight="1" x14ac:dyDescent="0.2">
      <c r="A176" s="7"/>
      <c r="B176" s="9"/>
      <c r="C176" s="9"/>
      <c r="D176" s="9"/>
      <c r="E176" s="9"/>
      <c r="F176" s="8"/>
      <c r="G176" s="9"/>
      <c r="H176" s="7"/>
      <c r="I176" s="5"/>
      <c r="J176" s="6"/>
      <c r="K176" s="4"/>
      <c r="L176" s="6"/>
      <c r="M176" s="5"/>
      <c r="N176" s="4"/>
      <c r="O176" s="6"/>
      <c r="P176" s="4"/>
      <c r="Q176" s="4"/>
      <c r="R176" s="6"/>
      <c r="S176" s="5"/>
      <c r="T176" s="4"/>
      <c r="U176" s="6"/>
      <c r="V176" s="4"/>
      <c r="W176" s="4"/>
      <c r="X176" s="6"/>
      <c r="Y176" s="5"/>
      <c r="Z176" s="6"/>
      <c r="AA176" s="5"/>
      <c r="AB176" s="6"/>
      <c r="AC176" s="5"/>
      <c r="AD176" s="6"/>
      <c r="AE176" s="5"/>
      <c r="AF176" s="6"/>
      <c r="AG176" s="4"/>
      <c r="AH176" s="6"/>
      <c r="AI176" s="5"/>
      <c r="AJ176" s="6"/>
      <c r="AK176" s="4"/>
      <c r="AL176" s="6"/>
      <c r="AM176" s="5"/>
      <c r="AN176" s="6"/>
      <c r="AO176" s="4"/>
      <c r="AP176" s="6"/>
      <c r="AQ176" s="4"/>
      <c r="AR176" s="6"/>
      <c r="AS176" s="6"/>
      <c r="AT176" s="4"/>
      <c r="AU176" s="4"/>
      <c r="AV176" s="4"/>
      <c r="AW176" s="6"/>
      <c r="AX176" s="5"/>
      <c r="AY176" s="4"/>
      <c r="AZ176" s="4"/>
      <c r="BA176" s="6"/>
      <c r="BB176" s="4"/>
      <c r="BC176" s="4"/>
      <c r="BD176" s="4"/>
      <c r="BE176" s="6"/>
      <c r="BF176" s="4"/>
      <c r="BG176" s="6"/>
      <c r="BH176" s="4"/>
      <c r="BI176" s="4"/>
      <c r="BJ176" s="4"/>
      <c r="BK176" s="6"/>
      <c r="BL176" s="5"/>
      <c r="BM176" s="6"/>
      <c r="BN176" s="5"/>
      <c r="BO176" s="6"/>
      <c r="BP176" s="4"/>
      <c r="BQ176" s="6"/>
      <c r="BR176" s="5"/>
      <c r="BS176" s="6"/>
      <c r="BT176" s="3"/>
      <c r="BU176" s="6"/>
      <c r="BV176" s="5"/>
      <c r="BW176" s="6"/>
      <c r="BX176" s="5"/>
      <c r="BY176" s="6"/>
      <c r="BZ176" s="3"/>
      <c r="CA176" s="4"/>
      <c r="CB176" s="6"/>
      <c r="CC176" s="5"/>
      <c r="CD176" s="6"/>
      <c r="CE176" s="4"/>
      <c r="CF176" s="6"/>
      <c r="CG176" s="5"/>
      <c r="CH176" s="6"/>
      <c r="CI176" s="4"/>
      <c r="CJ176" s="6"/>
      <c r="CK176" s="5"/>
      <c r="CL176" s="6"/>
      <c r="CM176" s="4"/>
      <c r="CN176" s="6"/>
      <c r="CO176" s="5"/>
      <c r="CP176" s="6"/>
      <c r="CQ176" s="5"/>
      <c r="CR176" s="6"/>
      <c r="CS176" s="5"/>
      <c r="CT176" s="6"/>
      <c r="CU176" s="5"/>
      <c r="CV176" s="4"/>
      <c r="CW176" s="3"/>
      <c r="CX176" s="10"/>
      <c r="CY176" s="5"/>
      <c r="CZ176" s="3"/>
      <c r="DA176" s="6"/>
      <c r="DB176" s="5"/>
      <c r="DC176" s="6"/>
      <c r="DD176" s="5"/>
      <c r="DE176" s="6"/>
      <c r="DF176" s="3"/>
      <c r="DG176" s="3"/>
      <c r="DH176" s="3"/>
      <c r="DI176" s="4"/>
      <c r="DJ176" s="3"/>
      <c r="DK176" s="4"/>
      <c r="DL176" s="19"/>
      <c r="DM176" s="32"/>
      <c r="DN176" s="19"/>
      <c r="DO176" s="32"/>
      <c r="DP176" s="19"/>
      <c r="DQ176" s="32"/>
      <c r="DR176" s="4"/>
      <c r="DS176" s="3"/>
      <c r="DT176" s="4"/>
      <c r="DU176" s="5"/>
      <c r="DV176" s="6"/>
      <c r="DW176" s="6"/>
      <c r="DX176" s="185"/>
      <c r="DY176" s="19"/>
      <c r="DZ176" s="36"/>
      <c r="EA176" s="4"/>
    </row>
    <row r="177" spans="1:131" ht="12" customHeight="1" x14ac:dyDescent="0.2">
      <c r="A177" s="7"/>
      <c r="B177" s="9"/>
      <c r="C177" s="9"/>
      <c r="D177" s="9"/>
      <c r="E177" s="9"/>
      <c r="F177" s="8"/>
      <c r="G177" s="9"/>
      <c r="H177" s="7"/>
      <c r="I177" s="5"/>
      <c r="J177" s="6"/>
      <c r="K177" s="4"/>
      <c r="L177" s="6"/>
      <c r="M177" s="5"/>
      <c r="N177" s="4"/>
      <c r="O177" s="6"/>
      <c r="P177" s="4"/>
      <c r="Q177" s="4"/>
      <c r="R177" s="6"/>
      <c r="S177" s="5"/>
      <c r="T177" s="4"/>
      <c r="U177" s="6"/>
      <c r="V177" s="4"/>
      <c r="W177" s="4"/>
      <c r="X177" s="6"/>
      <c r="Y177" s="5"/>
      <c r="Z177" s="6"/>
      <c r="AA177" s="5"/>
      <c r="AB177" s="6"/>
      <c r="AC177" s="5"/>
      <c r="AD177" s="6"/>
      <c r="AE177" s="5"/>
      <c r="AF177" s="6"/>
      <c r="AG177" s="4"/>
      <c r="AH177" s="6"/>
      <c r="AI177" s="5"/>
      <c r="AJ177" s="6"/>
      <c r="AK177" s="4"/>
      <c r="AL177" s="6"/>
      <c r="AM177" s="5"/>
      <c r="AN177" s="6"/>
      <c r="AO177" s="4"/>
      <c r="AP177" s="6"/>
      <c r="AQ177" s="4"/>
      <c r="AR177" s="6"/>
      <c r="AS177" s="6"/>
      <c r="AT177" s="4"/>
      <c r="AU177" s="4"/>
      <c r="AV177" s="4"/>
      <c r="AW177" s="6"/>
      <c r="AX177" s="5"/>
      <c r="AY177" s="4"/>
      <c r="AZ177" s="4"/>
      <c r="BA177" s="6"/>
      <c r="BB177" s="4"/>
      <c r="BC177" s="4"/>
      <c r="BD177" s="4"/>
      <c r="BE177" s="6"/>
      <c r="BF177" s="4"/>
      <c r="BG177" s="6"/>
      <c r="BH177" s="4"/>
      <c r="BI177" s="4"/>
      <c r="BJ177" s="4"/>
      <c r="BK177" s="6"/>
      <c r="BL177" s="5"/>
      <c r="BM177" s="6"/>
      <c r="BN177" s="5"/>
      <c r="BO177" s="6"/>
      <c r="BP177" s="4"/>
      <c r="BQ177" s="6"/>
      <c r="BR177" s="5"/>
      <c r="BS177" s="6"/>
      <c r="BT177" s="3"/>
      <c r="BU177" s="6"/>
      <c r="BV177" s="5"/>
      <c r="BW177" s="6"/>
      <c r="BX177" s="5"/>
      <c r="BY177" s="6"/>
      <c r="BZ177" s="3"/>
      <c r="CA177" s="4"/>
      <c r="CB177" s="6"/>
      <c r="CC177" s="5"/>
      <c r="CD177" s="6"/>
      <c r="CE177" s="4"/>
      <c r="CF177" s="6"/>
      <c r="CG177" s="5"/>
      <c r="CH177" s="6"/>
      <c r="CI177" s="4"/>
      <c r="CJ177" s="6"/>
      <c r="CK177" s="5"/>
      <c r="CL177" s="6"/>
      <c r="CM177" s="4"/>
      <c r="CN177" s="6"/>
      <c r="CO177" s="5"/>
      <c r="CP177" s="6"/>
      <c r="CQ177" s="5"/>
      <c r="CR177" s="6"/>
      <c r="CS177" s="5"/>
      <c r="CT177" s="6"/>
      <c r="CU177" s="5"/>
      <c r="CV177" s="4"/>
      <c r="CW177" s="3"/>
      <c r="CX177" s="10"/>
      <c r="CY177" s="5"/>
      <c r="CZ177" s="3"/>
      <c r="DA177" s="6"/>
      <c r="DB177" s="5"/>
      <c r="DC177" s="6"/>
      <c r="DD177" s="5"/>
      <c r="DE177" s="6"/>
      <c r="DF177" s="3"/>
      <c r="DG177" s="3"/>
      <c r="DH177" s="3"/>
      <c r="DI177" s="4"/>
      <c r="DJ177" s="3"/>
      <c r="DK177" s="4"/>
      <c r="DL177" s="19"/>
      <c r="DM177" s="32"/>
      <c r="DN177" s="19"/>
      <c r="DO177" s="32"/>
      <c r="DP177" s="19"/>
      <c r="DQ177" s="32"/>
      <c r="DR177" s="4"/>
      <c r="DS177" s="3"/>
      <c r="DT177" s="4"/>
      <c r="DU177" s="5"/>
      <c r="DV177" s="6"/>
      <c r="DW177" s="6"/>
      <c r="DX177" s="185"/>
      <c r="DY177" s="19"/>
      <c r="DZ177" s="36"/>
      <c r="EA177" s="4"/>
    </row>
    <row r="178" spans="1:131" ht="12" customHeight="1" x14ac:dyDescent="0.2">
      <c r="A178" s="7"/>
      <c r="B178" s="9"/>
      <c r="C178" s="9"/>
      <c r="D178" s="9"/>
      <c r="E178" s="9"/>
      <c r="F178" s="8"/>
      <c r="G178" s="9"/>
      <c r="H178" s="7"/>
      <c r="I178" s="5"/>
      <c r="J178" s="6"/>
      <c r="K178" s="4"/>
      <c r="L178" s="6"/>
      <c r="M178" s="5"/>
      <c r="N178" s="4"/>
      <c r="O178" s="6"/>
      <c r="P178" s="4"/>
      <c r="Q178" s="4"/>
      <c r="R178" s="6"/>
      <c r="S178" s="5"/>
      <c r="T178" s="4"/>
      <c r="U178" s="6"/>
      <c r="V178" s="4"/>
      <c r="W178" s="4"/>
      <c r="X178" s="6"/>
      <c r="Y178" s="5"/>
      <c r="Z178" s="6"/>
      <c r="AA178" s="5"/>
      <c r="AB178" s="6"/>
      <c r="AC178" s="5"/>
      <c r="AD178" s="6"/>
      <c r="AE178" s="5"/>
      <c r="AF178" s="6"/>
      <c r="AG178" s="4"/>
      <c r="AH178" s="6"/>
      <c r="AI178" s="5"/>
      <c r="AJ178" s="6"/>
      <c r="AK178" s="4"/>
      <c r="AL178" s="6"/>
      <c r="AM178" s="5"/>
      <c r="AN178" s="6"/>
      <c r="AO178" s="4"/>
      <c r="AP178" s="6"/>
      <c r="AQ178" s="4"/>
      <c r="AR178" s="6"/>
      <c r="AS178" s="6"/>
      <c r="AT178" s="4"/>
      <c r="AU178" s="4"/>
      <c r="AV178" s="4"/>
      <c r="AW178" s="6"/>
      <c r="AX178" s="5"/>
      <c r="AY178" s="4"/>
      <c r="AZ178" s="4"/>
      <c r="BA178" s="6"/>
      <c r="BB178" s="4"/>
      <c r="BC178" s="4"/>
      <c r="BD178" s="4"/>
      <c r="BE178" s="6"/>
      <c r="BF178" s="4"/>
      <c r="BG178" s="6"/>
      <c r="BH178" s="4"/>
      <c r="BI178" s="4"/>
      <c r="BJ178" s="4"/>
      <c r="BK178" s="6"/>
      <c r="BL178" s="5"/>
      <c r="BM178" s="6"/>
      <c r="BN178" s="5"/>
      <c r="BO178" s="6"/>
      <c r="BP178" s="4"/>
      <c r="BQ178" s="6"/>
      <c r="BR178" s="5"/>
      <c r="BS178" s="6"/>
      <c r="BT178" s="3"/>
      <c r="BU178" s="6"/>
      <c r="BV178" s="5"/>
      <c r="BW178" s="6"/>
      <c r="BX178" s="5"/>
      <c r="BY178" s="6"/>
      <c r="BZ178" s="3"/>
      <c r="CA178" s="4"/>
      <c r="CB178" s="6"/>
      <c r="CC178" s="5"/>
      <c r="CD178" s="6"/>
      <c r="CE178" s="4"/>
      <c r="CF178" s="6"/>
      <c r="CG178" s="5"/>
      <c r="CH178" s="6"/>
      <c r="CI178" s="4"/>
      <c r="CJ178" s="6"/>
      <c r="CK178" s="5"/>
      <c r="CL178" s="6"/>
      <c r="CM178" s="4"/>
      <c r="CN178" s="6"/>
      <c r="CO178" s="5"/>
      <c r="CP178" s="6"/>
      <c r="CQ178" s="5"/>
      <c r="CR178" s="6"/>
      <c r="CS178" s="5"/>
      <c r="CT178" s="6"/>
      <c r="CU178" s="5"/>
      <c r="CV178" s="4"/>
      <c r="CW178" s="3"/>
      <c r="CX178" s="10"/>
      <c r="CY178" s="5"/>
      <c r="CZ178" s="3"/>
      <c r="DA178" s="6"/>
      <c r="DB178" s="5"/>
      <c r="DC178" s="6"/>
      <c r="DD178" s="5"/>
      <c r="DE178" s="6"/>
      <c r="DF178" s="3"/>
      <c r="DG178" s="3"/>
      <c r="DH178" s="3"/>
      <c r="DI178" s="4"/>
      <c r="DJ178" s="3"/>
      <c r="DK178" s="4"/>
      <c r="DL178" s="19"/>
      <c r="DM178" s="32"/>
      <c r="DN178" s="19"/>
      <c r="DO178" s="32"/>
      <c r="DP178" s="19"/>
      <c r="DQ178" s="32"/>
      <c r="DR178" s="4"/>
      <c r="DS178" s="3"/>
      <c r="DT178" s="4"/>
      <c r="DU178" s="5"/>
      <c r="DV178" s="6"/>
      <c r="DW178" s="6"/>
      <c r="DX178" s="185"/>
      <c r="DY178" s="19"/>
      <c r="DZ178" s="36"/>
      <c r="EA178" s="4"/>
    </row>
    <row r="179" spans="1:131" ht="12" customHeight="1" x14ac:dyDescent="0.2">
      <c r="A179" s="7"/>
      <c r="B179" s="9"/>
      <c r="C179" s="9"/>
      <c r="D179" s="9"/>
      <c r="E179" s="9"/>
      <c r="F179" s="8"/>
      <c r="G179" s="9"/>
      <c r="H179" s="7"/>
      <c r="I179" s="5"/>
      <c r="J179" s="6"/>
      <c r="K179" s="4"/>
      <c r="L179" s="6"/>
      <c r="M179" s="5"/>
      <c r="N179" s="4"/>
      <c r="O179" s="6"/>
      <c r="P179" s="4"/>
      <c r="Q179" s="4"/>
      <c r="R179" s="6"/>
      <c r="S179" s="5"/>
      <c r="T179" s="4"/>
      <c r="U179" s="6"/>
      <c r="V179" s="4"/>
      <c r="W179" s="4"/>
      <c r="X179" s="6"/>
      <c r="Y179" s="5"/>
      <c r="Z179" s="6"/>
      <c r="AA179" s="5"/>
      <c r="AB179" s="6"/>
      <c r="AC179" s="5"/>
      <c r="AD179" s="6"/>
      <c r="AE179" s="5"/>
      <c r="AF179" s="6"/>
      <c r="AG179" s="4"/>
      <c r="AH179" s="6"/>
      <c r="AI179" s="5"/>
      <c r="AJ179" s="6"/>
      <c r="AK179" s="4"/>
      <c r="AL179" s="6"/>
      <c r="AM179" s="5"/>
      <c r="AN179" s="6"/>
      <c r="AO179" s="4"/>
      <c r="AP179" s="6"/>
      <c r="AQ179" s="4"/>
      <c r="AR179" s="6"/>
      <c r="AS179" s="6"/>
      <c r="AT179" s="4"/>
      <c r="AU179" s="4"/>
      <c r="AV179" s="4"/>
      <c r="AW179" s="6"/>
      <c r="AX179" s="5"/>
      <c r="AY179" s="4"/>
      <c r="AZ179" s="4"/>
      <c r="BA179" s="6"/>
      <c r="BB179" s="4"/>
      <c r="BC179" s="4"/>
      <c r="BD179" s="4"/>
      <c r="BE179" s="6"/>
      <c r="BF179" s="4"/>
      <c r="BG179" s="6"/>
      <c r="BH179" s="4"/>
      <c r="BI179" s="4"/>
      <c r="BJ179" s="4"/>
      <c r="BK179" s="6"/>
      <c r="BL179" s="5"/>
      <c r="BM179" s="6"/>
      <c r="BN179" s="5"/>
      <c r="BO179" s="6"/>
      <c r="BP179" s="4"/>
      <c r="BQ179" s="6"/>
      <c r="BR179" s="5"/>
      <c r="BS179" s="6"/>
      <c r="BT179" s="3"/>
      <c r="BU179" s="6"/>
      <c r="BV179" s="5"/>
      <c r="BW179" s="6"/>
      <c r="BX179" s="5"/>
      <c r="BY179" s="6"/>
      <c r="BZ179" s="3"/>
      <c r="CA179" s="4"/>
      <c r="CB179" s="6"/>
      <c r="CC179" s="5"/>
      <c r="CD179" s="6"/>
      <c r="CE179" s="4"/>
      <c r="CF179" s="6"/>
      <c r="CG179" s="5"/>
      <c r="CH179" s="6"/>
      <c r="CI179" s="4"/>
      <c r="CJ179" s="6"/>
      <c r="CK179" s="5"/>
      <c r="CL179" s="6"/>
      <c r="CM179" s="4"/>
      <c r="CN179" s="6"/>
      <c r="CO179" s="5"/>
      <c r="CP179" s="6"/>
      <c r="CQ179" s="5"/>
      <c r="CR179" s="6"/>
      <c r="CS179" s="5"/>
      <c r="CT179" s="6"/>
      <c r="CU179" s="5"/>
      <c r="CV179" s="4"/>
      <c r="CW179" s="3"/>
      <c r="CX179" s="10"/>
      <c r="CY179" s="5"/>
      <c r="CZ179" s="3"/>
      <c r="DA179" s="6"/>
      <c r="DB179" s="5"/>
      <c r="DC179" s="6"/>
      <c r="DD179" s="5"/>
      <c r="DE179" s="6"/>
      <c r="DF179" s="3"/>
      <c r="DG179" s="3"/>
      <c r="DH179" s="3"/>
      <c r="DI179" s="4"/>
      <c r="DJ179" s="3"/>
      <c r="DK179" s="4"/>
      <c r="DL179" s="19"/>
      <c r="DM179" s="32"/>
      <c r="DN179" s="19"/>
      <c r="DO179" s="32"/>
      <c r="DP179" s="19"/>
      <c r="DQ179" s="32"/>
      <c r="DR179" s="4"/>
      <c r="DS179" s="3"/>
      <c r="DT179" s="4"/>
      <c r="DU179" s="5"/>
      <c r="DV179" s="6"/>
      <c r="DW179" s="6"/>
      <c r="DX179" s="185"/>
      <c r="DY179" s="19"/>
      <c r="DZ179" s="36"/>
      <c r="EA179" s="4"/>
    </row>
    <row r="180" spans="1:131" ht="12" customHeight="1" x14ac:dyDescent="0.2">
      <c r="A180" s="7"/>
      <c r="B180" s="9"/>
      <c r="C180" s="9"/>
      <c r="D180" s="9"/>
      <c r="E180" s="9"/>
      <c r="F180" s="8"/>
      <c r="G180" s="9"/>
      <c r="H180" s="7"/>
      <c r="I180" s="5"/>
      <c r="J180" s="6"/>
      <c r="K180" s="4"/>
      <c r="L180" s="6"/>
      <c r="M180" s="5"/>
      <c r="N180" s="4"/>
      <c r="O180" s="6"/>
      <c r="P180" s="4"/>
      <c r="Q180" s="4"/>
      <c r="R180" s="6"/>
      <c r="S180" s="5"/>
      <c r="T180" s="4"/>
      <c r="U180" s="6"/>
      <c r="V180" s="4"/>
      <c r="W180" s="4"/>
      <c r="X180" s="6"/>
      <c r="Y180" s="5"/>
      <c r="Z180" s="6"/>
      <c r="AA180" s="5"/>
      <c r="AB180" s="6"/>
      <c r="AC180" s="5"/>
      <c r="AD180" s="6"/>
      <c r="AE180" s="5"/>
      <c r="AF180" s="6"/>
      <c r="AG180" s="4"/>
      <c r="AH180" s="6"/>
      <c r="AI180" s="5"/>
      <c r="AJ180" s="6"/>
      <c r="AK180" s="4"/>
      <c r="AL180" s="6"/>
      <c r="AM180" s="5"/>
      <c r="AN180" s="6"/>
      <c r="AO180" s="4"/>
      <c r="AP180" s="6"/>
      <c r="AQ180" s="4"/>
      <c r="AR180" s="6"/>
      <c r="AS180" s="6"/>
      <c r="AT180" s="4"/>
      <c r="AU180" s="4"/>
      <c r="AV180" s="4"/>
      <c r="AW180" s="6"/>
      <c r="AX180" s="5"/>
      <c r="AY180" s="4"/>
      <c r="AZ180" s="4"/>
      <c r="BA180" s="6"/>
      <c r="BB180" s="4"/>
      <c r="BC180" s="4"/>
      <c r="BD180" s="4"/>
      <c r="BE180" s="6"/>
      <c r="BF180" s="4"/>
      <c r="BG180" s="6"/>
      <c r="BH180" s="4"/>
      <c r="BI180" s="4"/>
      <c r="BJ180" s="4"/>
      <c r="BK180" s="6"/>
      <c r="BL180" s="5"/>
      <c r="BM180" s="6"/>
      <c r="BN180" s="5"/>
      <c r="BO180" s="6"/>
      <c r="BP180" s="4"/>
      <c r="BQ180" s="6"/>
      <c r="BR180" s="5"/>
      <c r="BS180" s="6"/>
      <c r="BT180" s="3"/>
      <c r="BU180" s="6"/>
      <c r="BV180" s="5"/>
      <c r="BW180" s="6"/>
      <c r="BX180" s="5"/>
      <c r="BY180" s="6"/>
      <c r="BZ180" s="3"/>
      <c r="CA180" s="4"/>
      <c r="CB180" s="6"/>
      <c r="CC180" s="5"/>
      <c r="CD180" s="6"/>
      <c r="CE180" s="4"/>
      <c r="CF180" s="6"/>
      <c r="CG180" s="5"/>
      <c r="CH180" s="6"/>
      <c r="CI180" s="4"/>
      <c r="CJ180" s="6"/>
      <c r="CK180" s="5"/>
      <c r="CL180" s="6"/>
      <c r="CM180" s="4"/>
      <c r="CN180" s="6"/>
      <c r="CO180" s="5"/>
      <c r="CP180" s="6"/>
      <c r="CQ180" s="5"/>
      <c r="CR180" s="6"/>
      <c r="CS180" s="5"/>
      <c r="CT180" s="6"/>
      <c r="CU180" s="5"/>
      <c r="CV180" s="4"/>
      <c r="CW180" s="3"/>
      <c r="CX180" s="10"/>
      <c r="CY180" s="5"/>
      <c r="CZ180" s="3"/>
      <c r="DA180" s="6"/>
      <c r="DB180" s="5"/>
      <c r="DC180" s="6"/>
      <c r="DD180" s="5"/>
      <c r="DE180" s="6"/>
      <c r="DF180" s="3"/>
      <c r="DG180" s="3"/>
      <c r="DH180" s="3"/>
      <c r="DI180" s="4"/>
      <c r="DJ180" s="3"/>
      <c r="DK180" s="4"/>
      <c r="DL180" s="19"/>
      <c r="DM180" s="32"/>
      <c r="DN180" s="19"/>
      <c r="DO180" s="32"/>
      <c r="DP180" s="19"/>
      <c r="DQ180" s="32"/>
      <c r="DR180" s="4"/>
      <c r="DS180" s="3"/>
      <c r="DT180" s="4"/>
      <c r="DU180" s="5"/>
      <c r="DV180" s="6"/>
      <c r="DW180" s="6"/>
      <c r="DX180" s="185"/>
      <c r="DY180" s="19"/>
      <c r="DZ180" s="36"/>
      <c r="EA180" s="4"/>
    </row>
    <row r="181" spans="1:131" ht="12" customHeight="1" x14ac:dyDescent="0.2">
      <c r="A181" s="7"/>
      <c r="B181" s="9"/>
      <c r="C181" s="9"/>
      <c r="D181" s="9"/>
      <c r="E181" s="9"/>
      <c r="F181" s="8"/>
      <c r="G181" s="9"/>
      <c r="H181" s="7"/>
      <c r="I181" s="5"/>
      <c r="J181" s="6"/>
      <c r="K181" s="4"/>
      <c r="L181" s="6"/>
      <c r="M181" s="5"/>
      <c r="N181" s="4"/>
      <c r="O181" s="6"/>
      <c r="P181" s="4"/>
      <c r="Q181" s="4"/>
      <c r="R181" s="6"/>
      <c r="S181" s="5"/>
      <c r="T181" s="4"/>
      <c r="U181" s="6"/>
      <c r="V181" s="4"/>
      <c r="W181" s="4"/>
      <c r="X181" s="6"/>
      <c r="Y181" s="5"/>
      <c r="Z181" s="6"/>
      <c r="AA181" s="5"/>
      <c r="AB181" s="6"/>
      <c r="AC181" s="5"/>
      <c r="AD181" s="6"/>
      <c r="AE181" s="5"/>
      <c r="AF181" s="6"/>
      <c r="AG181" s="4"/>
      <c r="AH181" s="6"/>
      <c r="AI181" s="5"/>
      <c r="AJ181" s="6"/>
      <c r="AK181" s="4"/>
      <c r="AL181" s="6"/>
      <c r="AM181" s="5"/>
      <c r="AN181" s="6"/>
      <c r="AO181" s="4"/>
      <c r="AP181" s="6"/>
      <c r="AQ181" s="4"/>
      <c r="AR181" s="6"/>
      <c r="AS181" s="6"/>
      <c r="AT181" s="4"/>
      <c r="AU181" s="4"/>
      <c r="AV181" s="4"/>
      <c r="AW181" s="6"/>
      <c r="AX181" s="5"/>
      <c r="AY181" s="4"/>
      <c r="AZ181" s="4"/>
      <c r="BA181" s="6"/>
      <c r="BB181" s="4"/>
      <c r="BC181" s="4"/>
      <c r="BD181" s="4"/>
      <c r="BE181" s="6"/>
      <c r="BF181" s="4"/>
      <c r="BG181" s="6"/>
      <c r="BH181" s="4"/>
      <c r="BI181" s="4"/>
      <c r="BJ181" s="4"/>
      <c r="BK181" s="6"/>
      <c r="BL181" s="5"/>
      <c r="BM181" s="6"/>
      <c r="BN181" s="5"/>
      <c r="BO181" s="6"/>
      <c r="BP181" s="4"/>
      <c r="BQ181" s="6"/>
      <c r="BR181" s="5"/>
      <c r="BS181" s="6"/>
      <c r="BT181" s="3"/>
      <c r="BU181" s="6"/>
      <c r="BV181" s="5"/>
      <c r="BW181" s="6"/>
      <c r="BX181" s="5"/>
      <c r="BY181" s="6"/>
      <c r="BZ181" s="3"/>
      <c r="CA181" s="4"/>
      <c r="CB181" s="6"/>
      <c r="CC181" s="5"/>
      <c r="CD181" s="6"/>
      <c r="CE181" s="4"/>
      <c r="CF181" s="6"/>
      <c r="CG181" s="5"/>
      <c r="CH181" s="6"/>
      <c r="CI181" s="4"/>
      <c r="CJ181" s="6"/>
      <c r="CK181" s="5"/>
      <c r="CL181" s="6"/>
      <c r="CM181" s="4"/>
      <c r="CN181" s="6"/>
      <c r="CO181" s="5"/>
      <c r="CP181" s="6"/>
      <c r="CQ181" s="5"/>
      <c r="CR181" s="6"/>
      <c r="CS181" s="5"/>
      <c r="CT181" s="6"/>
      <c r="CU181" s="5"/>
      <c r="CV181" s="4"/>
      <c r="CW181" s="3"/>
      <c r="CX181" s="10"/>
      <c r="CY181" s="5"/>
      <c r="CZ181" s="3"/>
      <c r="DA181" s="6"/>
      <c r="DB181" s="5"/>
      <c r="DC181" s="6"/>
      <c r="DD181" s="5"/>
      <c r="DE181" s="6"/>
      <c r="DF181" s="3"/>
      <c r="DG181" s="3"/>
      <c r="DH181" s="3"/>
      <c r="DI181" s="4"/>
      <c r="DJ181" s="3"/>
      <c r="DK181" s="4"/>
      <c r="DL181" s="19"/>
      <c r="DM181" s="32"/>
      <c r="DN181" s="19"/>
      <c r="DO181" s="32"/>
      <c r="DP181" s="19"/>
      <c r="DQ181" s="32"/>
      <c r="DR181" s="4"/>
      <c r="DS181" s="3"/>
      <c r="DT181" s="4"/>
      <c r="DU181" s="5"/>
      <c r="DV181" s="6"/>
      <c r="DW181" s="6"/>
      <c r="DX181" s="185"/>
      <c r="DY181" s="19"/>
      <c r="DZ181" s="36"/>
      <c r="EA181" s="4"/>
    </row>
    <row r="182" spans="1:131" ht="12" customHeight="1" x14ac:dyDescent="0.2">
      <c r="A182" s="7"/>
      <c r="B182" s="9"/>
      <c r="C182" s="9"/>
      <c r="D182" s="9"/>
      <c r="E182" s="9"/>
      <c r="F182" s="8"/>
      <c r="G182" s="9"/>
      <c r="H182" s="7"/>
      <c r="I182" s="5"/>
      <c r="J182" s="6"/>
      <c r="K182" s="4"/>
      <c r="L182" s="6"/>
      <c r="M182" s="5"/>
      <c r="N182" s="4"/>
      <c r="O182" s="6"/>
      <c r="P182" s="4"/>
      <c r="Q182" s="4"/>
      <c r="R182" s="6"/>
      <c r="S182" s="5"/>
      <c r="T182" s="4"/>
      <c r="U182" s="6"/>
      <c r="V182" s="4"/>
      <c r="W182" s="4"/>
      <c r="X182" s="6"/>
      <c r="Y182" s="5"/>
      <c r="Z182" s="6"/>
      <c r="AA182" s="5"/>
      <c r="AB182" s="6"/>
      <c r="AC182" s="5"/>
      <c r="AD182" s="6"/>
      <c r="AE182" s="5"/>
      <c r="AF182" s="6"/>
      <c r="AG182" s="4"/>
      <c r="AH182" s="6"/>
      <c r="AI182" s="5"/>
      <c r="AJ182" s="6"/>
      <c r="AK182" s="4"/>
      <c r="AL182" s="6"/>
      <c r="AM182" s="5"/>
      <c r="AN182" s="6"/>
      <c r="AO182" s="4"/>
      <c r="AP182" s="6"/>
      <c r="AQ182" s="4"/>
      <c r="AR182" s="6"/>
      <c r="AS182" s="6"/>
      <c r="AT182" s="4"/>
      <c r="AU182" s="4"/>
      <c r="AV182" s="4"/>
      <c r="AW182" s="6"/>
      <c r="AX182" s="5"/>
      <c r="AY182" s="4"/>
      <c r="AZ182" s="4"/>
      <c r="BA182" s="6"/>
      <c r="BB182" s="4"/>
      <c r="BC182" s="4"/>
      <c r="BD182" s="4"/>
      <c r="BE182" s="6"/>
      <c r="BF182" s="4"/>
      <c r="BG182" s="6"/>
      <c r="BH182" s="4"/>
      <c r="BI182" s="4"/>
      <c r="BJ182" s="4"/>
      <c r="BK182" s="6"/>
      <c r="BL182" s="5"/>
      <c r="BM182" s="6"/>
      <c r="BN182" s="5"/>
      <c r="BO182" s="6"/>
      <c r="BP182" s="4"/>
      <c r="BQ182" s="6"/>
      <c r="BR182" s="5"/>
      <c r="BS182" s="6"/>
      <c r="BT182" s="3"/>
      <c r="BU182" s="6"/>
      <c r="BV182" s="5"/>
      <c r="BW182" s="6"/>
      <c r="BX182" s="5"/>
      <c r="BY182" s="6"/>
      <c r="BZ182" s="3"/>
      <c r="CA182" s="4"/>
      <c r="CB182" s="6"/>
      <c r="CC182" s="5"/>
      <c r="CD182" s="6"/>
      <c r="CE182" s="4"/>
      <c r="CF182" s="6"/>
      <c r="CG182" s="5"/>
      <c r="CH182" s="6"/>
      <c r="CI182" s="4"/>
      <c r="CJ182" s="6"/>
      <c r="CK182" s="5"/>
      <c r="CL182" s="6"/>
      <c r="CM182" s="4"/>
      <c r="CN182" s="6"/>
      <c r="CO182" s="5"/>
      <c r="CP182" s="6"/>
      <c r="CQ182" s="5"/>
      <c r="CR182" s="6"/>
      <c r="CS182" s="5"/>
      <c r="CT182" s="6"/>
      <c r="CU182" s="5"/>
      <c r="CV182" s="4"/>
      <c r="CW182" s="3"/>
      <c r="CX182" s="10"/>
      <c r="CY182" s="5"/>
      <c r="CZ182" s="3"/>
      <c r="DA182" s="6"/>
      <c r="DB182" s="5"/>
      <c r="DC182" s="6"/>
      <c r="DD182" s="5"/>
      <c r="DE182" s="6"/>
      <c r="DF182" s="3"/>
      <c r="DG182" s="3"/>
      <c r="DH182" s="3"/>
      <c r="DI182" s="4"/>
      <c r="DJ182" s="3"/>
      <c r="DK182" s="4"/>
      <c r="DL182" s="19"/>
      <c r="DM182" s="32"/>
      <c r="DN182" s="19"/>
      <c r="DO182" s="32"/>
      <c r="DP182" s="19"/>
      <c r="DQ182" s="32"/>
      <c r="DR182" s="4"/>
      <c r="DS182" s="3"/>
      <c r="DT182" s="4"/>
      <c r="DU182" s="5"/>
      <c r="DV182" s="6"/>
      <c r="DW182" s="6"/>
      <c r="DX182" s="185"/>
      <c r="DY182" s="19"/>
      <c r="DZ182" s="36"/>
      <c r="EA182" s="4"/>
    </row>
    <row r="183" spans="1:131" ht="12" customHeight="1" x14ac:dyDescent="0.2">
      <c r="A183" s="7"/>
      <c r="B183" s="9"/>
      <c r="C183" s="9"/>
      <c r="D183" s="9"/>
      <c r="E183" s="9"/>
      <c r="F183" s="8"/>
      <c r="G183" s="9"/>
      <c r="H183" s="7"/>
      <c r="I183" s="5"/>
      <c r="J183" s="6"/>
      <c r="K183" s="4"/>
      <c r="L183" s="6"/>
      <c r="M183" s="5"/>
      <c r="N183" s="4"/>
      <c r="O183" s="6"/>
      <c r="P183" s="4"/>
      <c r="Q183" s="4"/>
      <c r="R183" s="6"/>
      <c r="S183" s="5"/>
      <c r="T183" s="4"/>
      <c r="U183" s="6"/>
      <c r="V183" s="4"/>
      <c r="W183" s="4"/>
      <c r="X183" s="6"/>
      <c r="Y183" s="5"/>
      <c r="Z183" s="6"/>
      <c r="AA183" s="5"/>
      <c r="AB183" s="6"/>
      <c r="AC183" s="5"/>
      <c r="AD183" s="6"/>
      <c r="AE183" s="5"/>
      <c r="AF183" s="6"/>
      <c r="AG183" s="4"/>
      <c r="AH183" s="6"/>
      <c r="AI183" s="5"/>
      <c r="AJ183" s="6"/>
      <c r="AK183" s="4"/>
      <c r="AL183" s="6"/>
      <c r="AM183" s="5"/>
      <c r="AN183" s="6"/>
      <c r="AO183" s="4"/>
      <c r="AP183" s="6"/>
      <c r="AQ183" s="4"/>
      <c r="AR183" s="6"/>
      <c r="AS183" s="6"/>
      <c r="AT183" s="4"/>
      <c r="AU183" s="4"/>
      <c r="AV183" s="4"/>
      <c r="AW183" s="6"/>
      <c r="AX183" s="5"/>
      <c r="AY183" s="4"/>
      <c r="AZ183" s="4"/>
      <c r="BA183" s="6"/>
      <c r="BB183" s="4"/>
      <c r="BC183" s="4"/>
      <c r="BD183" s="4"/>
      <c r="BE183" s="6"/>
      <c r="BF183" s="4"/>
      <c r="BG183" s="6"/>
      <c r="BH183" s="4"/>
      <c r="BI183" s="4"/>
      <c r="BJ183" s="4"/>
      <c r="BK183" s="6"/>
      <c r="BL183" s="5"/>
      <c r="BM183" s="6"/>
      <c r="BN183" s="5"/>
      <c r="BO183" s="6"/>
      <c r="BP183" s="4"/>
      <c r="BQ183" s="6"/>
      <c r="BR183" s="5"/>
      <c r="BS183" s="6"/>
      <c r="BT183" s="3"/>
      <c r="BU183" s="6"/>
      <c r="BV183" s="5"/>
      <c r="BW183" s="6"/>
      <c r="BX183" s="5"/>
      <c r="BY183" s="6"/>
      <c r="BZ183" s="3"/>
      <c r="CA183" s="4"/>
      <c r="CB183" s="6"/>
      <c r="CC183" s="5"/>
      <c r="CD183" s="6"/>
      <c r="CE183" s="4"/>
      <c r="CF183" s="6"/>
      <c r="CG183" s="5"/>
      <c r="CH183" s="6"/>
      <c r="CI183" s="4"/>
      <c r="CJ183" s="6"/>
      <c r="CK183" s="5"/>
      <c r="CL183" s="6"/>
      <c r="CM183" s="4"/>
      <c r="CN183" s="6"/>
      <c r="CO183" s="5"/>
      <c r="CP183" s="6"/>
      <c r="CQ183" s="5"/>
      <c r="CR183" s="6"/>
      <c r="CS183" s="5"/>
      <c r="CT183" s="6"/>
      <c r="CU183" s="5"/>
      <c r="CV183" s="4"/>
      <c r="CW183" s="3"/>
      <c r="CX183" s="10"/>
      <c r="CY183" s="5"/>
      <c r="CZ183" s="3"/>
      <c r="DA183" s="6"/>
      <c r="DB183" s="5"/>
      <c r="DC183" s="6"/>
      <c r="DD183" s="5"/>
      <c r="DE183" s="6"/>
      <c r="DF183" s="3"/>
      <c r="DG183" s="3"/>
      <c r="DH183" s="3"/>
      <c r="DI183" s="4"/>
      <c r="DJ183" s="3"/>
      <c r="DK183" s="4"/>
      <c r="DL183" s="19"/>
      <c r="DM183" s="32"/>
      <c r="DN183" s="19"/>
      <c r="DO183" s="32"/>
      <c r="DP183" s="19"/>
      <c r="DQ183" s="32"/>
      <c r="DR183" s="4"/>
      <c r="DS183" s="3"/>
      <c r="DT183" s="4"/>
      <c r="DU183" s="5"/>
      <c r="DV183" s="6"/>
      <c r="DW183" s="6"/>
      <c r="DX183" s="185"/>
      <c r="DY183" s="19"/>
      <c r="DZ183" s="36"/>
      <c r="EA183" s="4"/>
    </row>
    <row r="184" spans="1:131" ht="12" customHeight="1" x14ac:dyDescent="0.2">
      <c r="A184" s="7"/>
      <c r="B184" s="9"/>
      <c r="C184" s="9"/>
      <c r="D184" s="9"/>
      <c r="E184" s="9"/>
      <c r="F184" s="8"/>
      <c r="G184" s="9"/>
      <c r="H184" s="7"/>
      <c r="I184" s="5"/>
      <c r="J184" s="6"/>
      <c r="K184" s="4"/>
      <c r="L184" s="6"/>
      <c r="M184" s="5"/>
      <c r="N184" s="4"/>
      <c r="O184" s="6"/>
      <c r="P184" s="4"/>
      <c r="Q184" s="4"/>
      <c r="R184" s="6"/>
      <c r="S184" s="5"/>
      <c r="T184" s="4"/>
      <c r="U184" s="6"/>
      <c r="V184" s="4"/>
      <c r="W184" s="4"/>
      <c r="X184" s="6"/>
      <c r="Y184" s="5"/>
      <c r="Z184" s="6"/>
      <c r="AA184" s="5"/>
      <c r="AB184" s="6"/>
      <c r="AC184" s="5"/>
      <c r="AD184" s="6"/>
      <c r="AE184" s="5"/>
      <c r="AF184" s="6"/>
      <c r="AG184" s="4"/>
      <c r="AH184" s="6"/>
      <c r="AI184" s="5"/>
      <c r="AJ184" s="6"/>
      <c r="AK184" s="4"/>
      <c r="AL184" s="6"/>
      <c r="AM184" s="5"/>
      <c r="AN184" s="6"/>
      <c r="AO184" s="4"/>
      <c r="AP184" s="6"/>
      <c r="AQ184" s="4"/>
      <c r="AR184" s="6"/>
      <c r="AS184" s="6"/>
      <c r="AT184" s="4"/>
      <c r="AU184" s="4"/>
      <c r="AV184" s="4"/>
      <c r="AW184" s="6"/>
      <c r="AX184" s="5"/>
      <c r="AY184" s="4"/>
      <c r="AZ184" s="4"/>
      <c r="BA184" s="6"/>
      <c r="BB184" s="4"/>
      <c r="BC184" s="4"/>
      <c r="BD184" s="4"/>
      <c r="BE184" s="6"/>
      <c r="BF184" s="4"/>
      <c r="BG184" s="6"/>
      <c r="BH184" s="4"/>
      <c r="BI184" s="4"/>
      <c r="BJ184" s="4"/>
      <c r="BK184" s="6"/>
      <c r="BL184" s="5"/>
      <c r="BM184" s="6"/>
      <c r="BN184" s="5"/>
      <c r="BO184" s="6"/>
      <c r="BP184" s="4"/>
      <c r="BQ184" s="6"/>
      <c r="BR184" s="5"/>
      <c r="BS184" s="6"/>
      <c r="BT184" s="3"/>
      <c r="BU184" s="6"/>
      <c r="BV184" s="5"/>
      <c r="BW184" s="6"/>
      <c r="BX184" s="5"/>
      <c r="BY184" s="6"/>
      <c r="BZ184" s="3"/>
      <c r="CA184" s="4"/>
      <c r="CB184" s="6"/>
      <c r="CC184" s="5"/>
      <c r="CD184" s="6"/>
      <c r="CE184" s="4"/>
      <c r="CF184" s="6"/>
      <c r="CG184" s="5"/>
      <c r="CH184" s="6"/>
      <c r="CI184" s="4"/>
      <c r="CJ184" s="6"/>
      <c r="CK184" s="5"/>
      <c r="CL184" s="6"/>
      <c r="CM184" s="4"/>
      <c r="CN184" s="6"/>
      <c r="CO184" s="5"/>
      <c r="CP184" s="6"/>
      <c r="CQ184" s="5"/>
      <c r="CR184" s="6"/>
      <c r="CS184" s="5"/>
      <c r="CT184" s="6"/>
      <c r="CU184" s="5"/>
      <c r="CV184" s="4"/>
      <c r="CW184" s="3"/>
      <c r="CX184" s="10"/>
      <c r="CY184" s="5"/>
      <c r="CZ184" s="3"/>
      <c r="DA184" s="6"/>
      <c r="DB184" s="5"/>
      <c r="DC184" s="6"/>
      <c r="DD184" s="5"/>
      <c r="DE184" s="6"/>
      <c r="DF184" s="3"/>
      <c r="DG184" s="3"/>
      <c r="DH184" s="3"/>
      <c r="DI184" s="4"/>
      <c r="DJ184" s="3"/>
      <c r="DK184" s="4"/>
      <c r="DL184" s="19"/>
      <c r="DM184" s="32"/>
      <c r="DN184" s="19"/>
      <c r="DO184" s="32"/>
      <c r="DP184" s="19"/>
      <c r="DQ184" s="32"/>
      <c r="DR184" s="4"/>
      <c r="DS184" s="3"/>
      <c r="DT184" s="4"/>
      <c r="DU184" s="5"/>
      <c r="DV184" s="6"/>
      <c r="DW184" s="6"/>
      <c r="DX184" s="185"/>
      <c r="DY184" s="19"/>
      <c r="DZ184" s="36"/>
      <c r="EA184" s="4"/>
    </row>
    <row r="185" spans="1:131" ht="12" customHeight="1" x14ac:dyDescent="0.2">
      <c r="A185" s="7"/>
      <c r="B185" s="9"/>
      <c r="C185" s="9"/>
      <c r="D185" s="9"/>
      <c r="E185" s="9"/>
      <c r="F185" s="8"/>
      <c r="G185" s="9"/>
      <c r="H185" s="7"/>
      <c r="I185" s="5"/>
      <c r="J185" s="6"/>
      <c r="K185" s="4"/>
      <c r="L185" s="6"/>
      <c r="M185" s="5"/>
      <c r="N185" s="4"/>
      <c r="O185" s="6"/>
      <c r="P185" s="4"/>
      <c r="Q185" s="4"/>
      <c r="R185" s="6"/>
      <c r="S185" s="5"/>
      <c r="T185" s="4"/>
      <c r="U185" s="6"/>
      <c r="V185" s="4"/>
      <c r="W185" s="4"/>
      <c r="X185" s="6"/>
      <c r="Y185" s="5"/>
      <c r="Z185" s="6"/>
      <c r="AA185" s="5"/>
      <c r="AB185" s="6"/>
      <c r="AC185" s="5"/>
      <c r="AD185" s="6"/>
      <c r="AE185" s="5"/>
      <c r="AF185" s="6"/>
      <c r="AG185" s="4"/>
      <c r="AH185" s="6"/>
      <c r="AI185" s="5"/>
      <c r="AJ185" s="6"/>
      <c r="AK185" s="4"/>
      <c r="AL185" s="6"/>
      <c r="AM185" s="5"/>
      <c r="AN185" s="6"/>
      <c r="AO185" s="4"/>
      <c r="AP185" s="6"/>
      <c r="AQ185" s="4"/>
      <c r="AR185" s="6"/>
      <c r="AS185" s="6"/>
      <c r="AT185" s="4"/>
      <c r="AU185" s="4"/>
      <c r="AV185" s="4"/>
      <c r="AW185" s="6"/>
      <c r="AX185" s="5"/>
      <c r="AY185" s="4"/>
      <c r="AZ185" s="4"/>
      <c r="BA185" s="6"/>
      <c r="BB185" s="4"/>
      <c r="BC185" s="4"/>
      <c r="BD185" s="4"/>
      <c r="BE185" s="6"/>
      <c r="BF185" s="4"/>
      <c r="BG185" s="6"/>
      <c r="BH185" s="4"/>
      <c r="BI185" s="4"/>
      <c r="BJ185" s="4"/>
      <c r="BK185" s="6"/>
      <c r="BL185" s="5"/>
      <c r="BM185" s="6"/>
      <c r="BN185" s="5"/>
      <c r="BO185" s="6"/>
      <c r="BP185" s="4"/>
      <c r="BQ185" s="6"/>
      <c r="BR185" s="5"/>
      <c r="BS185" s="6"/>
      <c r="BT185" s="3"/>
      <c r="BU185" s="6"/>
      <c r="BV185" s="5"/>
      <c r="BW185" s="6"/>
      <c r="BX185" s="5"/>
      <c r="BY185" s="6"/>
      <c r="BZ185" s="3"/>
      <c r="CA185" s="4"/>
      <c r="CB185" s="6"/>
      <c r="CC185" s="5"/>
      <c r="CD185" s="6"/>
      <c r="CE185" s="4"/>
      <c r="CF185" s="6"/>
      <c r="CG185" s="5"/>
      <c r="CH185" s="6"/>
      <c r="CI185" s="4"/>
      <c r="CJ185" s="6"/>
      <c r="CK185" s="5"/>
      <c r="CL185" s="6"/>
      <c r="CM185" s="4"/>
      <c r="CN185" s="6"/>
      <c r="CO185" s="5"/>
      <c r="CP185" s="6"/>
      <c r="CQ185" s="5"/>
      <c r="CR185" s="6"/>
      <c r="CS185" s="5"/>
      <c r="CT185" s="6"/>
      <c r="CU185" s="5"/>
      <c r="CV185" s="4"/>
      <c r="CW185" s="3"/>
      <c r="CX185" s="10"/>
      <c r="CY185" s="5"/>
      <c r="CZ185" s="3"/>
      <c r="DA185" s="6"/>
      <c r="DB185" s="5"/>
      <c r="DC185" s="6"/>
      <c r="DD185" s="5"/>
      <c r="DE185" s="6"/>
      <c r="DF185" s="3"/>
      <c r="DG185" s="3"/>
      <c r="DH185" s="3"/>
      <c r="DI185" s="4"/>
      <c r="DJ185" s="3"/>
      <c r="DK185" s="4"/>
      <c r="DL185" s="19"/>
      <c r="DM185" s="32"/>
      <c r="DN185" s="19"/>
      <c r="DO185" s="32"/>
      <c r="DP185" s="19"/>
      <c r="DQ185" s="32"/>
      <c r="DR185" s="4"/>
      <c r="DS185" s="3"/>
      <c r="DT185" s="4"/>
      <c r="DU185" s="5"/>
      <c r="DV185" s="6"/>
      <c r="DW185" s="6"/>
      <c r="DX185" s="185"/>
      <c r="DY185" s="19"/>
      <c r="DZ185" s="36"/>
      <c r="EA185" s="4"/>
    </row>
    <row r="186" spans="1:131" ht="12" customHeight="1" x14ac:dyDescent="0.2">
      <c r="A186" s="7"/>
      <c r="B186" s="9"/>
      <c r="C186" s="9"/>
      <c r="D186" s="9"/>
      <c r="E186" s="9"/>
      <c r="F186" s="8"/>
      <c r="G186" s="9"/>
      <c r="H186" s="7"/>
      <c r="I186" s="5"/>
      <c r="J186" s="6"/>
      <c r="K186" s="4"/>
      <c r="L186" s="6"/>
      <c r="M186" s="5"/>
      <c r="N186" s="4"/>
      <c r="O186" s="6"/>
      <c r="P186" s="4"/>
      <c r="Q186" s="4"/>
      <c r="R186" s="6"/>
      <c r="S186" s="5"/>
      <c r="T186" s="4"/>
      <c r="U186" s="6"/>
      <c r="V186" s="4"/>
      <c r="W186" s="4"/>
      <c r="X186" s="6"/>
      <c r="Y186" s="5"/>
      <c r="Z186" s="6"/>
      <c r="AA186" s="5"/>
      <c r="AB186" s="6"/>
      <c r="AC186" s="5"/>
      <c r="AD186" s="6"/>
      <c r="AE186" s="5"/>
      <c r="AF186" s="6"/>
      <c r="AG186" s="4"/>
      <c r="AH186" s="6"/>
      <c r="AI186" s="5"/>
      <c r="AJ186" s="6"/>
      <c r="AK186" s="4"/>
      <c r="AL186" s="6"/>
      <c r="AM186" s="5"/>
      <c r="AN186" s="6"/>
      <c r="AO186" s="4"/>
      <c r="AP186" s="6"/>
      <c r="AQ186" s="4"/>
      <c r="AR186" s="6"/>
      <c r="AS186" s="6"/>
      <c r="AT186" s="4"/>
      <c r="AU186" s="4"/>
      <c r="AV186" s="4"/>
      <c r="AW186" s="6"/>
      <c r="AX186" s="5"/>
      <c r="AY186" s="4"/>
      <c r="AZ186" s="4"/>
      <c r="BA186" s="6"/>
      <c r="BB186" s="4"/>
      <c r="BC186" s="4"/>
      <c r="BD186" s="4"/>
      <c r="BE186" s="6"/>
      <c r="BF186" s="4"/>
      <c r="BG186" s="6"/>
      <c r="BH186" s="4"/>
      <c r="BI186" s="4"/>
      <c r="BJ186" s="4"/>
      <c r="BK186" s="6"/>
      <c r="BL186" s="5"/>
      <c r="BM186" s="6"/>
      <c r="BN186" s="5"/>
      <c r="BO186" s="6"/>
      <c r="BP186" s="4"/>
      <c r="BQ186" s="6"/>
      <c r="BR186" s="5"/>
      <c r="BS186" s="6"/>
      <c r="BT186" s="3"/>
      <c r="BU186" s="6"/>
      <c r="BV186" s="5"/>
      <c r="BW186" s="6"/>
      <c r="BX186" s="5"/>
      <c r="BY186" s="6"/>
      <c r="BZ186" s="3"/>
      <c r="CA186" s="4"/>
      <c r="CB186" s="6"/>
      <c r="CC186" s="5"/>
      <c r="CD186" s="6"/>
      <c r="CE186" s="4"/>
      <c r="CF186" s="6"/>
      <c r="CG186" s="5"/>
      <c r="CH186" s="6"/>
      <c r="CI186" s="4"/>
      <c r="CJ186" s="6"/>
      <c r="CK186" s="5"/>
      <c r="CL186" s="6"/>
      <c r="CM186" s="4"/>
      <c r="CN186" s="6"/>
      <c r="CO186" s="5"/>
      <c r="CP186" s="6"/>
      <c r="CQ186" s="5"/>
      <c r="CR186" s="6"/>
      <c r="CS186" s="5"/>
      <c r="CT186" s="6"/>
      <c r="CU186" s="5"/>
      <c r="CV186" s="4"/>
      <c r="CW186" s="3"/>
      <c r="CX186" s="10"/>
      <c r="CY186" s="5"/>
      <c r="CZ186" s="3"/>
      <c r="DA186" s="6"/>
      <c r="DB186" s="5"/>
      <c r="DC186" s="6"/>
      <c r="DD186" s="5"/>
      <c r="DE186" s="6"/>
      <c r="DF186" s="3"/>
      <c r="DG186" s="3"/>
      <c r="DH186" s="3"/>
      <c r="DI186" s="4"/>
      <c r="DJ186" s="3"/>
      <c r="DK186" s="4"/>
      <c r="DL186" s="19"/>
      <c r="DM186" s="32"/>
      <c r="DN186" s="19"/>
      <c r="DO186" s="32"/>
      <c r="DP186" s="19"/>
      <c r="DQ186" s="32"/>
      <c r="DR186" s="4"/>
      <c r="DS186" s="3"/>
      <c r="DT186" s="4"/>
      <c r="DU186" s="5"/>
      <c r="DV186" s="6"/>
      <c r="DW186" s="6"/>
      <c r="DX186" s="185"/>
      <c r="DY186" s="19"/>
      <c r="DZ186" s="36"/>
      <c r="EA186" s="4"/>
    </row>
    <row r="187" spans="1:131" ht="12" customHeight="1" x14ac:dyDescent="0.2">
      <c r="A187" s="7"/>
      <c r="B187" s="9"/>
      <c r="C187" s="9"/>
      <c r="D187" s="9"/>
      <c r="E187" s="9"/>
      <c r="F187" s="8"/>
      <c r="G187" s="9"/>
      <c r="H187" s="7"/>
      <c r="I187" s="5"/>
      <c r="J187" s="6"/>
      <c r="K187" s="4"/>
      <c r="L187" s="6"/>
      <c r="M187" s="5"/>
      <c r="N187" s="4"/>
      <c r="O187" s="6"/>
      <c r="P187" s="4"/>
      <c r="Q187" s="4"/>
      <c r="R187" s="6"/>
      <c r="S187" s="5"/>
      <c r="T187" s="4"/>
      <c r="U187" s="6"/>
      <c r="V187" s="4"/>
      <c r="W187" s="4"/>
      <c r="X187" s="6"/>
      <c r="Y187" s="5"/>
      <c r="Z187" s="6"/>
      <c r="AA187" s="5"/>
      <c r="AB187" s="6"/>
      <c r="AC187" s="5"/>
      <c r="AD187" s="6"/>
      <c r="AE187" s="5"/>
      <c r="AF187" s="6"/>
      <c r="AG187" s="4"/>
      <c r="AH187" s="6"/>
      <c r="AI187" s="5"/>
      <c r="AJ187" s="6"/>
      <c r="AK187" s="4"/>
      <c r="AL187" s="6"/>
      <c r="AM187" s="5"/>
      <c r="AN187" s="6"/>
      <c r="AO187" s="4"/>
      <c r="AP187" s="6"/>
      <c r="AQ187" s="4"/>
      <c r="AR187" s="6"/>
      <c r="AS187" s="6"/>
      <c r="AT187" s="4"/>
      <c r="AU187" s="4"/>
      <c r="AV187" s="4"/>
      <c r="AW187" s="6"/>
      <c r="AX187" s="5"/>
      <c r="AY187" s="4"/>
      <c r="AZ187" s="4"/>
      <c r="BA187" s="6"/>
      <c r="BB187" s="4"/>
      <c r="BC187" s="4"/>
      <c r="BD187" s="4"/>
      <c r="BE187" s="6"/>
      <c r="BF187" s="4"/>
      <c r="BG187" s="6"/>
      <c r="BH187" s="4"/>
      <c r="BI187" s="4"/>
      <c r="BJ187" s="4"/>
      <c r="BK187" s="6"/>
      <c r="BL187" s="5"/>
      <c r="BM187" s="6"/>
      <c r="BN187" s="5"/>
      <c r="BO187" s="6"/>
      <c r="BP187" s="4"/>
      <c r="BQ187" s="6"/>
      <c r="BR187" s="5"/>
      <c r="BS187" s="6"/>
      <c r="BT187" s="3"/>
      <c r="BU187" s="6"/>
      <c r="BV187" s="5"/>
      <c r="BW187" s="6"/>
      <c r="BX187" s="5"/>
      <c r="BY187" s="6"/>
      <c r="BZ187" s="3"/>
      <c r="CA187" s="4"/>
      <c r="CB187" s="6"/>
      <c r="CC187" s="5"/>
      <c r="CD187" s="6"/>
      <c r="CE187" s="4"/>
      <c r="CF187" s="6"/>
      <c r="CG187" s="5"/>
      <c r="CH187" s="6"/>
      <c r="CI187" s="4"/>
      <c r="CJ187" s="6"/>
      <c r="CK187" s="5"/>
      <c r="CL187" s="6"/>
      <c r="CM187" s="4"/>
      <c r="CN187" s="6"/>
      <c r="CO187" s="5"/>
      <c r="CP187" s="6"/>
      <c r="CQ187" s="5"/>
      <c r="CR187" s="6"/>
      <c r="CS187" s="5"/>
      <c r="CT187" s="6"/>
      <c r="CU187" s="5"/>
      <c r="CV187" s="4"/>
      <c r="CW187" s="3"/>
      <c r="CX187" s="10"/>
      <c r="CY187" s="5"/>
      <c r="CZ187" s="3"/>
      <c r="DA187" s="6"/>
      <c r="DB187" s="5"/>
      <c r="DC187" s="6"/>
      <c r="DD187" s="5"/>
      <c r="DE187" s="6"/>
      <c r="DF187" s="3"/>
      <c r="DG187" s="3"/>
      <c r="DH187" s="3"/>
      <c r="DI187" s="4"/>
      <c r="DJ187" s="3"/>
      <c r="DK187" s="4"/>
      <c r="DL187" s="19"/>
      <c r="DM187" s="32"/>
      <c r="DN187" s="19"/>
      <c r="DO187" s="32"/>
      <c r="DP187" s="19"/>
      <c r="DQ187" s="32"/>
      <c r="DR187" s="4"/>
      <c r="DS187" s="3"/>
      <c r="DT187" s="4"/>
      <c r="DU187" s="5"/>
      <c r="DV187" s="6"/>
      <c r="DW187" s="6"/>
      <c r="DX187" s="185"/>
      <c r="DY187" s="19"/>
      <c r="DZ187" s="36"/>
      <c r="EA187" s="4"/>
    </row>
    <row r="188" spans="1:131" ht="12" customHeight="1" x14ac:dyDescent="0.2">
      <c r="A188" s="7"/>
      <c r="B188" s="9"/>
      <c r="C188" s="9"/>
      <c r="D188" s="9"/>
      <c r="E188" s="9"/>
      <c r="F188" s="8"/>
      <c r="G188" s="9"/>
      <c r="H188" s="7"/>
      <c r="I188" s="5"/>
      <c r="J188" s="6"/>
      <c r="K188" s="4"/>
      <c r="L188" s="6"/>
      <c r="M188" s="5"/>
      <c r="N188" s="4"/>
      <c r="O188" s="6"/>
      <c r="P188" s="4"/>
      <c r="Q188" s="4"/>
      <c r="R188" s="6"/>
      <c r="S188" s="5"/>
      <c r="T188" s="4"/>
      <c r="U188" s="6"/>
      <c r="V188" s="4"/>
      <c r="W188" s="4"/>
      <c r="X188" s="6"/>
      <c r="Y188" s="5"/>
      <c r="Z188" s="6"/>
      <c r="AA188" s="5"/>
      <c r="AB188" s="6"/>
      <c r="AC188" s="5"/>
      <c r="AD188" s="6"/>
      <c r="AE188" s="5"/>
      <c r="AF188" s="6"/>
      <c r="AG188" s="4"/>
      <c r="AH188" s="6"/>
      <c r="AI188" s="5"/>
      <c r="AJ188" s="6"/>
      <c r="AK188" s="4"/>
      <c r="AL188" s="6"/>
      <c r="AM188" s="5"/>
      <c r="AN188" s="6"/>
      <c r="AO188" s="4"/>
      <c r="AP188" s="6"/>
      <c r="AQ188" s="4"/>
      <c r="AR188" s="6"/>
      <c r="AS188" s="6"/>
      <c r="AT188" s="4"/>
      <c r="AU188" s="4"/>
      <c r="AV188" s="4"/>
      <c r="AW188" s="6"/>
      <c r="AX188" s="5"/>
      <c r="AY188" s="4"/>
      <c r="AZ188" s="4"/>
      <c r="BA188" s="6"/>
      <c r="BB188" s="4"/>
      <c r="BC188" s="4"/>
      <c r="BD188" s="4"/>
      <c r="BE188" s="6"/>
      <c r="BF188" s="4"/>
      <c r="BG188" s="6"/>
      <c r="BH188" s="4"/>
      <c r="BI188" s="4"/>
      <c r="BJ188" s="4"/>
      <c r="BK188" s="6"/>
      <c r="BL188" s="5"/>
      <c r="BM188" s="6"/>
      <c r="BN188" s="5"/>
      <c r="BO188" s="6"/>
      <c r="BP188" s="4"/>
      <c r="BQ188" s="6"/>
      <c r="BR188" s="5"/>
      <c r="BS188" s="6"/>
      <c r="BT188" s="3"/>
      <c r="BU188" s="6"/>
      <c r="BV188" s="5"/>
      <c r="BW188" s="6"/>
      <c r="BX188" s="5"/>
      <c r="BY188" s="6"/>
      <c r="BZ188" s="3"/>
      <c r="CA188" s="4"/>
      <c r="CB188" s="6"/>
      <c r="CC188" s="5"/>
      <c r="CD188" s="6"/>
      <c r="CE188" s="4"/>
      <c r="CF188" s="6"/>
      <c r="CG188" s="5"/>
      <c r="CH188" s="6"/>
      <c r="CI188" s="4"/>
      <c r="CJ188" s="6"/>
      <c r="CK188" s="5"/>
      <c r="CL188" s="6"/>
      <c r="CM188" s="4"/>
      <c r="CN188" s="6"/>
      <c r="CO188" s="5"/>
      <c r="CP188" s="6"/>
      <c r="CQ188" s="5"/>
      <c r="CR188" s="6"/>
      <c r="CS188" s="5"/>
      <c r="CT188" s="6"/>
      <c r="CU188" s="5"/>
      <c r="CV188" s="4"/>
      <c r="CW188" s="3"/>
      <c r="CX188" s="10"/>
      <c r="CY188" s="5"/>
      <c r="CZ188" s="3"/>
      <c r="DA188" s="6"/>
      <c r="DB188" s="5"/>
      <c r="DC188" s="6"/>
      <c r="DD188" s="5"/>
      <c r="DE188" s="6"/>
      <c r="DF188" s="3"/>
      <c r="DG188" s="3"/>
      <c r="DH188" s="3"/>
      <c r="DI188" s="4"/>
      <c r="DJ188" s="3"/>
      <c r="DK188" s="4"/>
      <c r="DL188" s="19"/>
      <c r="DM188" s="32"/>
      <c r="DN188" s="19"/>
      <c r="DO188" s="32"/>
      <c r="DP188" s="19"/>
      <c r="DQ188" s="32"/>
      <c r="DR188" s="4"/>
      <c r="DS188" s="3"/>
      <c r="DT188" s="4"/>
      <c r="DU188" s="5"/>
      <c r="DV188" s="6"/>
      <c r="DW188" s="6"/>
      <c r="DX188" s="185"/>
      <c r="DY188" s="19"/>
      <c r="DZ188" s="36"/>
      <c r="EA188" s="4"/>
    </row>
    <row r="189" spans="1:131" ht="12" customHeight="1" x14ac:dyDescent="0.2">
      <c r="A189" s="13"/>
      <c r="B189" s="14"/>
      <c r="C189" s="14"/>
      <c r="D189" s="14"/>
      <c r="E189" s="14"/>
      <c r="F189" s="15"/>
      <c r="G189" s="14"/>
      <c r="H189" s="13"/>
      <c r="I189" s="16"/>
      <c r="J189" s="17"/>
      <c r="K189" s="11"/>
      <c r="L189" s="17"/>
      <c r="M189" s="16"/>
      <c r="N189" s="11"/>
      <c r="O189" s="17"/>
      <c r="P189" s="11"/>
      <c r="Q189" s="11"/>
      <c r="R189" s="17"/>
      <c r="S189" s="16"/>
      <c r="T189" s="11"/>
      <c r="U189" s="17"/>
      <c r="V189" s="11"/>
      <c r="W189" s="11"/>
      <c r="X189" s="17"/>
      <c r="Y189" s="16"/>
      <c r="Z189" s="17"/>
      <c r="AA189" s="16"/>
      <c r="AB189" s="17"/>
      <c r="AC189" s="16"/>
      <c r="AD189" s="17"/>
      <c r="AE189" s="16"/>
      <c r="AF189" s="17"/>
      <c r="AG189" s="11"/>
      <c r="AH189" s="17"/>
      <c r="AI189" s="16"/>
      <c r="AJ189" s="17"/>
      <c r="AK189" s="11"/>
      <c r="AL189" s="17"/>
      <c r="AM189" s="16"/>
      <c r="AN189" s="17"/>
      <c r="AO189" s="11"/>
      <c r="AP189" s="17"/>
      <c r="AQ189" s="11"/>
      <c r="AR189" s="17"/>
      <c r="AS189" s="17"/>
      <c r="AT189" s="11"/>
      <c r="AU189" s="11"/>
      <c r="AV189" s="11"/>
      <c r="AW189" s="17"/>
      <c r="AX189" s="16"/>
      <c r="AY189" s="11"/>
      <c r="AZ189" s="11"/>
      <c r="BA189" s="17"/>
      <c r="BB189" s="11"/>
      <c r="BC189" s="11"/>
      <c r="BD189" s="11"/>
      <c r="BE189" s="17"/>
      <c r="BF189" s="11"/>
      <c r="BG189" s="17"/>
      <c r="BH189" s="11"/>
      <c r="BI189" s="11"/>
      <c r="BJ189" s="11"/>
      <c r="BK189" s="17"/>
      <c r="BL189" s="16"/>
      <c r="BM189" s="17"/>
      <c r="BN189" s="16"/>
      <c r="BO189" s="17"/>
      <c r="BP189" s="11"/>
      <c r="BQ189" s="17"/>
      <c r="BR189" s="16"/>
      <c r="BS189" s="17"/>
      <c r="BT189" s="12"/>
      <c r="BU189" s="17"/>
      <c r="BV189" s="16"/>
      <c r="BW189" s="17"/>
      <c r="BX189" s="16"/>
      <c r="BY189" s="17"/>
      <c r="BZ189" s="12"/>
      <c r="CA189" s="11"/>
      <c r="CB189" s="17"/>
      <c r="CC189" s="16"/>
      <c r="CD189" s="17"/>
      <c r="CE189" s="11"/>
      <c r="CF189" s="17"/>
      <c r="CG189" s="16"/>
      <c r="CH189" s="17"/>
      <c r="CI189" s="11"/>
      <c r="CJ189" s="17"/>
      <c r="CK189" s="16"/>
      <c r="CL189" s="17"/>
      <c r="CM189" s="11"/>
      <c r="CN189" s="17"/>
      <c r="CO189" s="16"/>
      <c r="CP189" s="17"/>
      <c r="CQ189" s="16"/>
      <c r="CR189" s="17"/>
      <c r="CS189" s="16"/>
      <c r="CT189" s="17"/>
      <c r="CU189" s="16"/>
      <c r="CV189" s="11"/>
      <c r="CW189" s="12"/>
      <c r="CX189" s="18"/>
      <c r="CY189" s="16"/>
      <c r="CZ189" s="12"/>
      <c r="DA189" s="17"/>
      <c r="DB189" s="16"/>
      <c r="DC189" s="17"/>
      <c r="DD189" s="16"/>
      <c r="DE189" s="17"/>
      <c r="DF189" s="12"/>
      <c r="DG189" s="12"/>
      <c r="DH189" s="12"/>
      <c r="DI189" s="11"/>
      <c r="DJ189" s="12"/>
      <c r="DK189" s="11"/>
      <c r="DL189" s="11"/>
      <c r="DM189" s="33"/>
      <c r="DN189" s="11"/>
      <c r="DO189" s="33"/>
      <c r="DP189" s="11"/>
      <c r="DQ189" s="33"/>
      <c r="DR189" s="11"/>
      <c r="DS189" s="12"/>
      <c r="DT189" s="11"/>
      <c r="DU189" s="16"/>
      <c r="DV189" s="17"/>
      <c r="DW189" s="17"/>
      <c r="DX189" s="186"/>
      <c r="DY189" s="11"/>
      <c r="DZ189" s="37"/>
      <c r="EA189" s="11"/>
    </row>
    <row r="190" spans="1:131" ht="12" customHeight="1" x14ac:dyDescent="0.2">
      <c r="A190" s="7"/>
      <c r="B190" s="9"/>
      <c r="C190" s="9"/>
      <c r="D190" s="9"/>
      <c r="E190" s="9"/>
      <c r="F190" s="8"/>
      <c r="G190" s="9"/>
      <c r="H190" s="7"/>
      <c r="I190" s="5"/>
      <c r="J190" s="6"/>
      <c r="K190" s="4"/>
      <c r="L190" s="6"/>
      <c r="M190" s="5"/>
      <c r="N190" s="4"/>
      <c r="O190" s="6"/>
      <c r="P190" s="4"/>
      <c r="Q190" s="4"/>
      <c r="R190" s="6"/>
      <c r="S190" s="5"/>
      <c r="T190" s="4"/>
      <c r="U190" s="6"/>
      <c r="V190" s="4"/>
      <c r="W190" s="4"/>
      <c r="X190" s="6"/>
      <c r="Y190" s="5"/>
      <c r="Z190" s="6"/>
      <c r="AA190" s="5"/>
      <c r="AB190" s="6"/>
      <c r="AC190" s="5"/>
      <c r="AD190" s="6"/>
      <c r="AE190" s="5"/>
      <c r="AF190" s="6"/>
      <c r="AG190" s="4"/>
      <c r="AH190" s="6"/>
      <c r="AI190" s="5"/>
      <c r="AJ190" s="6"/>
      <c r="AK190" s="4"/>
      <c r="AL190" s="6"/>
      <c r="AM190" s="5"/>
      <c r="AN190" s="6"/>
      <c r="AO190" s="4"/>
      <c r="AP190" s="6"/>
      <c r="AQ190" s="4"/>
      <c r="AR190" s="6"/>
      <c r="AS190" s="6"/>
      <c r="AT190" s="4"/>
      <c r="AU190" s="4"/>
      <c r="AV190" s="4"/>
      <c r="AW190" s="6"/>
      <c r="AX190" s="5"/>
      <c r="AY190" s="4"/>
      <c r="AZ190" s="4"/>
      <c r="BA190" s="6"/>
      <c r="BB190" s="4"/>
      <c r="BC190" s="4"/>
      <c r="BD190" s="4"/>
      <c r="BE190" s="6"/>
      <c r="BF190" s="4"/>
      <c r="BG190" s="6"/>
      <c r="BH190" s="4"/>
      <c r="BI190" s="4"/>
      <c r="BJ190" s="4"/>
      <c r="BK190" s="6"/>
      <c r="BL190" s="5"/>
      <c r="BM190" s="6"/>
      <c r="BN190" s="5"/>
      <c r="BO190" s="6"/>
      <c r="BP190" s="4"/>
      <c r="BQ190" s="6"/>
      <c r="BR190" s="5"/>
      <c r="BS190" s="6"/>
      <c r="BT190" s="3"/>
      <c r="BU190" s="6"/>
      <c r="BV190" s="5"/>
      <c r="BW190" s="6"/>
      <c r="BX190" s="5"/>
      <c r="BY190" s="6"/>
      <c r="BZ190" s="3"/>
      <c r="CA190" s="4"/>
      <c r="CB190" s="6"/>
      <c r="CC190" s="5"/>
      <c r="CD190" s="6"/>
      <c r="CE190" s="4"/>
      <c r="CF190" s="6"/>
      <c r="CG190" s="5"/>
      <c r="CH190" s="6"/>
      <c r="CI190" s="4"/>
      <c r="CJ190" s="6"/>
      <c r="CK190" s="5"/>
      <c r="CL190" s="6"/>
      <c r="CM190" s="4"/>
      <c r="CN190" s="6"/>
      <c r="CO190" s="5"/>
      <c r="CP190" s="6"/>
      <c r="CQ190" s="5"/>
      <c r="CR190" s="6"/>
      <c r="CS190" s="5"/>
      <c r="CT190" s="6"/>
      <c r="CU190" s="5"/>
      <c r="CV190" s="4"/>
      <c r="CW190" s="3"/>
      <c r="CX190" s="10"/>
      <c r="CY190" s="5"/>
      <c r="CZ190" s="3"/>
      <c r="DA190" s="6"/>
      <c r="DB190" s="5"/>
      <c r="DC190" s="6"/>
      <c r="DD190" s="5"/>
      <c r="DE190" s="6"/>
      <c r="DF190" s="3"/>
      <c r="DG190" s="3"/>
      <c r="DH190" s="3"/>
      <c r="DI190" s="4"/>
      <c r="DJ190" s="3"/>
      <c r="DK190" s="4"/>
      <c r="DL190" s="19"/>
      <c r="DM190" s="32"/>
      <c r="DN190" s="19"/>
      <c r="DO190" s="32"/>
      <c r="DP190" s="19"/>
      <c r="DQ190" s="32"/>
      <c r="DR190" s="4"/>
      <c r="DS190" s="3"/>
      <c r="DT190" s="4"/>
      <c r="DU190" s="5"/>
      <c r="DV190" s="6"/>
      <c r="DW190" s="6"/>
      <c r="DX190" s="185"/>
      <c r="DY190" s="19"/>
      <c r="DZ190" s="36"/>
      <c r="EA190" s="4"/>
    </row>
    <row r="191" spans="1:131" ht="12" customHeight="1" x14ac:dyDescent="0.2">
      <c r="A191" s="7"/>
      <c r="B191" s="9"/>
      <c r="C191" s="9"/>
      <c r="D191" s="9"/>
      <c r="E191" s="9"/>
      <c r="F191" s="8"/>
      <c r="G191" s="9"/>
      <c r="H191" s="7"/>
      <c r="I191" s="5"/>
      <c r="J191" s="6"/>
      <c r="K191" s="4"/>
      <c r="L191" s="6"/>
      <c r="M191" s="5"/>
      <c r="N191" s="4"/>
      <c r="O191" s="6"/>
      <c r="P191" s="4"/>
      <c r="Q191" s="4"/>
      <c r="R191" s="6"/>
      <c r="S191" s="5"/>
      <c r="T191" s="4"/>
      <c r="U191" s="6"/>
      <c r="V191" s="4"/>
      <c r="W191" s="4"/>
      <c r="X191" s="6"/>
      <c r="Y191" s="5"/>
      <c r="Z191" s="6"/>
      <c r="AA191" s="5"/>
      <c r="AB191" s="6"/>
      <c r="AC191" s="5"/>
      <c r="AD191" s="6"/>
      <c r="AE191" s="5"/>
      <c r="AF191" s="6"/>
      <c r="AG191" s="4"/>
      <c r="AH191" s="6"/>
      <c r="AI191" s="5"/>
      <c r="AJ191" s="6"/>
      <c r="AK191" s="4"/>
      <c r="AL191" s="6"/>
      <c r="AM191" s="5"/>
      <c r="AN191" s="6"/>
      <c r="AO191" s="4"/>
      <c r="AP191" s="6"/>
      <c r="AQ191" s="4"/>
      <c r="AR191" s="6"/>
      <c r="AS191" s="6"/>
      <c r="AT191" s="4"/>
      <c r="AU191" s="4"/>
      <c r="AV191" s="4"/>
      <c r="AW191" s="6"/>
      <c r="AX191" s="5"/>
      <c r="AY191" s="4"/>
      <c r="AZ191" s="4"/>
      <c r="BA191" s="6"/>
      <c r="BB191" s="4"/>
      <c r="BC191" s="4"/>
      <c r="BD191" s="4"/>
      <c r="BE191" s="6"/>
      <c r="BF191" s="4"/>
      <c r="BG191" s="6"/>
      <c r="BH191" s="4"/>
      <c r="BI191" s="4"/>
      <c r="BJ191" s="4"/>
      <c r="BK191" s="6"/>
      <c r="BL191" s="5"/>
      <c r="BM191" s="6"/>
      <c r="BN191" s="5"/>
      <c r="BO191" s="6"/>
      <c r="BP191" s="4"/>
      <c r="BQ191" s="6"/>
      <c r="BR191" s="5"/>
      <c r="BS191" s="6"/>
      <c r="BT191" s="3"/>
      <c r="BU191" s="6"/>
      <c r="BV191" s="5"/>
      <c r="BW191" s="6"/>
      <c r="BX191" s="5"/>
      <c r="BY191" s="6"/>
      <c r="BZ191" s="3"/>
      <c r="CA191" s="4"/>
      <c r="CB191" s="6"/>
      <c r="CC191" s="5"/>
      <c r="CD191" s="6"/>
      <c r="CE191" s="4"/>
      <c r="CF191" s="6"/>
      <c r="CG191" s="5"/>
      <c r="CH191" s="6"/>
      <c r="CI191" s="4"/>
      <c r="CJ191" s="6"/>
      <c r="CK191" s="5"/>
      <c r="CL191" s="6"/>
      <c r="CM191" s="4"/>
      <c r="CN191" s="6"/>
      <c r="CO191" s="5"/>
      <c r="CP191" s="6"/>
      <c r="CQ191" s="5"/>
      <c r="CR191" s="6"/>
      <c r="CS191" s="5"/>
      <c r="CT191" s="6"/>
      <c r="CU191" s="5"/>
      <c r="CV191" s="4"/>
      <c r="CW191" s="3"/>
      <c r="CX191" s="10"/>
      <c r="CY191" s="5"/>
      <c r="CZ191" s="3"/>
      <c r="DA191" s="6"/>
      <c r="DB191" s="5"/>
      <c r="DC191" s="6"/>
      <c r="DD191" s="5"/>
      <c r="DE191" s="6"/>
      <c r="DF191" s="3"/>
      <c r="DG191" s="3"/>
      <c r="DH191" s="3"/>
      <c r="DI191" s="4"/>
      <c r="DJ191" s="3"/>
      <c r="DK191" s="4"/>
      <c r="DL191" s="19"/>
      <c r="DM191" s="32"/>
      <c r="DN191" s="19"/>
      <c r="DO191" s="32"/>
      <c r="DP191" s="19"/>
      <c r="DQ191" s="32"/>
      <c r="DR191" s="4"/>
      <c r="DS191" s="3"/>
      <c r="DT191" s="4"/>
      <c r="DU191" s="5"/>
      <c r="DV191" s="6"/>
      <c r="DW191" s="6"/>
      <c r="DX191" s="185"/>
      <c r="DY191" s="19"/>
      <c r="DZ191" s="36"/>
      <c r="EA191" s="4"/>
    </row>
    <row r="192" spans="1:131" ht="12" customHeight="1" x14ac:dyDescent="0.2">
      <c r="A192" s="7"/>
      <c r="B192" s="9"/>
      <c r="C192" s="9"/>
      <c r="D192" s="9"/>
      <c r="E192" s="9"/>
      <c r="F192" s="8"/>
      <c r="G192" s="9"/>
      <c r="H192" s="7"/>
      <c r="I192" s="5"/>
      <c r="J192" s="6"/>
      <c r="K192" s="4"/>
      <c r="L192" s="6"/>
      <c r="M192" s="5"/>
      <c r="N192" s="4"/>
      <c r="O192" s="6"/>
      <c r="P192" s="4"/>
      <c r="Q192" s="4"/>
      <c r="R192" s="6"/>
      <c r="S192" s="5"/>
      <c r="T192" s="4"/>
      <c r="U192" s="6"/>
      <c r="V192" s="4"/>
      <c r="W192" s="4"/>
      <c r="X192" s="6"/>
      <c r="Y192" s="5"/>
      <c r="Z192" s="6"/>
      <c r="AA192" s="5"/>
      <c r="AB192" s="6"/>
      <c r="AC192" s="5"/>
      <c r="AD192" s="6"/>
      <c r="AE192" s="5"/>
      <c r="AF192" s="6"/>
      <c r="AG192" s="4"/>
      <c r="AH192" s="6"/>
      <c r="AI192" s="5"/>
      <c r="AJ192" s="6"/>
      <c r="AK192" s="4"/>
      <c r="AL192" s="6"/>
      <c r="AM192" s="5"/>
      <c r="AN192" s="6"/>
      <c r="AO192" s="4"/>
      <c r="AP192" s="6"/>
      <c r="AQ192" s="4"/>
      <c r="AR192" s="6"/>
      <c r="AS192" s="6"/>
      <c r="AT192" s="4"/>
      <c r="AU192" s="4"/>
      <c r="AV192" s="4"/>
      <c r="AW192" s="6"/>
      <c r="AX192" s="5"/>
      <c r="AY192" s="4"/>
      <c r="AZ192" s="4"/>
      <c r="BA192" s="6"/>
      <c r="BB192" s="4"/>
      <c r="BC192" s="4"/>
      <c r="BD192" s="4"/>
      <c r="BE192" s="6"/>
      <c r="BF192" s="4"/>
      <c r="BG192" s="6"/>
      <c r="BH192" s="4"/>
      <c r="BI192" s="4"/>
      <c r="BJ192" s="4"/>
      <c r="BK192" s="6"/>
      <c r="BL192" s="5"/>
      <c r="BM192" s="6"/>
      <c r="BN192" s="5"/>
      <c r="BO192" s="6"/>
      <c r="BP192" s="4"/>
      <c r="BQ192" s="6"/>
      <c r="BR192" s="5"/>
      <c r="BS192" s="6"/>
      <c r="BT192" s="3"/>
      <c r="BU192" s="6"/>
      <c r="BV192" s="5"/>
      <c r="BW192" s="6"/>
      <c r="BX192" s="5"/>
      <c r="BY192" s="6"/>
      <c r="BZ192" s="3"/>
      <c r="CA192" s="4"/>
      <c r="CB192" s="6"/>
      <c r="CC192" s="5"/>
      <c r="CD192" s="6"/>
      <c r="CE192" s="4"/>
      <c r="CF192" s="6"/>
      <c r="CG192" s="5"/>
      <c r="CH192" s="6"/>
      <c r="CI192" s="4"/>
      <c r="CJ192" s="6"/>
      <c r="CK192" s="5"/>
      <c r="CL192" s="6"/>
      <c r="CM192" s="4"/>
      <c r="CN192" s="6"/>
      <c r="CO192" s="5"/>
      <c r="CP192" s="6"/>
      <c r="CQ192" s="5"/>
      <c r="CR192" s="6"/>
      <c r="CS192" s="5"/>
      <c r="CT192" s="6"/>
      <c r="CU192" s="5"/>
      <c r="CV192" s="4"/>
      <c r="CW192" s="3"/>
      <c r="CX192" s="10"/>
      <c r="CY192" s="5"/>
      <c r="CZ192" s="3"/>
      <c r="DA192" s="6"/>
      <c r="DB192" s="5"/>
      <c r="DC192" s="6"/>
      <c r="DD192" s="5"/>
      <c r="DE192" s="6"/>
      <c r="DF192" s="3"/>
      <c r="DG192" s="3"/>
      <c r="DH192" s="3"/>
      <c r="DI192" s="4"/>
      <c r="DJ192" s="3"/>
      <c r="DK192" s="4"/>
      <c r="DL192" s="19"/>
      <c r="DM192" s="32"/>
      <c r="DN192" s="19"/>
      <c r="DO192" s="32"/>
      <c r="DP192" s="19"/>
      <c r="DQ192" s="32"/>
      <c r="DR192" s="4"/>
      <c r="DS192" s="3"/>
      <c r="DT192" s="4"/>
      <c r="DU192" s="5"/>
      <c r="DV192" s="6"/>
      <c r="DW192" s="6"/>
      <c r="DX192" s="185"/>
      <c r="DY192" s="19"/>
      <c r="DZ192" s="36"/>
      <c r="EA192" s="4"/>
    </row>
    <row r="193" spans="1:131" ht="12" customHeight="1" x14ac:dyDescent="0.2">
      <c r="A193" s="7"/>
      <c r="B193" s="9"/>
      <c r="C193" s="9"/>
      <c r="D193" s="9"/>
      <c r="E193" s="9"/>
      <c r="F193" s="8"/>
      <c r="G193" s="9"/>
      <c r="H193" s="7"/>
      <c r="I193" s="5"/>
      <c r="J193" s="6"/>
      <c r="K193" s="4"/>
      <c r="L193" s="6"/>
      <c r="M193" s="5"/>
      <c r="N193" s="4"/>
      <c r="O193" s="6"/>
      <c r="P193" s="4"/>
      <c r="Q193" s="4"/>
      <c r="R193" s="6"/>
      <c r="S193" s="5"/>
      <c r="T193" s="4"/>
      <c r="U193" s="6"/>
      <c r="V193" s="4"/>
      <c r="W193" s="4"/>
      <c r="X193" s="6"/>
      <c r="Y193" s="5"/>
      <c r="Z193" s="6"/>
      <c r="AA193" s="5"/>
      <c r="AB193" s="6"/>
      <c r="AC193" s="5"/>
      <c r="AD193" s="6"/>
      <c r="AE193" s="5"/>
      <c r="AF193" s="6"/>
      <c r="AG193" s="4"/>
      <c r="AH193" s="6"/>
      <c r="AI193" s="5"/>
      <c r="AJ193" s="6"/>
      <c r="AK193" s="4"/>
      <c r="AL193" s="6"/>
      <c r="AM193" s="5"/>
      <c r="AN193" s="6"/>
      <c r="AO193" s="4"/>
      <c r="AP193" s="6"/>
      <c r="AQ193" s="4"/>
      <c r="AR193" s="6"/>
      <c r="AS193" s="6"/>
      <c r="AT193" s="4"/>
      <c r="AU193" s="4"/>
      <c r="AV193" s="4"/>
      <c r="AW193" s="6"/>
      <c r="AX193" s="5"/>
      <c r="AY193" s="4"/>
      <c r="AZ193" s="4"/>
      <c r="BA193" s="6"/>
      <c r="BB193" s="4"/>
      <c r="BC193" s="4"/>
      <c r="BD193" s="4"/>
      <c r="BE193" s="6"/>
      <c r="BF193" s="4"/>
      <c r="BG193" s="6"/>
      <c r="BH193" s="4"/>
      <c r="BI193" s="4"/>
      <c r="BJ193" s="4"/>
      <c r="BK193" s="6"/>
      <c r="BL193" s="5"/>
      <c r="BM193" s="6"/>
      <c r="BN193" s="5"/>
      <c r="BO193" s="6"/>
      <c r="BP193" s="4"/>
      <c r="BQ193" s="6"/>
      <c r="BR193" s="5"/>
      <c r="BS193" s="6"/>
      <c r="BT193" s="3"/>
      <c r="BU193" s="6"/>
      <c r="BV193" s="5"/>
      <c r="BW193" s="6"/>
      <c r="BX193" s="5"/>
      <c r="BY193" s="6"/>
      <c r="BZ193" s="3"/>
      <c r="CA193" s="4"/>
      <c r="CB193" s="6"/>
      <c r="CC193" s="5"/>
      <c r="CD193" s="6"/>
      <c r="CE193" s="4"/>
      <c r="CF193" s="6"/>
      <c r="CG193" s="5"/>
      <c r="CH193" s="6"/>
      <c r="CI193" s="4"/>
      <c r="CJ193" s="6"/>
      <c r="CK193" s="5"/>
      <c r="CL193" s="6"/>
      <c r="CM193" s="4"/>
      <c r="CN193" s="6"/>
      <c r="CO193" s="5"/>
      <c r="CP193" s="6"/>
      <c r="CQ193" s="5"/>
      <c r="CR193" s="6"/>
      <c r="CS193" s="5"/>
      <c r="CT193" s="6"/>
      <c r="CU193" s="5"/>
      <c r="CV193" s="4"/>
      <c r="CW193" s="3"/>
      <c r="CX193" s="10"/>
      <c r="CY193" s="5"/>
      <c r="CZ193" s="3"/>
      <c r="DA193" s="6"/>
      <c r="DB193" s="5"/>
      <c r="DC193" s="6"/>
      <c r="DD193" s="5"/>
      <c r="DE193" s="6"/>
      <c r="DF193" s="3"/>
      <c r="DG193" s="3"/>
      <c r="DH193" s="3"/>
      <c r="DI193" s="4"/>
      <c r="DJ193" s="3"/>
      <c r="DK193" s="4"/>
      <c r="DL193" s="19"/>
      <c r="DM193" s="32"/>
      <c r="DN193" s="19"/>
      <c r="DO193" s="32"/>
      <c r="DP193" s="19"/>
      <c r="DQ193" s="32"/>
      <c r="DR193" s="4"/>
      <c r="DS193" s="3"/>
      <c r="DT193" s="4"/>
      <c r="DU193" s="5"/>
      <c r="DV193" s="6"/>
      <c r="DW193" s="6"/>
      <c r="DX193" s="185"/>
      <c r="DY193" s="19"/>
      <c r="DZ193" s="36"/>
      <c r="EA193" s="4"/>
    </row>
    <row r="194" spans="1:131" ht="12" customHeight="1" x14ac:dyDescent="0.2">
      <c r="A194" s="7"/>
      <c r="B194" s="9"/>
      <c r="C194" s="9"/>
      <c r="D194" s="9"/>
      <c r="E194" s="9"/>
      <c r="F194" s="8"/>
      <c r="G194" s="9"/>
      <c r="H194" s="7"/>
      <c r="I194" s="5"/>
      <c r="J194" s="6"/>
      <c r="K194" s="4"/>
      <c r="L194" s="6"/>
      <c r="M194" s="5"/>
      <c r="N194" s="4"/>
      <c r="O194" s="6"/>
      <c r="P194" s="4"/>
      <c r="Q194" s="4"/>
      <c r="R194" s="6"/>
      <c r="S194" s="5"/>
      <c r="T194" s="4"/>
      <c r="U194" s="6"/>
      <c r="V194" s="4"/>
      <c r="W194" s="4"/>
      <c r="X194" s="6"/>
      <c r="Y194" s="5"/>
      <c r="Z194" s="6"/>
      <c r="AA194" s="5"/>
      <c r="AB194" s="6"/>
      <c r="AC194" s="5"/>
      <c r="AD194" s="6"/>
      <c r="AE194" s="5"/>
      <c r="AF194" s="6"/>
      <c r="AG194" s="4"/>
      <c r="AH194" s="6"/>
      <c r="AI194" s="5"/>
      <c r="AJ194" s="6"/>
      <c r="AK194" s="4"/>
      <c r="AL194" s="6"/>
      <c r="AM194" s="5"/>
      <c r="AN194" s="6"/>
      <c r="AO194" s="4"/>
      <c r="AP194" s="6"/>
      <c r="AQ194" s="4"/>
      <c r="AR194" s="6"/>
      <c r="AS194" s="6"/>
      <c r="AT194" s="4"/>
      <c r="AU194" s="4"/>
      <c r="AV194" s="4"/>
      <c r="AW194" s="6"/>
      <c r="AX194" s="5"/>
      <c r="AY194" s="4"/>
      <c r="AZ194" s="4"/>
      <c r="BA194" s="6"/>
      <c r="BB194" s="4"/>
      <c r="BC194" s="4"/>
      <c r="BD194" s="4"/>
      <c r="BE194" s="6"/>
      <c r="BF194" s="4"/>
      <c r="BG194" s="6"/>
      <c r="BH194" s="4"/>
      <c r="BI194" s="4"/>
      <c r="BJ194" s="4"/>
      <c r="BK194" s="6"/>
      <c r="BL194" s="5"/>
      <c r="BM194" s="6"/>
      <c r="BN194" s="5"/>
      <c r="BO194" s="6"/>
      <c r="BP194" s="4"/>
      <c r="BQ194" s="6"/>
      <c r="BR194" s="5"/>
      <c r="BS194" s="6"/>
      <c r="BT194" s="3"/>
      <c r="BU194" s="6"/>
      <c r="BV194" s="5"/>
      <c r="BW194" s="6"/>
      <c r="BX194" s="5"/>
      <c r="BY194" s="6"/>
      <c r="BZ194" s="3"/>
      <c r="CA194" s="4"/>
      <c r="CB194" s="6"/>
      <c r="CC194" s="5"/>
      <c r="CD194" s="6"/>
      <c r="CE194" s="4"/>
      <c r="CF194" s="6"/>
      <c r="CG194" s="5"/>
      <c r="CH194" s="6"/>
      <c r="CI194" s="4"/>
      <c r="CJ194" s="6"/>
      <c r="CK194" s="5"/>
      <c r="CL194" s="6"/>
      <c r="CM194" s="4"/>
      <c r="CN194" s="6"/>
      <c r="CO194" s="5"/>
      <c r="CP194" s="6"/>
      <c r="CQ194" s="5"/>
      <c r="CR194" s="6"/>
      <c r="CS194" s="5"/>
      <c r="CT194" s="6"/>
      <c r="CU194" s="5"/>
      <c r="CV194" s="4"/>
      <c r="CW194" s="3"/>
      <c r="CX194" s="10"/>
      <c r="CY194" s="5"/>
      <c r="CZ194" s="3"/>
      <c r="DA194" s="6"/>
      <c r="DB194" s="5"/>
      <c r="DC194" s="6"/>
      <c r="DD194" s="5"/>
      <c r="DE194" s="6"/>
      <c r="DF194" s="3"/>
      <c r="DG194" s="3"/>
      <c r="DH194" s="3"/>
      <c r="DI194" s="4"/>
      <c r="DJ194" s="3"/>
      <c r="DK194" s="4"/>
      <c r="DL194" s="19"/>
      <c r="DM194" s="32"/>
      <c r="DN194" s="19"/>
      <c r="DO194" s="32"/>
      <c r="DP194" s="19"/>
      <c r="DQ194" s="32"/>
      <c r="DR194" s="4"/>
      <c r="DS194" s="3"/>
      <c r="DT194" s="4"/>
      <c r="DU194" s="5"/>
      <c r="DV194" s="6"/>
      <c r="DW194" s="6"/>
      <c r="DX194" s="185"/>
      <c r="DY194" s="19"/>
      <c r="DZ194" s="36"/>
      <c r="EA194" s="4"/>
    </row>
    <row r="195" spans="1:131" ht="12" customHeight="1" x14ac:dyDescent="0.2">
      <c r="A195" s="7"/>
      <c r="B195" s="9"/>
      <c r="C195" s="9"/>
      <c r="D195" s="9"/>
      <c r="E195" s="9"/>
      <c r="F195" s="8"/>
      <c r="G195" s="9"/>
      <c r="H195" s="7"/>
      <c r="I195" s="5"/>
      <c r="J195" s="6"/>
      <c r="K195" s="4"/>
      <c r="L195" s="6"/>
      <c r="M195" s="5"/>
      <c r="N195" s="4"/>
      <c r="O195" s="6"/>
      <c r="P195" s="4"/>
      <c r="Q195" s="4"/>
      <c r="R195" s="6"/>
      <c r="S195" s="5"/>
      <c r="T195" s="4"/>
      <c r="U195" s="6"/>
      <c r="V195" s="4"/>
      <c r="W195" s="4"/>
      <c r="X195" s="6"/>
      <c r="Y195" s="5"/>
      <c r="Z195" s="6"/>
      <c r="AA195" s="5"/>
      <c r="AB195" s="6"/>
      <c r="AC195" s="5"/>
      <c r="AD195" s="6"/>
      <c r="AE195" s="5"/>
      <c r="AF195" s="6"/>
      <c r="AG195" s="4"/>
      <c r="AH195" s="6"/>
      <c r="AI195" s="5"/>
      <c r="AJ195" s="6"/>
      <c r="AK195" s="4"/>
      <c r="AL195" s="6"/>
      <c r="AM195" s="5"/>
      <c r="AN195" s="6"/>
      <c r="AO195" s="4"/>
      <c r="AP195" s="6"/>
      <c r="AQ195" s="4"/>
      <c r="AR195" s="6"/>
      <c r="AS195" s="6"/>
      <c r="AT195" s="4"/>
      <c r="AU195" s="4"/>
      <c r="AV195" s="4"/>
      <c r="AW195" s="6"/>
      <c r="AX195" s="5"/>
      <c r="AY195" s="4"/>
      <c r="AZ195" s="4"/>
      <c r="BA195" s="6"/>
      <c r="BB195" s="4"/>
      <c r="BC195" s="4"/>
      <c r="BD195" s="4"/>
      <c r="BE195" s="6"/>
      <c r="BF195" s="4"/>
      <c r="BG195" s="6"/>
      <c r="BH195" s="4"/>
      <c r="BI195" s="4"/>
      <c r="BJ195" s="4"/>
      <c r="BK195" s="6"/>
      <c r="BL195" s="5"/>
      <c r="BM195" s="6"/>
      <c r="BN195" s="5"/>
      <c r="BO195" s="6"/>
      <c r="BP195" s="4"/>
      <c r="BQ195" s="6"/>
      <c r="BR195" s="5"/>
      <c r="BS195" s="6"/>
      <c r="BT195" s="3"/>
      <c r="BU195" s="6"/>
      <c r="BV195" s="5"/>
      <c r="BW195" s="6"/>
      <c r="BX195" s="5"/>
      <c r="BY195" s="6"/>
      <c r="BZ195" s="3"/>
      <c r="CA195" s="4"/>
      <c r="CB195" s="6"/>
      <c r="CC195" s="5"/>
      <c r="CD195" s="6"/>
      <c r="CE195" s="4"/>
      <c r="CF195" s="6"/>
      <c r="CG195" s="5"/>
      <c r="CH195" s="6"/>
      <c r="CI195" s="4"/>
      <c r="CJ195" s="6"/>
      <c r="CK195" s="5"/>
      <c r="CL195" s="6"/>
      <c r="CM195" s="4"/>
      <c r="CN195" s="6"/>
      <c r="CO195" s="5"/>
      <c r="CP195" s="6"/>
      <c r="CQ195" s="5"/>
      <c r="CR195" s="6"/>
      <c r="CS195" s="5"/>
      <c r="CT195" s="6"/>
      <c r="CU195" s="5"/>
      <c r="CV195" s="4"/>
      <c r="CW195" s="3"/>
      <c r="CX195" s="10"/>
      <c r="CY195" s="5"/>
      <c r="CZ195" s="3"/>
      <c r="DA195" s="6"/>
      <c r="DB195" s="5"/>
      <c r="DC195" s="6"/>
      <c r="DD195" s="5"/>
      <c r="DE195" s="6"/>
      <c r="DF195" s="3"/>
      <c r="DG195" s="3"/>
      <c r="DH195" s="3"/>
      <c r="DI195" s="4"/>
      <c r="DJ195" s="3"/>
      <c r="DK195" s="4"/>
      <c r="DL195" s="19"/>
      <c r="DM195" s="32"/>
      <c r="DN195" s="19"/>
      <c r="DO195" s="32"/>
      <c r="DP195" s="19"/>
      <c r="DQ195" s="32"/>
      <c r="DR195" s="4"/>
      <c r="DS195" s="3"/>
      <c r="DT195" s="4"/>
      <c r="DU195" s="5"/>
      <c r="DV195" s="6"/>
      <c r="DW195" s="6"/>
      <c r="DX195" s="185"/>
      <c r="DY195" s="19"/>
      <c r="DZ195" s="36"/>
      <c r="EA195" s="4"/>
    </row>
    <row r="196" spans="1:131" ht="12" customHeight="1" x14ac:dyDescent="0.2">
      <c r="A196" s="7"/>
      <c r="B196" s="9"/>
      <c r="C196" s="9"/>
      <c r="D196" s="9"/>
      <c r="E196" s="9"/>
      <c r="F196" s="8"/>
      <c r="G196" s="9"/>
      <c r="H196" s="7"/>
      <c r="I196" s="5"/>
      <c r="J196" s="6"/>
      <c r="K196" s="4"/>
      <c r="L196" s="6"/>
      <c r="M196" s="5"/>
      <c r="N196" s="4"/>
      <c r="O196" s="6"/>
      <c r="P196" s="4"/>
      <c r="Q196" s="4"/>
      <c r="R196" s="6"/>
      <c r="S196" s="5"/>
      <c r="T196" s="4"/>
      <c r="U196" s="6"/>
      <c r="V196" s="4"/>
      <c r="W196" s="4"/>
      <c r="X196" s="6"/>
      <c r="Y196" s="5"/>
      <c r="Z196" s="6"/>
      <c r="AA196" s="5"/>
      <c r="AB196" s="6"/>
      <c r="AC196" s="5"/>
      <c r="AD196" s="6"/>
      <c r="AE196" s="5"/>
      <c r="AF196" s="6"/>
      <c r="AG196" s="4"/>
      <c r="AH196" s="6"/>
      <c r="AI196" s="5"/>
      <c r="AJ196" s="6"/>
      <c r="AK196" s="4"/>
      <c r="AL196" s="6"/>
      <c r="AM196" s="5"/>
      <c r="AN196" s="6"/>
      <c r="AO196" s="4"/>
      <c r="AP196" s="6"/>
      <c r="AQ196" s="4"/>
      <c r="AR196" s="6"/>
      <c r="AS196" s="6"/>
      <c r="AT196" s="4"/>
      <c r="AU196" s="4"/>
      <c r="AV196" s="4"/>
      <c r="AW196" s="6"/>
      <c r="AX196" s="5"/>
      <c r="AY196" s="4"/>
      <c r="AZ196" s="4"/>
      <c r="BA196" s="6"/>
      <c r="BB196" s="4"/>
      <c r="BC196" s="4"/>
      <c r="BD196" s="4"/>
      <c r="BE196" s="6"/>
      <c r="BF196" s="4"/>
      <c r="BG196" s="6"/>
      <c r="BH196" s="4"/>
      <c r="BI196" s="4"/>
      <c r="BJ196" s="4"/>
      <c r="BK196" s="6"/>
      <c r="BL196" s="5"/>
      <c r="BM196" s="6"/>
      <c r="BN196" s="5"/>
      <c r="BO196" s="6"/>
      <c r="BP196" s="4"/>
      <c r="BQ196" s="6"/>
      <c r="BR196" s="5"/>
      <c r="BS196" s="6"/>
      <c r="BT196" s="3"/>
      <c r="BU196" s="6"/>
      <c r="BV196" s="5"/>
      <c r="BW196" s="6"/>
      <c r="BX196" s="5"/>
      <c r="BY196" s="6"/>
      <c r="BZ196" s="3"/>
      <c r="CA196" s="4"/>
      <c r="CB196" s="6"/>
      <c r="CC196" s="5"/>
      <c r="CD196" s="6"/>
      <c r="CE196" s="4"/>
      <c r="CF196" s="6"/>
      <c r="CG196" s="5"/>
      <c r="CH196" s="6"/>
      <c r="CI196" s="4"/>
      <c r="CJ196" s="6"/>
      <c r="CK196" s="5"/>
      <c r="CL196" s="6"/>
      <c r="CM196" s="4"/>
      <c r="CN196" s="6"/>
      <c r="CO196" s="5"/>
      <c r="CP196" s="6"/>
      <c r="CQ196" s="5"/>
      <c r="CR196" s="6"/>
      <c r="CS196" s="5"/>
      <c r="CT196" s="6"/>
      <c r="CU196" s="5"/>
      <c r="CV196" s="4"/>
      <c r="CW196" s="3"/>
      <c r="CX196" s="10"/>
      <c r="CY196" s="5"/>
      <c r="CZ196" s="3"/>
      <c r="DA196" s="6"/>
      <c r="DB196" s="5"/>
      <c r="DC196" s="6"/>
      <c r="DD196" s="5"/>
      <c r="DE196" s="6"/>
      <c r="DF196" s="3"/>
      <c r="DG196" s="3"/>
      <c r="DH196" s="3"/>
      <c r="DI196" s="4"/>
      <c r="DJ196" s="3"/>
      <c r="DK196" s="4"/>
      <c r="DL196" s="19"/>
      <c r="DM196" s="32"/>
      <c r="DN196" s="19"/>
      <c r="DO196" s="32"/>
      <c r="DP196" s="19"/>
      <c r="DQ196" s="32"/>
      <c r="DR196" s="4"/>
      <c r="DS196" s="3"/>
      <c r="DT196" s="4"/>
      <c r="DU196" s="5"/>
      <c r="DV196" s="6"/>
      <c r="DW196" s="6"/>
      <c r="DX196" s="185"/>
      <c r="DY196" s="19"/>
      <c r="DZ196" s="36"/>
      <c r="EA196" s="4"/>
    </row>
    <row r="197" spans="1:131" ht="12" customHeight="1" x14ac:dyDescent="0.2">
      <c r="A197" s="7"/>
      <c r="B197" s="9"/>
      <c r="C197" s="9"/>
      <c r="D197" s="9"/>
      <c r="E197" s="9"/>
      <c r="F197" s="8"/>
      <c r="G197" s="9"/>
      <c r="H197" s="7"/>
      <c r="I197" s="5"/>
      <c r="J197" s="6"/>
      <c r="K197" s="4"/>
      <c r="L197" s="6"/>
      <c r="M197" s="5"/>
      <c r="N197" s="4"/>
      <c r="O197" s="6"/>
      <c r="P197" s="4"/>
      <c r="Q197" s="4"/>
      <c r="R197" s="6"/>
      <c r="S197" s="5"/>
      <c r="T197" s="4"/>
      <c r="U197" s="6"/>
      <c r="V197" s="4"/>
      <c r="W197" s="4"/>
      <c r="X197" s="6"/>
      <c r="Y197" s="5"/>
      <c r="Z197" s="6"/>
      <c r="AA197" s="5"/>
      <c r="AB197" s="6"/>
      <c r="AC197" s="5"/>
      <c r="AD197" s="6"/>
      <c r="AE197" s="5"/>
      <c r="AF197" s="6"/>
      <c r="AG197" s="4"/>
      <c r="AH197" s="6"/>
      <c r="AI197" s="5"/>
      <c r="AJ197" s="6"/>
      <c r="AK197" s="4"/>
      <c r="AL197" s="6"/>
      <c r="AM197" s="5"/>
      <c r="AN197" s="6"/>
      <c r="AO197" s="4"/>
      <c r="AP197" s="6"/>
      <c r="AQ197" s="4"/>
      <c r="AR197" s="6"/>
      <c r="AS197" s="6"/>
      <c r="AT197" s="4"/>
      <c r="AU197" s="4"/>
      <c r="AV197" s="4"/>
      <c r="AW197" s="6"/>
      <c r="AX197" s="5"/>
      <c r="AY197" s="4"/>
      <c r="AZ197" s="4"/>
      <c r="BA197" s="6"/>
      <c r="BB197" s="4"/>
      <c r="BC197" s="4"/>
      <c r="BD197" s="4"/>
      <c r="BE197" s="6"/>
      <c r="BF197" s="4"/>
      <c r="BG197" s="6"/>
      <c r="BH197" s="4"/>
      <c r="BI197" s="4"/>
      <c r="BJ197" s="4"/>
      <c r="BK197" s="6"/>
      <c r="BL197" s="5"/>
      <c r="BM197" s="6"/>
      <c r="BN197" s="5"/>
      <c r="BO197" s="6"/>
      <c r="BP197" s="4"/>
      <c r="BQ197" s="6"/>
      <c r="BR197" s="5"/>
      <c r="BS197" s="6"/>
      <c r="BT197" s="3"/>
      <c r="BU197" s="6"/>
      <c r="BV197" s="5"/>
      <c r="BW197" s="6"/>
      <c r="BX197" s="5"/>
      <c r="BY197" s="6"/>
      <c r="BZ197" s="3"/>
      <c r="CA197" s="4"/>
      <c r="CB197" s="6"/>
      <c r="CC197" s="5"/>
      <c r="CD197" s="6"/>
      <c r="CE197" s="4"/>
      <c r="CF197" s="6"/>
      <c r="CG197" s="5"/>
      <c r="CH197" s="6"/>
      <c r="CI197" s="4"/>
      <c r="CJ197" s="6"/>
      <c r="CK197" s="5"/>
      <c r="CL197" s="6"/>
      <c r="CM197" s="4"/>
      <c r="CN197" s="6"/>
      <c r="CO197" s="5"/>
      <c r="CP197" s="6"/>
      <c r="CQ197" s="5"/>
      <c r="CR197" s="6"/>
      <c r="CS197" s="5"/>
      <c r="CT197" s="6"/>
      <c r="CU197" s="5"/>
      <c r="CV197" s="4"/>
      <c r="CW197" s="3"/>
      <c r="CX197" s="10"/>
      <c r="CY197" s="5"/>
      <c r="CZ197" s="3"/>
      <c r="DA197" s="6"/>
      <c r="DB197" s="5"/>
      <c r="DC197" s="6"/>
      <c r="DD197" s="5"/>
      <c r="DE197" s="6"/>
      <c r="DF197" s="3"/>
      <c r="DG197" s="3"/>
      <c r="DH197" s="3"/>
      <c r="DI197" s="4"/>
      <c r="DJ197" s="3"/>
      <c r="DK197" s="4"/>
      <c r="DL197" s="19"/>
      <c r="DM197" s="32"/>
      <c r="DN197" s="19"/>
      <c r="DO197" s="32"/>
      <c r="DP197" s="19"/>
      <c r="DQ197" s="32"/>
      <c r="DR197" s="4"/>
      <c r="DS197" s="3"/>
      <c r="DT197" s="4"/>
      <c r="DU197" s="5"/>
      <c r="DV197" s="6"/>
      <c r="DW197" s="6"/>
      <c r="DX197" s="185"/>
      <c r="DY197" s="19"/>
      <c r="DZ197" s="36"/>
      <c r="EA197" s="4"/>
    </row>
    <row r="198" spans="1:131" ht="12" customHeight="1" x14ac:dyDescent="0.2">
      <c r="A198" s="7"/>
      <c r="B198" s="9"/>
      <c r="C198" s="9"/>
      <c r="D198" s="9"/>
      <c r="E198" s="9"/>
      <c r="F198" s="8"/>
      <c r="G198" s="9"/>
      <c r="H198" s="7"/>
      <c r="I198" s="5"/>
      <c r="J198" s="6"/>
      <c r="K198" s="4"/>
      <c r="L198" s="6"/>
      <c r="M198" s="5"/>
      <c r="N198" s="4"/>
      <c r="O198" s="6"/>
      <c r="P198" s="4"/>
      <c r="Q198" s="4"/>
      <c r="R198" s="6"/>
      <c r="S198" s="5"/>
      <c r="T198" s="4"/>
      <c r="U198" s="6"/>
      <c r="V198" s="4"/>
      <c r="W198" s="4"/>
      <c r="X198" s="6"/>
      <c r="Y198" s="5"/>
      <c r="Z198" s="6"/>
      <c r="AA198" s="5"/>
      <c r="AB198" s="6"/>
      <c r="AC198" s="5"/>
      <c r="AD198" s="6"/>
      <c r="AE198" s="5"/>
      <c r="AF198" s="6"/>
      <c r="AG198" s="4"/>
      <c r="AH198" s="6"/>
      <c r="AI198" s="5"/>
      <c r="AJ198" s="6"/>
      <c r="AK198" s="4"/>
      <c r="AL198" s="6"/>
      <c r="AM198" s="5"/>
      <c r="AN198" s="6"/>
      <c r="AO198" s="4"/>
      <c r="AP198" s="6"/>
      <c r="AQ198" s="4"/>
      <c r="AR198" s="6"/>
      <c r="AS198" s="6"/>
      <c r="AT198" s="4"/>
      <c r="AU198" s="4"/>
      <c r="AV198" s="4"/>
      <c r="AW198" s="6"/>
      <c r="AX198" s="5"/>
      <c r="AY198" s="4"/>
      <c r="AZ198" s="4"/>
      <c r="BA198" s="6"/>
      <c r="BB198" s="4"/>
      <c r="BC198" s="4"/>
      <c r="BD198" s="4"/>
      <c r="BE198" s="6"/>
      <c r="BF198" s="4"/>
      <c r="BG198" s="6"/>
      <c r="BH198" s="4"/>
      <c r="BI198" s="4"/>
      <c r="BJ198" s="4"/>
      <c r="BK198" s="6"/>
      <c r="BL198" s="5"/>
      <c r="BM198" s="6"/>
      <c r="BN198" s="5"/>
      <c r="BO198" s="6"/>
      <c r="BP198" s="4"/>
      <c r="BQ198" s="6"/>
      <c r="BR198" s="5"/>
      <c r="BS198" s="6"/>
      <c r="BT198" s="3"/>
      <c r="BU198" s="6"/>
      <c r="BV198" s="5"/>
      <c r="BW198" s="6"/>
      <c r="BX198" s="5"/>
      <c r="BY198" s="6"/>
      <c r="BZ198" s="3"/>
      <c r="CA198" s="4"/>
      <c r="CB198" s="6"/>
      <c r="CC198" s="5"/>
      <c r="CD198" s="6"/>
      <c r="CE198" s="4"/>
      <c r="CF198" s="6"/>
      <c r="CG198" s="5"/>
      <c r="CH198" s="6"/>
      <c r="CI198" s="4"/>
      <c r="CJ198" s="6"/>
      <c r="CK198" s="5"/>
      <c r="CL198" s="6"/>
      <c r="CM198" s="4"/>
      <c r="CN198" s="6"/>
      <c r="CO198" s="5"/>
      <c r="CP198" s="6"/>
      <c r="CQ198" s="5"/>
      <c r="CR198" s="6"/>
      <c r="CS198" s="5"/>
      <c r="CT198" s="6"/>
      <c r="CU198" s="5"/>
      <c r="CV198" s="4"/>
      <c r="CW198" s="3"/>
      <c r="CX198" s="10"/>
      <c r="CY198" s="5"/>
      <c r="CZ198" s="3"/>
      <c r="DA198" s="6"/>
      <c r="DB198" s="5"/>
      <c r="DC198" s="6"/>
      <c r="DD198" s="5"/>
      <c r="DE198" s="6"/>
      <c r="DF198" s="3"/>
      <c r="DG198" s="3"/>
      <c r="DH198" s="3"/>
      <c r="DI198" s="4"/>
      <c r="DJ198" s="3"/>
      <c r="DK198" s="4"/>
      <c r="DL198" s="19"/>
      <c r="DM198" s="32"/>
      <c r="DN198" s="19"/>
      <c r="DO198" s="32"/>
      <c r="DP198" s="19"/>
      <c r="DQ198" s="32"/>
      <c r="DR198" s="4"/>
      <c r="DS198" s="3"/>
      <c r="DT198" s="4"/>
      <c r="DU198" s="5"/>
      <c r="DV198" s="6"/>
      <c r="DW198" s="6"/>
      <c r="DX198" s="185"/>
      <c r="DY198" s="19"/>
      <c r="DZ198" s="36"/>
      <c r="EA198" s="4"/>
    </row>
    <row r="199" spans="1:131" ht="12" customHeight="1" x14ac:dyDescent="0.2">
      <c r="A199" s="7"/>
      <c r="B199" s="9"/>
      <c r="C199" s="9"/>
      <c r="D199" s="9"/>
      <c r="E199" s="9"/>
      <c r="F199" s="8"/>
      <c r="G199" s="9"/>
      <c r="H199" s="7"/>
      <c r="I199" s="5"/>
      <c r="J199" s="6"/>
      <c r="K199" s="4"/>
      <c r="L199" s="6"/>
      <c r="M199" s="5"/>
      <c r="N199" s="4"/>
      <c r="O199" s="6"/>
      <c r="P199" s="4"/>
      <c r="Q199" s="4"/>
      <c r="R199" s="6"/>
      <c r="S199" s="5"/>
      <c r="T199" s="4"/>
      <c r="U199" s="6"/>
      <c r="V199" s="4"/>
      <c r="W199" s="4"/>
      <c r="X199" s="6"/>
      <c r="Y199" s="5"/>
      <c r="Z199" s="6"/>
      <c r="AA199" s="5"/>
      <c r="AB199" s="6"/>
      <c r="AC199" s="5"/>
      <c r="AD199" s="6"/>
      <c r="AE199" s="5"/>
      <c r="AF199" s="6"/>
      <c r="AG199" s="4"/>
      <c r="AH199" s="6"/>
      <c r="AI199" s="5"/>
      <c r="AJ199" s="6"/>
      <c r="AK199" s="4"/>
      <c r="AL199" s="6"/>
      <c r="AM199" s="5"/>
      <c r="AN199" s="6"/>
      <c r="AO199" s="4"/>
      <c r="AP199" s="6"/>
      <c r="AQ199" s="4"/>
      <c r="AR199" s="6"/>
      <c r="AS199" s="6"/>
      <c r="AT199" s="4"/>
      <c r="AU199" s="4"/>
      <c r="AV199" s="4"/>
      <c r="AW199" s="6"/>
      <c r="AX199" s="5"/>
      <c r="AY199" s="4"/>
      <c r="AZ199" s="4"/>
      <c r="BA199" s="6"/>
      <c r="BB199" s="4"/>
      <c r="BC199" s="4"/>
      <c r="BD199" s="4"/>
      <c r="BE199" s="6"/>
      <c r="BF199" s="4"/>
      <c r="BG199" s="6"/>
      <c r="BH199" s="4"/>
      <c r="BI199" s="4"/>
      <c r="BJ199" s="4"/>
      <c r="BK199" s="6"/>
      <c r="BL199" s="5"/>
      <c r="BM199" s="6"/>
      <c r="BN199" s="5"/>
      <c r="BO199" s="6"/>
      <c r="BP199" s="4"/>
      <c r="BQ199" s="6"/>
      <c r="BR199" s="5"/>
      <c r="BS199" s="6"/>
      <c r="BT199" s="3"/>
      <c r="BU199" s="6"/>
      <c r="BV199" s="5"/>
      <c r="BW199" s="6"/>
      <c r="BX199" s="5"/>
      <c r="BY199" s="6"/>
      <c r="BZ199" s="3"/>
      <c r="CA199" s="4"/>
      <c r="CB199" s="6"/>
      <c r="CC199" s="5"/>
      <c r="CD199" s="6"/>
      <c r="CE199" s="4"/>
      <c r="CF199" s="6"/>
      <c r="CG199" s="5"/>
      <c r="CH199" s="6"/>
      <c r="CI199" s="4"/>
      <c r="CJ199" s="6"/>
      <c r="CK199" s="5"/>
      <c r="CL199" s="6"/>
      <c r="CM199" s="4"/>
      <c r="CN199" s="6"/>
      <c r="CO199" s="5"/>
      <c r="CP199" s="6"/>
      <c r="CQ199" s="5"/>
      <c r="CR199" s="6"/>
      <c r="CS199" s="5"/>
      <c r="CT199" s="6"/>
      <c r="CU199" s="5"/>
      <c r="CV199" s="4"/>
      <c r="CW199" s="3"/>
      <c r="CX199" s="10"/>
      <c r="CY199" s="5"/>
      <c r="CZ199" s="3"/>
      <c r="DA199" s="6"/>
      <c r="DB199" s="5"/>
      <c r="DC199" s="6"/>
      <c r="DD199" s="5"/>
      <c r="DE199" s="6"/>
      <c r="DF199" s="3"/>
      <c r="DG199" s="3"/>
      <c r="DH199" s="3"/>
      <c r="DI199" s="4"/>
      <c r="DJ199" s="3"/>
      <c r="DK199" s="4"/>
      <c r="DL199" s="19"/>
      <c r="DM199" s="32"/>
      <c r="DN199" s="19"/>
      <c r="DO199" s="32"/>
      <c r="DP199" s="19"/>
      <c r="DQ199" s="32"/>
      <c r="DR199" s="4"/>
      <c r="DS199" s="3"/>
      <c r="DT199" s="4"/>
      <c r="DU199" s="5"/>
      <c r="DV199" s="6"/>
      <c r="DW199" s="6"/>
      <c r="DX199" s="185"/>
      <c r="DY199" s="19"/>
      <c r="DZ199" s="36"/>
      <c r="EA199" s="4"/>
    </row>
    <row r="200" spans="1:131" ht="12" customHeight="1" x14ac:dyDescent="0.2">
      <c r="A200" s="7"/>
      <c r="B200" s="9"/>
      <c r="C200" s="9"/>
      <c r="D200" s="9"/>
      <c r="E200" s="9"/>
      <c r="F200" s="8"/>
      <c r="G200" s="9"/>
      <c r="H200" s="7"/>
      <c r="I200" s="5"/>
      <c r="J200" s="6"/>
      <c r="K200" s="4"/>
      <c r="L200" s="6"/>
      <c r="M200" s="5"/>
      <c r="N200" s="4"/>
      <c r="O200" s="6"/>
      <c r="P200" s="4"/>
      <c r="Q200" s="4"/>
      <c r="R200" s="6"/>
      <c r="S200" s="5"/>
      <c r="T200" s="4"/>
      <c r="U200" s="6"/>
      <c r="V200" s="4"/>
      <c r="W200" s="4"/>
      <c r="X200" s="6"/>
      <c r="Y200" s="5"/>
      <c r="Z200" s="6"/>
      <c r="AA200" s="5"/>
      <c r="AB200" s="6"/>
      <c r="AC200" s="5"/>
      <c r="AD200" s="6"/>
      <c r="AE200" s="5"/>
      <c r="AF200" s="6"/>
      <c r="AG200" s="4"/>
      <c r="AH200" s="6"/>
      <c r="AI200" s="5"/>
      <c r="AJ200" s="6"/>
      <c r="AK200" s="4"/>
      <c r="AL200" s="6"/>
      <c r="AM200" s="5"/>
      <c r="AN200" s="6"/>
      <c r="AO200" s="4"/>
      <c r="AP200" s="6"/>
      <c r="AQ200" s="4"/>
      <c r="AR200" s="6"/>
      <c r="AS200" s="6"/>
      <c r="AT200" s="4"/>
      <c r="AU200" s="4"/>
      <c r="AV200" s="4"/>
      <c r="AW200" s="6"/>
      <c r="AX200" s="5"/>
      <c r="AY200" s="4"/>
      <c r="AZ200" s="4"/>
      <c r="BA200" s="6"/>
      <c r="BB200" s="4"/>
      <c r="BC200" s="4"/>
      <c r="BD200" s="4"/>
      <c r="BE200" s="6"/>
      <c r="BF200" s="4"/>
      <c r="BG200" s="6"/>
      <c r="BH200" s="4"/>
      <c r="BI200" s="4"/>
      <c r="BJ200" s="4"/>
      <c r="BK200" s="6"/>
      <c r="BL200" s="5"/>
      <c r="BM200" s="6"/>
      <c r="BN200" s="5"/>
      <c r="BO200" s="6"/>
      <c r="BP200" s="4"/>
      <c r="BQ200" s="6"/>
      <c r="BR200" s="5"/>
      <c r="BS200" s="6"/>
      <c r="BT200" s="3"/>
      <c r="BU200" s="6"/>
      <c r="BV200" s="5"/>
      <c r="BW200" s="6"/>
      <c r="BX200" s="5"/>
      <c r="BY200" s="6"/>
      <c r="BZ200" s="3"/>
      <c r="CA200" s="4"/>
      <c r="CB200" s="6"/>
      <c r="CC200" s="5"/>
      <c r="CD200" s="6"/>
      <c r="CE200" s="4"/>
      <c r="CF200" s="6"/>
      <c r="CG200" s="5"/>
      <c r="CH200" s="6"/>
      <c r="CI200" s="4"/>
      <c r="CJ200" s="6"/>
      <c r="CK200" s="5"/>
      <c r="CL200" s="6"/>
      <c r="CM200" s="4"/>
      <c r="CN200" s="6"/>
      <c r="CO200" s="5"/>
      <c r="CP200" s="6"/>
      <c r="CQ200" s="5"/>
      <c r="CR200" s="6"/>
      <c r="CS200" s="5"/>
      <c r="CT200" s="6"/>
      <c r="CU200" s="5"/>
      <c r="CV200" s="4"/>
      <c r="CW200" s="3"/>
      <c r="CX200" s="10"/>
      <c r="CY200" s="5"/>
      <c r="CZ200" s="3"/>
      <c r="DA200" s="6"/>
      <c r="DB200" s="5"/>
      <c r="DC200" s="6"/>
      <c r="DD200" s="5"/>
      <c r="DE200" s="6"/>
      <c r="DF200" s="3"/>
      <c r="DG200" s="3"/>
      <c r="DH200" s="3"/>
      <c r="DI200" s="4"/>
      <c r="DJ200" s="3"/>
      <c r="DK200" s="4"/>
      <c r="DL200" s="19"/>
      <c r="DM200" s="32"/>
      <c r="DN200" s="19"/>
      <c r="DO200" s="32"/>
      <c r="DP200" s="19"/>
      <c r="DQ200" s="32"/>
      <c r="DR200" s="4"/>
      <c r="DS200" s="3"/>
      <c r="DT200" s="4"/>
      <c r="DU200" s="5"/>
      <c r="DV200" s="6"/>
      <c r="DW200" s="6"/>
      <c r="DX200" s="185"/>
      <c r="DY200" s="19"/>
      <c r="DZ200" s="36"/>
      <c r="EA200" s="4"/>
    </row>
    <row r="201" spans="1:131" ht="12" customHeight="1" x14ac:dyDescent="0.2">
      <c r="A201" s="7"/>
      <c r="B201" s="9"/>
      <c r="C201" s="9"/>
      <c r="D201" s="9"/>
      <c r="E201" s="9"/>
      <c r="F201" s="8"/>
      <c r="G201" s="9"/>
      <c r="H201" s="7"/>
      <c r="I201" s="5"/>
      <c r="J201" s="6"/>
      <c r="K201" s="4"/>
      <c r="L201" s="6"/>
      <c r="M201" s="5"/>
      <c r="N201" s="4"/>
      <c r="O201" s="6"/>
      <c r="P201" s="4"/>
      <c r="Q201" s="4"/>
      <c r="R201" s="6"/>
      <c r="S201" s="5"/>
      <c r="T201" s="4"/>
      <c r="U201" s="6"/>
      <c r="V201" s="4"/>
      <c r="W201" s="4"/>
      <c r="X201" s="6"/>
      <c r="Y201" s="5"/>
      <c r="Z201" s="6"/>
      <c r="AA201" s="5"/>
      <c r="AB201" s="6"/>
      <c r="AC201" s="5"/>
      <c r="AD201" s="6"/>
      <c r="AE201" s="5"/>
      <c r="AF201" s="6"/>
      <c r="AG201" s="4"/>
      <c r="AH201" s="6"/>
      <c r="AI201" s="5"/>
      <c r="AJ201" s="6"/>
      <c r="AK201" s="4"/>
      <c r="AL201" s="6"/>
      <c r="AM201" s="5"/>
      <c r="AN201" s="6"/>
      <c r="AO201" s="4"/>
      <c r="AP201" s="6"/>
      <c r="AQ201" s="4"/>
      <c r="AR201" s="6"/>
      <c r="AS201" s="6"/>
      <c r="AT201" s="4"/>
      <c r="AU201" s="4"/>
      <c r="AV201" s="4"/>
      <c r="AW201" s="6"/>
      <c r="AX201" s="5"/>
      <c r="AY201" s="4"/>
      <c r="AZ201" s="4"/>
      <c r="BA201" s="6"/>
      <c r="BB201" s="4"/>
      <c r="BC201" s="4"/>
      <c r="BD201" s="4"/>
      <c r="BE201" s="6"/>
      <c r="BF201" s="4"/>
      <c r="BG201" s="6"/>
      <c r="BH201" s="4"/>
      <c r="BI201" s="4"/>
      <c r="BJ201" s="4"/>
      <c r="BK201" s="6"/>
      <c r="BL201" s="5"/>
      <c r="BM201" s="6"/>
      <c r="BN201" s="5"/>
      <c r="BO201" s="6"/>
      <c r="BP201" s="4"/>
      <c r="BQ201" s="6"/>
      <c r="BR201" s="5"/>
      <c r="BS201" s="6"/>
      <c r="BT201" s="3"/>
      <c r="BU201" s="6"/>
      <c r="BV201" s="5"/>
      <c r="BW201" s="6"/>
      <c r="BX201" s="5"/>
      <c r="BY201" s="6"/>
      <c r="BZ201" s="3"/>
      <c r="CA201" s="4"/>
      <c r="CB201" s="6"/>
      <c r="CC201" s="5"/>
      <c r="CD201" s="6"/>
      <c r="CE201" s="4"/>
      <c r="CF201" s="6"/>
      <c r="CG201" s="5"/>
      <c r="CH201" s="6"/>
      <c r="CI201" s="4"/>
      <c r="CJ201" s="6"/>
      <c r="CK201" s="5"/>
      <c r="CL201" s="6"/>
      <c r="CM201" s="4"/>
      <c r="CN201" s="6"/>
      <c r="CO201" s="5"/>
      <c r="CP201" s="6"/>
      <c r="CQ201" s="5"/>
      <c r="CR201" s="6"/>
      <c r="CS201" s="5"/>
      <c r="CT201" s="6"/>
      <c r="CU201" s="5"/>
      <c r="CV201" s="4"/>
      <c r="CW201" s="3"/>
      <c r="CX201" s="10"/>
      <c r="CY201" s="5"/>
      <c r="CZ201" s="3"/>
      <c r="DA201" s="6"/>
      <c r="DB201" s="5"/>
      <c r="DC201" s="6"/>
      <c r="DD201" s="5"/>
      <c r="DE201" s="6"/>
      <c r="DF201" s="3"/>
      <c r="DG201" s="3"/>
      <c r="DH201" s="3"/>
      <c r="DI201" s="4"/>
      <c r="DJ201" s="3"/>
      <c r="DK201" s="4"/>
      <c r="DL201" s="19"/>
      <c r="DM201" s="32"/>
      <c r="DN201" s="19"/>
      <c r="DO201" s="32"/>
      <c r="DP201" s="19"/>
      <c r="DQ201" s="32"/>
      <c r="DR201" s="4"/>
      <c r="DS201" s="3"/>
      <c r="DT201" s="4"/>
      <c r="DU201" s="5"/>
      <c r="DV201" s="6"/>
      <c r="DW201" s="6"/>
      <c r="DX201" s="185"/>
      <c r="DY201" s="19"/>
      <c r="DZ201" s="36"/>
      <c r="EA201" s="4"/>
    </row>
    <row r="202" spans="1:131" ht="12" customHeight="1" x14ac:dyDescent="0.2">
      <c r="A202" s="7"/>
      <c r="B202" s="9"/>
      <c r="C202" s="9"/>
      <c r="D202" s="9"/>
      <c r="E202" s="9"/>
      <c r="F202" s="8"/>
      <c r="G202" s="9"/>
      <c r="H202" s="7"/>
      <c r="I202" s="5"/>
      <c r="J202" s="6"/>
      <c r="K202" s="4"/>
      <c r="L202" s="6"/>
      <c r="M202" s="5"/>
      <c r="N202" s="4"/>
      <c r="O202" s="6"/>
      <c r="P202" s="4"/>
      <c r="Q202" s="4"/>
      <c r="R202" s="6"/>
      <c r="S202" s="5"/>
      <c r="T202" s="4"/>
      <c r="U202" s="6"/>
      <c r="V202" s="4"/>
      <c r="W202" s="4"/>
      <c r="X202" s="6"/>
      <c r="Y202" s="5"/>
      <c r="Z202" s="6"/>
      <c r="AA202" s="5"/>
      <c r="AB202" s="6"/>
      <c r="AC202" s="5"/>
      <c r="AD202" s="6"/>
      <c r="AE202" s="5"/>
      <c r="AF202" s="6"/>
      <c r="AG202" s="4"/>
      <c r="AH202" s="6"/>
      <c r="AI202" s="5"/>
      <c r="AJ202" s="6"/>
      <c r="AK202" s="4"/>
      <c r="AL202" s="6"/>
      <c r="AM202" s="5"/>
      <c r="AN202" s="6"/>
      <c r="AO202" s="4"/>
      <c r="AP202" s="6"/>
      <c r="AQ202" s="4"/>
      <c r="AR202" s="6"/>
      <c r="AS202" s="6"/>
      <c r="AT202" s="4"/>
      <c r="AU202" s="4"/>
      <c r="AV202" s="4"/>
      <c r="AW202" s="6"/>
      <c r="AX202" s="5"/>
      <c r="AY202" s="4"/>
      <c r="AZ202" s="4"/>
      <c r="BA202" s="6"/>
      <c r="BB202" s="4"/>
      <c r="BC202" s="4"/>
      <c r="BD202" s="4"/>
      <c r="BE202" s="6"/>
      <c r="BF202" s="4"/>
      <c r="BG202" s="6"/>
      <c r="BH202" s="4"/>
      <c r="BI202" s="4"/>
      <c r="BJ202" s="4"/>
      <c r="BK202" s="6"/>
      <c r="BL202" s="5"/>
      <c r="BM202" s="6"/>
      <c r="BN202" s="5"/>
      <c r="BO202" s="6"/>
      <c r="BP202" s="4"/>
      <c r="BQ202" s="6"/>
      <c r="BR202" s="5"/>
      <c r="BS202" s="6"/>
      <c r="BT202" s="3"/>
      <c r="BU202" s="6"/>
      <c r="BV202" s="5"/>
      <c r="BW202" s="6"/>
      <c r="BX202" s="5"/>
      <c r="BY202" s="6"/>
      <c r="BZ202" s="3"/>
      <c r="CA202" s="4"/>
      <c r="CB202" s="6"/>
      <c r="CC202" s="5"/>
      <c r="CD202" s="6"/>
      <c r="CE202" s="4"/>
      <c r="CF202" s="6"/>
      <c r="CG202" s="5"/>
      <c r="CH202" s="6"/>
      <c r="CI202" s="4"/>
      <c r="CJ202" s="6"/>
      <c r="CK202" s="5"/>
      <c r="CL202" s="6"/>
      <c r="CM202" s="4"/>
      <c r="CN202" s="6"/>
      <c r="CO202" s="5"/>
      <c r="CP202" s="6"/>
      <c r="CQ202" s="5"/>
      <c r="CR202" s="6"/>
      <c r="CS202" s="5"/>
      <c r="CT202" s="6"/>
      <c r="CU202" s="5"/>
      <c r="CV202" s="4"/>
      <c r="CW202" s="3"/>
      <c r="CX202" s="10"/>
      <c r="CY202" s="5"/>
      <c r="CZ202" s="3"/>
      <c r="DA202" s="6"/>
      <c r="DB202" s="5"/>
      <c r="DC202" s="6"/>
      <c r="DD202" s="5"/>
      <c r="DE202" s="6"/>
      <c r="DF202" s="3"/>
      <c r="DG202" s="3"/>
      <c r="DH202" s="3"/>
      <c r="DI202" s="4"/>
      <c r="DJ202" s="3"/>
      <c r="DK202" s="4"/>
      <c r="DL202" s="19"/>
      <c r="DM202" s="32"/>
      <c r="DN202" s="19"/>
      <c r="DO202" s="32"/>
      <c r="DP202" s="19"/>
      <c r="DQ202" s="32"/>
      <c r="DR202" s="4"/>
      <c r="DS202" s="3"/>
      <c r="DT202" s="4"/>
      <c r="DU202" s="5"/>
      <c r="DV202" s="6"/>
      <c r="DW202" s="6"/>
      <c r="DX202" s="185"/>
      <c r="DY202" s="19"/>
      <c r="DZ202" s="36"/>
      <c r="EA202" s="4"/>
    </row>
    <row r="203" spans="1:131" ht="12" customHeight="1" x14ac:dyDescent="0.2">
      <c r="A203" s="7"/>
      <c r="B203" s="9"/>
      <c r="C203" s="9"/>
      <c r="D203" s="9"/>
      <c r="E203" s="9"/>
      <c r="F203" s="8"/>
      <c r="G203" s="9"/>
      <c r="H203" s="7"/>
      <c r="I203" s="5"/>
      <c r="J203" s="6"/>
      <c r="K203" s="4"/>
      <c r="L203" s="6"/>
      <c r="M203" s="5"/>
      <c r="N203" s="4"/>
      <c r="O203" s="6"/>
      <c r="P203" s="4"/>
      <c r="Q203" s="4"/>
      <c r="R203" s="6"/>
      <c r="S203" s="5"/>
      <c r="T203" s="4"/>
      <c r="U203" s="6"/>
      <c r="V203" s="4"/>
      <c r="W203" s="4"/>
      <c r="X203" s="6"/>
      <c r="Y203" s="5"/>
      <c r="Z203" s="6"/>
      <c r="AA203" s="5"/>
      <c r="AB203" s="6"/>
      <c r="AC203" s="5"/>
      <c r="AD203" s="6"/>
      <c r="AE203" s="5"/>
      <c r="AF203" s="6"/>
      <c r="AG203" s="4"/>
      <c r="AH203" s="6"/>
      <c r="AI203" s="5"/>
      <c r="AJ203" s="6"/>
      <c r="AK203" s="4"/>
      <c r="AL203" s="6"/>
      <c r="AM203" s="5"/>
      <c r="AN203" s="6"/>
      <c r="AO203" s="4"/>
      <c r="AP203" s="6"/>
      <c r="AQ203" s="4"/>
      <c r="AR203" s="6"/>
      <c r="AS203" s="6"/>
      <c r="AT203" s="4"/>
      <c r="AU203" s="4"/>
      <c r="AV203" s="4"/>
      <c r="AW203" s="6"/>
      <c r="AX203" s="5"/>
      <c r="AY203" s="4"/>
      <c r="AZ203" s="4"/>
      <c r="BA203" s="6"/>
      <c r="BB203" s="4"/>
      <c r="BC203" s="4"/>
      <c r="BD203" s="4"/>
      <c r="BE203" s="6"/>
      <c r="BF203" s="4"/>
      <c r="BG203" s="6"/>
      <c r="BH203" s="4"/>
      <c r="BI203" s="4"/>
      <c r="BJ203" s="4"/>
      <c r="BK203" s="6"/>
      <c r="BL203" s="5"/>
      <c r="BM203" s="6"/>
      <c r="BN203" s="5"/>
      <c r="BO203" s="6"/>
      <c r="BP203" s="4"/>
      <c r="BQ203" s="6"/>
      <c r="BR203" s="5"/>
      <c r="BS203" s="6"/>
      <c r="BT203" s="3"/>
      <c r="BU203" s="6"/>
      <c r="BV203" s="5"/>
      <c r="BW203" s="6"/>
      <c r="BX203" s="5"/>
      <c r="BY203" s="6"/>
      <c r="BZ203" s="3"/>
      <c r="CA203" s="4"/>
      <c r="CB203" s="6"/>
      <c r="CC203" s="5"/>
      <c r="CD203" s="6"/>
      <c r="CE203" s="4"/>
      <c r="CF203" s="6"/>
      <c r="CG203" s="5"/>
      <c r="CH203" s="6"/>
      <c r="CI203" s="4"/>
      <c r="CJ203" s="6"/>
      <c r="CK203" s="5"/>
      <c r="CL203" s="6"/>
      <c r="CM203" s="4"/>
      <c r="CN203" s="6"/>
      <c r="CO203" s="5"/>
      <c r="CP203" s="6"/>
      <c r="CQ203" s="5"/>
      <c r="CR203" s="6"/>
      <c r="CS203" s="5"/>
      <c r="CT203" s="6"/>
      <c r="CU203" s="5"/>
      <c r="CV203" s="4"/>
      <c r="CW203" s="3"/>
      <c r="CX203" s="10"/>
      <c r="CY203" s="5"/>
      <c r="CZ203" s="3"/>
      <c r="DA203" s="6"/>
      <c r="DB203" s="5"/>
      <c r="DC203" s="6"/>
      <c r="DD203" s="5"/>
      <c r="DE203" s="6"/>
      <c r="DF203" s="3"/>
      <c r="DG203" s="3"/>
      <c r="DH203" s="3"/>
      <c r="DI203" s="4"/>
      <c r="DJ203" s="3"/>
      <c r="DK203" s="4"/>
      <c r="DL203" s="19"/>
      <c r="DM203" s="32"/>
      <c r="DN203" s="19"/>
      <c r="DO203" s="32"/>
      <c r="DP203" s="19"/>
      <c r="DQ203" s="32"/>
      <c r="DR203" s="4"/>
      <c r="DS203" s="3"/>
      <c r="DT203" s="4"/>
      <c r="DU203" s="5"/>
      <c r="DV203" s="6"/>
      <c r="DW203" s="6"/>
      <c r="DX203" s="185"/>
      <c r="DY203" s="19"/>
      <c r="DZ203" s="36"/>
      <c r="EA203" s="4"/>
    </row>
    <row r="204" spans="1:131" ht="12" customHeight="1" x14ac:dyDescent="0.2">
      <c r="A204" s="7"/>
      <c r="B204" s="9"/>
      <c r="C204" s="9"/>
      <c r="D204" s="9"/>
      <c r="E204" s="9"/>
      <c r="F204" s="8"/>
      <c r="G204" s="9"/>
      <c r="H204" s="7"/>
      <c r="I204" s="5"/>
      <c r="J204" s="6"/>
      <c r="K204" s="4"/>
      <c r="L204" s="6"/>
      <c r="M204" s="5"/>
      <c r="N204" s="4"/>
      <c r="O204" s="6"/>
      <c r="P204" s="4"/>
      <c r="Q204" s="4"/>
      <c r="R204" s="6"/>
      <c r="S204" s="5"/>
      <c r="T204" s="4"/>
      <c r="U204" s="6"/>
      <c r="V204" s="4"/>
      <c r="W204" s="4"/>
      <c r="X204" s="6"/>
      <c r="Y204" s="5"/>
      <c r="Z204" s="6"/>
      <c r="AA204" s="5"/>
      <c r="AB204" s="6"/>
      <c r="AC204" s="5"/>
      <c r="AD204" s="6"/>
      <c r="AE204" s="5"/>
      <c r="AF204" s="6"/>
      <c r="AG204" s="4"/>
      <c r="AH204" s="6"/>
      <c r="AI204" s="5"/>
      <c r="AJ204" s="6"/>
      <c r="AK204" s="4"/>
      <c r="AL204" s="6"/>
      <c r="AM204" s="5"/>
      <c r="AN204" s="6"/>
      <c r="AO204" s="4"/>
      <c r="AP204" s="6"/>
      <c r="AQ204" s="4"/>
      <c r="AR204" s="6"/>
      <c r="AS204" s="6"/>
      <c r="AT204" s="4"/>
      <c r="AU204" s="4"/>
      <c r="AV204" s="4"/>
      <c r="AW204" s="6"/>
      <c r="AX204" s="5"/>
      <c r="AY204" s="4"/>
      <c r="AZ204" s="4"/>
      <c r="BA204" s="6"/>
      <c r="BB204" s="4"/>
      <c r="BC204" s="4"/>
      <c r="BD204" s="4"/>
      <c r="BE204" s="6"/>
      <c r="BF204" s="4"/>
      <c r="BG204" s="6"/>
      <c r="BH204" s="4"/>
      <c r="BI204" s="4"/>
      <c r="BJ204" s="4"/>
      <c r="BK204" s="6"/>
      <c r="BL204" s="5"/>
      <c r="BM204" s="6"/>
      <c r="BN204" s="5"/>
      <c r="BO204" s="6"/>
      <c r="BP204" s="4"/>
      <c r="BQ204" s="6"/>
      <c r="BR204" s="5"/>
      <c r="BS204" s="6"/>
      <c r="BT204" s="3"/>
      <c r="BU204" s="6"/>
      <c r="BV204" s="5"/>
      <c r="BW204" s="6"/>
      <c r="BX204" s="5"/>
      <c r="BY204" s="6"/>
      <c r="BZ204" s="3"/>
      <c r="CA204" s="4"/>
      <c r="CB204" s="6"/>
      <c r="CC204" s="5"/>
      <c r="CD204" s="6"/>
      <c r="CE204" s="4"/>
      <c r="CF204" s="6"/>
      <c r="CG204" s="5"/>
      <c r="CH204" s="6"/>
      <c r="CI204" s="4"/>
      <c r="CJ204" s="6"/>
      <c r="CK204" s="5"/>
      <c r="CL204" s="6"/>
      <c r="CM204" s="4"/>
      <c r="CN204" s="6"/>
      <c r="CO204" s="5"/>
      <c r="CP204" s="6"/>
      <c r="CQ204" s="5"/>
      <c r="CR204" s="6"/>
      <c r="CS204" s="5"/>
      <c r="CT204" s="6"/>
      <c r="CU204" s="5"/>
      <c r="CV204" s="4"/>
      <c r="CW204" s="3"/>
      <c r="CX204" s="10"/>
      <c r="CY204" s="5"/>
      <c r="CZ204" s="3"/>
      <c r="DA204" s="6"/>
      <c r="DB204" s="5"/>
      <c r="DC204" s="6"/>
      <c r="DD204" s="5"/>
      <c r="DE204" s="6"/>
      <c r="DF204" s="3"/>
      <c r="DG204" s="3"/>
      <c r="DH204" s="3"/>
      <c r="DI204" s="4"/>
      <c r="DJ204" s="3"/>
      <c r="DK204" s="4"/>
      <c r="DL204" s="19"/>
      <c r="DM204" s="32"/>
      <c r="DN204" s="19"/>
      <c r="DO204" s="32"/>
      <c r="DP204" s="19"/>
      <c r="DQ204" s="32"/>
      <c r="DR204" s="4"/>
      <c r="DS204" s="3"/>
      <c r="DT204" s="4"/>
      <c r="DU204" s="5"/>
      <c r="DV204" s="6"/>
      <c r="DW204" s="6"/>
      <c r="DX204" s="185"/>
      <c r="DY204" s="19"/>
      <c r="DZ204" s="36"/>
      <c r="EA204" s="4"/>
    </row>
    <row r="205" spans="1:131" ht="12" customHeight="1" x14ac:dyDescent="0.2">
      <c r="A205" s="7"/>
      <c r="B205" s="9"/>
      <c r="C205" s="9"/>
      <c r="D205" s="9"/>
      <c r="E205" s="9"/>
      <c r="F205" s="8"/>
      <c r="G205" s="9"/>
      <c r="H205" s="7"/>
      <c r="I205" s="5"/>
      <c r="J205" s="6"/>
      <c r="K205" s="4"/>
      <c r="L205" s="6"/>
      <c r="M205" s="5"/>
      <c r="N205" s="4"/>
      <c r="O205" s="6"/>
      <c r="P205" s="4"/>
      <c r="Q205" s="4"/>
      <c r="R205" s="6"/>
      <c r="S205" s="5"/>
      <c r="T205" s="4"/>
      <c r="U205" s="6"/>
      <c r="V205" s="4"/>
      <c r="W205" s="4"/>
      <c r="X205" s="6"/>
      <c r="Y205" s="5"/>
      <c r="Z205" s="6"/>
      <c r="AA205" s="5"/>
      <c r="AB205" s="6"/>
      <c r="AC205" s="5"/>
      <c r="AD205" s="6"/>
      <c r="AE205" s="5"/>
      <c r="AF205" s="6"/>
      <c r="AG205" s="4"/>
      <c r="AH205" s="6"/>
      <c r="AI205" s="5"/>
      <c r="AJ205" s="6"/>
      <c r="AK205" s="4"/>
      <c r="AL205" s="6"/>
      <c r="AM205" s="5"/>
      <c r="AN205" s="6"/>
      <c r="AO205" s="4"/>
      <c r="AP205" s="6"/>
      <c r="AQ205" s="4"/>
      <c r="AR205" s="6"/>
      <c r="AS205" s="6"/>
      <c r="AT205" s="4"/>
      <c r="AU205" s="4"/>
      <c r="AV205" s="4"/>
      <c r="AW205" s="6"/>
      <c r="AX205" s="5"/>
      <c r="AY205" s="4"/>
      <c r="AZ205" s="4"/>
      <c r="BA205" s="6"/>
      <c r="BB205" s="4"/>
      <c r="BC205" s="4"/>
      <c r="BD205" s="4"/>
      <c r="BE205" s="6"/>
      <c r="BF205" s="4"/>
      <c r="BG205" s="6"/>
      <c r="BH205" s="4"/>
      <c r="BI205" s="4"/>
      <c r="BJ205" s="4"/>
      <c r="BK205" s="6"/>
      <c r="BL205" s="5"/>
      <c r="BM205" s="6"/>
      <c r="BN205" s="5"/>
      <c r="BO205" s="6"/>
      <c r="BP205" s="4"/>
      <c r="BQ205" s="6"/>
      <c r="BR205" s="5"/>
      <c r="BS205" s="6"/>
      <c r="BT205" s="3"/>
      <c r="BU205" s="6"/>
      <c r="BV205" s="5"/>
      <c r="BW205" s="6"/>
      <c r="BX205" s="5"/>
      <c r="BY205" s="6"/>
      <c r="BZ205" s="3"/>
      <c r="CA205" s="4"/>
      <c r="CB205" s="6"/>
      <c r="CC205" s="5"/>
      <c r="CD205" s="6"/>
      <c r="CE205" s="4"/>
      <c r="CF205" s="6"/>
      <c r="CG205" s="5"/>
      <c r="CH205" s="6"/>
      <c r="CI205" s="4"/>
      <c r="CJ205" s="6"/>
      <c r="CK205" s="5"/>
      <c r="CL205" s="6"/>
      <c r="CM205" s="4"/>
      <c r="CN205" s="6"/>
      <c r="CO205" s="5"/>
      <c r="CP205" s="6"/>
      <c r="CQ205" s="5"/>
      <c r="CR205" s="6"/>
      <c r="CS205" s="5"/>
      <c r="CT205" s="6"/>
      <c r="CU205" s="5"/>
      <c r="CV205" s="4"/>
      <c r="CW205" s="3"/>
      <c r="CX205" s="10"/>
      <c r="CY205" s="5"/>
      <c r="CZ205" s="3"/>
      <c r="DA205" s="6"/>
      <c r="DB205" s="5"/>
      <c r="DC205" s="6"/>
      <c r="DD205" s="5"/>
      <c r="DE205" s="6"/>
      <c r="DF205" s="3"/>
      <c r="DG205" s="3"/>
      <c r="DH205" s="3"/>
      <c r="DI205" s="4"/>
      <c r="DJ205" s="3"/>
      <c r="DK205" s="4"/>
      <c r="DL205" s="19"/>
      <c r="DM205" s="32"/>
      <c r="DN205" s="19"/>
      <c r="DO205" s="32"/>
      <c r="DP205" s="19"/>
      <c r="DQ205" s="32"/>
      <c r="DR205" s="4"/>
      <c r="DS205" s="3"/>
      <c r="DT205" s="4"/>
      <c r="DU205" s="5"/>
      <c r="DV205" s="6"/>
      <c r="DW205" s="6"/>
      <c r="DX205" s="185"/>
      <c r="DY205" s="19"/>
      <c r="DZ205" s="36"/>
      <c r="EA205" s="4"/>
    </row>
    <row r="206" spans="1:131" ht="12" customHeight="1" x14ac:dyDescent="0.2">
      <c r="A206" s="7"/>
      <c r="B206" s="9"/>
      <c r="C206" s="9"/>
      <c r="D206" s="9"/>
      <c r="E206" s="9"/>
      <c r="F206" s="8"/>
      <c r="G206" s="9"/>
      <c r="H206" s="7"/>
      <c r="I206" s="5"/>
      <c r="J206" s="6"/>
      <c r="K206" s="4"/>
      <c r="L206" s="6"/>
      <c r="M206" s="5"/>
      <c r="N206" s="4"/>
      <c r="O206" s="6"/>
      <c r="P206" s="4"/>
      <c r="Q206" s="4"/>
      <c r="R206" s="6"/>
      <c r="S206" s="5"/>
      <c r="T206" s="4"/>
      <c r="U206" s="6"/>
      <c r="V206" s="4"/>
      <c r="W206" s="4"/>
      <c r="X206" s="6"/>
      <c r="Y206" s="5"/>
      <c r="Z206" s="6"/>
      <c r="AA206" s="5"/>
      <c r="AB206" s="6"/>
      <c r="AC206" s="5"/>
      <c r="AD206" s="6"/>
      <c r="AE206" s="5"/>
      <c r="AF206" s="6"/>
      <c r="AG206" s="4"/>
      <c r="AH206" s="6"/>
      <c r="AI206" s="5"/>
      <c r="AJ206" s="6"/>
      <c r="AK206" s="4"/>
      <c r="AL206" s="6"/>
      <c r="AM206" s="5"/>
      <c r="AN206" s="6"/>
      <c r="AO206" s="4"/>
      <c r="AP206" s="6"/>
      <c r="AQ206" s="4"/>
      <c r="AR206" s="6"/>
      <c r="AS206" s="6"/>
      <c r="AT206" s="4"/>
      <c r="AU206" s="4"/>
      <c r="AV206" s="4"/>
      <c r="AW206" s="6"/>
      <c r="AX206" s="5"/>
      <c r="AY206" s="4"/>
      <c r="AZ206" s="4"/>
      <c r="BA206" s="6"/>
      <c r="BB206" s="4"/>
      <c r="BC206" s="4"/>
      <c r="BD206" s="4"/>
      <c r="BE206" s="6"/>
      <c r="BF206" s="4"/>
      <c r="BG206" s="6"/>
      <c r="BH206" s="4"/>
      <c r="BI206" s="4"/>
      <c r="BJ206" s="4"/>
      <c r="BK206" s="6"/>
      <c r="BL206" s="5"/>
      <c r="BM206" s="6"/>
      <c r="BN206" s="5"/>
      <c r="BO206" s="6"/>
      <c r="BP206" s="4"/>
      <c r="BQ206" s="6"/>
      <c r="BR206" s="5"/>
      <c r="BS206" s="6"/>
      <c r="BT206" s="3"/>
      <c r="BU206" s="6"/>
      <c r="BV206" s="5"/>
      <c r="BW206" s="6"/>
      <c r="BX206" s="5"/>
      <c r="BY206" s="6"/>
      <c r="BZ206" s="3"/>
      <c r="CA206" s="4"/>
      <c r="CB206" s="6"/>
      <c r="CC206" s="5"/>
      <c r="CD206" s="6"/>
      <c r="CE206" s="4"/>
      <c r="CF206" s="6"/>
      <c r="CG206" s="5"/>
      <c r="CH206" s="6"/>
      <c r="CI206" s="4"/>
      <c r="CJ206" s="6"/>
      <c r="CK206" s="5"/>
      <c r="CL206" s="6"/>
      <c r="CM206" s="4"/>
      <c r="CN206" s="6"/>
      <c r="CO206" s="5"/>
      <c r="CP206" s="6"/>
      <c r="CQ206" s="5"/>
      <c r="CR206" s="6"/>
      <c r="CS206" s="5"/>
      <c r="CT206" s="6"/>
      <c r="CU206" s="5"/>
      <c r="CV206" s="4"/>
      <c r="CW206" s="3"/>
      <c r="CX206" s="10"/>
      <c r="CY206" s="5"/>
      <c r="CZ206" s="3"/>
      <c r="DA206" s="6"/>
      <c r="DB206" s="5"/>
      <c r="DC206" s="6"/>
      <c r="DD206" s="5"/>
      <c r="DE206" s="6"/>
      <c r="DF206" s="3"/>
      <c r="DG206" s="3"/>
      <c r="DH206" s="3"/>
      <c r="DI206" s="4"/>
      <c r="DJ206" s="3"/>
      <c r="DK206" s="4"/>
      <c r="DL206" s="19"/>
      <c r="DM206" s="32"/>
      <c r="DN206" s="19"/>
      <c r="DO206" s="32"/>
      <c r="DP206" s="19"/>
      <c r="DQ206" s="32"/>
      <c r="DR206" s="4"/>
      <c r="DS206" s="3"/>
      <c r="DT206" s="4"/>
      <c r="DU206" s="5"/>
      <c r="DV206" s="6"/>
      <c r="DW206" s="6"/>
      <c r="DX206" s="185"/>
      <c r="DY206" s="19"/>
      <c r="DZ206" s="36"/>
      <c r="EA206" s="4"/>
    </row>
    <row r="207" spans="1:131" ht="12" customHeight="1" x14ac:dyDescent="0.2">
      <c r="A207" s="7"/>
      <c r="B207" s="9"/>
      <c r="C207" s="9"/>
      <c r="D207" s="9"/>
      <c r="E207" s="9"/>
      <c r="F207" s="8"/>
      <c r="G207" s="9"/>
      <c r="H207" s="7"/>
      <c r="I207" s="5"/>
      <c r="J207" s="6"/>
      <c r="K207" s="4"/>
      <c r="L207" s="6"/>
      <c r="M207" s="5"/>
      <c r="N207" s="4"/>
      <c r="O207" s="6"/>
      <c r="P207" s="4"/>
      <c r="Q207" s="4"/>
      <c r="R207" s="6"/>
      <c r="S207" s="5"/>
      <c r="T207" s="4"/>
      <c r="U207" s="6"/>
      <c r="V207" s="4"/>
      <c r="W207" s="4"/>
      <c r="X207" s="6"/>
      <c r="Y207" s="5"/>
      <c r="Z207" s="6"/>
      <c r="AA207" s="5"/>
      <c r="AB207" s="6"/>
      <c r="AC207" s="5"/>
      <c r="AD207" s="6"/>
      <c r="AE207" s="5"/>
      <c r="AF207" s="6"/>
      <c r="AG207" s="4"/>
      <c r="AH207" s="6"/>
      <c r="AI207" s="5"/>
      <c r="AJ207" s="6"/>
      <c r="AK207" s="4"/>
      <c r="AL207" s="6"/>
      <c r="AM207" s="5"/>
      <c r="AN207" s="6"/>
      <c r="AO207" s="4"/>
      <c r="AP207" s="6"/>
      <c r="AQ207" s="4"/>
      <c r="AR207" s="6"/>
      <c r="AS207" s="6"/>
      <c r="AT207" s="4"/>
      <c r="AU207" s="4"/>
      <c r="AV207" s="4"/>
      <c r="AW207" s="6"/>
      <c r="AX207" s="5"/>
      <c r="AY207" s="4"/>
      <c r="AZ207" s="4"/>
      <c r="BA207" s="6"/>
      <c r="BB207" s="4"/>
      <c r="BC207" s="4"/>
      <c r="BD207" s="4"/>
      <c r="BE207" s="6"/>
      <c r="BF207" s="4"/>
      <c r="BG207" s="6"/>
      <c r="BH207" s="4"/>
      <c r="BI207" s="4"/>
      <c r="BJ207" s="4"/>
      <c r="BK207" s="6"/>
      <c r="BL207" s="5"/>
      <c r="BM207" s="6"/>
      <c r="BN207" s="5"/>
      <c r="BO207" s="6"/>
      <c r="BP207" s="4"/>
      <c r="BQ207" s="6"/>
      <c r="BR207" s="5"/>
      <c r="BS207" s="6"/>
      <c r="BT207" s="3"/>
      <c r="BU207" s="6"/>
      <c r="BV207" s="5"/>
      <c r="BW207" s="6"/>
      <c r="BX207" s="5"/>
      <c r="BY207" s="6"/>
      <c r="BZ207" s="3"/>
      <c r="CA207" s="4"/>
      <c r="CB207" s="6"/>
      <c r="CC207" s="5"/>
      <c r="CD207" s="6"/>
      <c r="CE207" s="4"/>
      <c r="CF207" s="6"/>
      <c r="CG207" s="5"/>
      <c r="CH207" s="6"/>
      <c r="CI207" s="4"/>
      <c r="CJ207" s="6"/>
      <c r="CK207" s="5"/>
      <c r="CL207" s="6"/>
      <c r="CM207" s="4"/>
      <c r="CN207" s="6"/>
      <c r="CO207" s="5"/>
      <c r="CP207" s="6"/>
      <c r="CQ207" s="5"/>
      <c r="CR207" s="6"/>
      <c r="CS207" s="5"/>
      <c r="CT207" s="6"/>
      <c r="CU207" s="5"/>
      <c r="CV207" s="4"/>
      <c r="CW207" s="3"/>
      <c r="CX207" s="10"/>
      <c r="CY207" s="5"/>
      <c r="CZ207" s="3"/>
      <c r="DA207" s="6"/>
      <c r="DB207" s="5"/>
      <c r="DC207" s="6"/>
      <c r="DD207" s="5"/>
      <c r="DE207" s="6"/>
      <c r="DF207" s="3"/>
      <c r="DG207" s="3"/>
      <c r="DH207" s="3"/>
      <c r="DI207" s="4"/>
      <c r="DJ207" s="3"/>
      <c r="DK207" s="4"/>
      <c r="DL207" s="19"/>
      <c r="DM207" s="32"/>
      <c r="DN207" s="19"/>
      <c r="DO207" s="32"/>
      <c r="DP207" s="19"/>
      <c r="DQ207" s="32"/>
      <c r="DR207" s="4"/>
      <c r="DS207" s="3"/>
      <c r="DT207" s="4"/>
      <c r="DU207" s="5"/>
      <c r="DV207" s="6"/>
      <c r="DW207" s="6"/>
      <c r="DX207" s="185"/>
      <c r="DY207" s="19"/>
      <c r="DZ207" s="36"/>
      <c r="EA207" s="4"/>
    </row>
    <row r="208" spans="1:131" ht="12" customHeight="1" x14ac:dyDescent="0.2">
      <c r="A208" s="7"/>
      <c r="B208" s="9"/>
      <c r="C208" s="9"/>
      <c r="D208" s="9"/>
      <c r="E208" s="9"/>
      <c r="F208" s="8"/>
      <c r="G208" s="9"/>
      <c r="H208" s="7"/>
      <c r="I208" s="5"/>
      <c r="J208" s="6"/>
      <c r="K208" s="4"/>
      <c r="L208" s="6"/>
      <c r="M208" s="5"/>
      <c r="N208" s="4"/>
      <c r="O208" s="6"/>
      <c r="P208" s="4"/>
      <c r="Q208" s="4"/>
      <c r="R208" s="6"/>
      <c r="S208" s="5"/>
      <c r="T208" s="4"/>
      <c r="U208" s="6"/>
      <c r="V208" s="4"/>
      <c r="W208" s="4"/>
      <c r="X208" s="6"/>
      <c r="Y208" s="5"/>
      <c r="Z208" s="6"/>
      <c r="AA208" s="5"/>
      <c r="AB208" s="6"/>
      <c r="AC208" s="5"/>
      <c r="AD208" s="6"/>
      <c r="AE208" s="5"/>
      <c r="AF208" s="6"/>
      <c r="AG208" s="4"/>
      <c r="AH208" s="6"/>
      <c r="AI208" s="5"/>
      <c r="AJ208" s="6"/>
      <c r="AK208" s="4"/>
      <c r="AL208" s="6"/>
      <c r="AM208" s="5"/>
      <c r="AN208" s="6"/>
      <c r="AO208" s="4"/>
      <c r="AP208" s="6"/>
      <c r="AQ208" s="4"/>
      <c r="AR208" s="6"/>
      <c r="AS208" s="6"/>
      <c r="AT208" s="4"/>
      <c r="AU208" s="4"/>
      <c r="AV208" s="4"/>
      <c r="AW208" s="6"/>
      <c r="AX208" s="5"/>
      <c r="AY208" s="4"/>
      <c r="AZ208" s="4"/>
      <c r="BA208" s="6"/>
      <c r="BB208" s="4"/>
      <c r="BC208" s="4"/>
      <c r="BD208" s="4"/>
      <c r="BE208" s="6"/>
      <c r="BF208" s="4"/>
      <c r="BG208" s="6"/>
      <c r="BH208" s="4"/>
      <c r="BI208" s="4"/>
      <c r="BJ208" s="4"/>
      <c r="BK208" s="6"/>
      <c r="BL208" s="5"/>
      <c r="BM208" s="6"/>
      <c r="BN208" s="5"/>
      <c r="BO208" s="6"/>
      <c r="BP208" s="4"/>
      <c r="BQ208" s="6"/>
      <c r="BR208" s="5"/>
      <c r="BS208" s="6"/>
      <c r="BT208" s="3"/>
      <c r="BU208" s="6"/>
      <c r="BV208" s="5"/>
      <c r="BW208" s="6"/>
      <c r="BX208" s="5"/>
      <c r="BY208" s="6"/>
      <c r="BZ208" s="3"/>
      <c r="CA208" s="4"/>
      <c r="CB208" s="6"/>
      <c r="CC208" s="5"/>
      <c r="CD208" s="6"/>
      <c r="CE208" s="4"/>
      <c r="CF208" s="6"/>
      <c r="CG208" s="5"/>
      <c r="CH208" s="6"/>
      <c r="CI208" s="4"/>
      <c r="CJ208" s="6"/>
      <c r="CK208" s="5"/>
      <c r="CL208" s="6"/>
      <c r="CM208" s="4"/>
      <c r="CN208" s="6"/>
      <c r="CO208" s="5"/>
      <c r="CP208" s="6"/>
      <c r="CQ208" s="5"/>
      <c r="CR208" s="6"/>
      <c r="CS208" s="5"/>
      <c r="CT208" s="6"/>
      <c r="CU208" s="5"/>
      <c r="CV208" s="4"/>
      <c r="CW208" s="3"/>
      <c r="CX208" s="10"/>
      <c r="CY208" s="5"/>
      <c r="CZ208" s="3"/>
      <c r="DA208" s="6"/>
      <c r="DB208" s="5"/>
      <c r="DC208" s="6"/>
      <c r="DD208" s="5"/>
      <c r="DE208" s="6"/>
      <c r="DF208" s="3"/>
      <c r="DG208" s="3"/>
      <c r="DH208" s="3"/>
      <c r="DI208" s="4"/>
      <c r="DJ208" s="3"/>
      <c r="DK208" s="4"/>
      <c r="DL208" s="19"/>
      <c r="DM208" s="32"/>
      <c r="DN208" s="19"/>
      <c r="DO208" s="32"/>
      <c r="DP208" s="19"/>
      <c r="DQ208" s="32"/>
      <c r="DR208" s="4"/>
      <c r="DS208" s="3"/>
      <c r="DT208" s="4"/>
      <c r="DU208" s="5"/>
      <c r="DV208" s="6"/>
      <c r="DW208" s="6"/>
      <c r="DX208" s="185"/>
      <c r="DY208" s="19"/>
      <c r="DZ208" s="36"/>
      <c r="EA208" s="4"/>
    </row>
    <row r="209" spans="1:131" ht="12" customHeight="1" x14ac:dyDescent="0.2">
      <c r="A209" s="7"/>
      <c r="B209" s="9"/>
      <c r="C209" s="9"/>
      <c r="D209" s="9"/>
      <c r="E209" s="9"/>
      <c r="F209" s="8"/>
      <c r="G209" s="9"/>
      <c r="H209" s="7"/>
      <c r="I209" s="5"/>
      <c r="J209" s="6"/>
      <c r="K209" s="4"/>
      <c r="L209" s="6"/>
      <c r="M209" s="5"/>
      <c r="N209" s="4"/>
      <c r="O209" s="6"/>
      <c r="P209" s="4"/>
      <c r="Q209" s="4"/>
      <c r="R209" s="6"/>
      <c r="S209" s="5"/>
      <c r="T209" s="4"/>
      <c r="U209" s="6"/>
      <c r="V209" s="4"/>
      <c r="W209" s="4"/>
      <c r="X209" s="6"/>
      <c r="Y209" s="5"/>
      <c r="Z209" s="6"/>
      <c r="AA209" s="5"/>
      <c r="AB209" s="6"/>
      <c r="AC209" s="5"/>
      <c r="AD209" s="6"/>
      <c r="AE209" s="5"/>
      <c r="AF209" s="6"/>
      <c r="AG209" s="4"/>
      <c r="AH209" s="6"/>
      <c r="AI209" s="5"/>
      <c r="AJ209" s="6"/>
      <c r="AK209" s="4"/>
      <c r="AL209" s="6"/>
      <c r="AM209" s="5"/>
      <c r="AN209" s="6"/>
      <c r="AO209" s="4"/>
      <c r="AP209" s="6"/>
      <c r="AQ209" s="4"/>
      <c r="AR209" s="6"/>
      <c r="AS209" s="6"/>
      <c r="AT209" s="4"/>
      <c r="AU209" s="4"/>
      <c r="AV209" s="4"/>
      <c r="AW209" s="6"/>
      <c r="AX209" s="5"/>
      <c r="AY209" s="4"/>
      <c r="AZ209" s="4"/>
      <c r="BA209" s="6"/>
      <c r="BB209" s="4"/>
      <c r="BC209" s="4"/>
      <c r="BD209" s="4"/>
      <c r="BE209" s="6"/>
      <c r="BF209" s="4"/>
      <c r="BG209" s="6"/>
      <c r="BH209" s="4"/>
      <c r="BI209" s="4"/>
      <c r="BJ209" s="4"/>
      <c r="BK209" s="6"/>
      <c r="BL209" s="5"/>
      <c r="BM209" s="6"/>
      <c r="BN209" s="5"/>
      <c r="BO209" s="6"/>
      <c r="BP209" s="4"/>
      <c r="BQ209" s="6"/>
      <c r="BR209" s="5"/>
      <c r="BS209" s="6"/>
      <c r="BT209" s="3"/>
      <c r="BU209" s="6"/>
      <c r="BV209" s="5"/>
      <c r="BW209" s="6"/>
      <c r="BX209" s="5"/>
      <c r="BY209" s="6"/>
      <c r="BZ209" s="3"/>
      <c r="CA209" s="4"/>
      <c r="CB209" s="6"/>
      <c r="CC209" s="5"/>
      <c r="CD209" s="6"/>
      <c r="CE209" s="4"/>
      <c r="CF209" s="6"/>
      <c r="CG209" s="5"/>
      <c r="CH209" s="6"/>
      <c r="CI209" s="4"/>
      <c r="CJ209" s="6"/>
      <c r="CK209" s="5"/>
      <c r="CL209" s="6"/>
      <c r="CM209" s="4"/>
      <c r="CN209" s="6"/>
      <c r="CO209" s="5"/>
      <c r="CP209" s="6"/>
      <c r="CQ209" s="5"/>
      <c r="CR209" s="6"/>
      <c r="CS209" s="5"/>
      <c r="CT209" s="6"/>
      <c r="CU209" s="5"/>
      <c r="CV209" s="4"/>
      <c r="CW209" s="3"/>
      <c r="CX209" s="10"/>
      <c r="CY209" s="5"/>
      <c r="CZ209" s="3"/>
      <c r="DA209" s="6"/>
      <c r="DB209" s="5"/>
      <c r="DC209" s="6"/>
      <c r="DD209" s="5"/>
      <c r="DE209" s="6"/>
      <c r="DF209" s="3"/>
      <c r="DG209" s="3"/>
      <c r="DH209" s="3"/>
      <c r="DI209" s="4"/>
      <c r="DJ209" s="3"/>
      <c r="DK209" s="4"/>
      <c r="DL209" s="19"/>
      <c r="DM209" s="32"/>
      <c r="DN209" s="19"/>
      <c r="DO209" s="32"/>
      <c r="DP209" s="19"/>
      <c r="DQ209" s="32"/>
      <c r="DR209" s="4"/>
      <c r="DS209" s="3"/>
      <c r="DT209" s="4"/>
      <c r="DU209" s="5"/>
      <c r="DV209" s="6"/>
      <c r="DW209" s="6"/>
      <c r="DX209" s="185"/>
      <c r="DY209" s="19"/>
      <c r="DZ209" s="36"/>
      <c r="EA209" s="4"/>
    </row>
    <row r="210" spans="1:131" ht="12" customHeight="1" x14ac:dyDescent="0.2">
      <c r="A210" s="7"/>
      <c r="B210" s="9"/>
      <c r="C210" s="9"/>
      <c r="D210" s="9"/>
      <c r="E210" s="9"/>
      <c r="F210" s="8"/>
      <c r="G210" s="9"/>
      <c r="H210" s="7"/>
      <c r="I210" s="5"/>
      <c r="J210" s="6"/>
      <c r="K210" s="4"/>
      <c r="L210" s="6"/>
      <c r="M210" s="5"/>
      <c r="N210" s="4"/>
      <c r="O210" s="6"/>
      <c r="P210" s="4"/>
      <c r="Q210" s="4"/>
      <c r="R210" s="6"/>
      <c r="S210" s="5"/>
      <c r="T210" s="4"/>
      <c r="U210" s="6"/>
      <c r="V210" s="4"/>
      <c r="W210" s="4"/>
      <c r="X210" s="6"/>
      <c r="Y210" s="5"/>
      <c r="Z210" s="6"/>
      <c r="AA210" s="5"/>
      <c r="AB210" s="6"/>
      <c r="AC210" s="5"/>
      <c r="AD210" s="6"/>
      <c r="AE210" s="5"/>
      <c r="AF210" s="6"/>
      <c r="AG210" s="4"/>
      <c r="AH210" s="6"/>
      <c r="AI210" s="5"/>
      <c r="AJ210" s="6"/>
      <c r="AK210" s="4"/>
      <c r="AL210" s="6"/>
      <c r="AM210" s="5"/>
      <c r="AN210" s="6"/>
      <c r="AO210" s="4"/>
      <c r="AP210" s="6"/>
      <c r="AQ210" s="4"/>
      <c r="AR210" s="6"/>
      <c r="AS210" s="6"/>
      <c r="AT210" s="4"/>
      <c r="AU210" s="4"/>
      <c r="AV210" s="4"/>
      <c r="AW210" s="6"/>
      <c r="AX210" s="5"/>
      <c r="AY210" s="4"/>
      <c r="AZ210" s="4"/>
      <c r="BA210" s="6"/>
      <c r="BB210" s="4"/>
      <c r="BC210" s="4"/>
      <c r="BD210" s="4"/>
      <c r="BE210" s="6"/>
      <c r="BF210" s="4"/>
      <c r="BG210" s="6"/>
      <c r="BH210" s="4"/>
      <c r="BI210" s="4"/>
      <c r="BJ210" s="4"/>
      <c r="BK210" s="6"/>
      <c r="BL210" s="5"/>
      <c r="BM210" s="6"/>
      <c r="BN210" s="5"/>
      <c r="BO210" s="6"/>
      <c r="BP210" s="4"/>
      <c r="BQ210" s="6"/>
      <c r="BR210" s="5"/>
      <c r="BS210" s="6"/>
      <c r="BT210" s="3"/>
      <c r="BU210" s="6"/>
      <c r="BV210" s="5"/>
      <c r="BW210" s="6"/>
      <c r="BX210" s="5"/>
      <c r="BY210" s="6"/>
      <c r="BZ210" s="3"/>
      <c r="CA210" s="4"/>
      <c r="CB210" s="6"/>
      <c r="CC210" s="5"/>
      <c r="CD210" s="6"/>
      <c r="CE210" s="4"/>
      <c r="CF210" s="6"/>
      <c r="CG210" s="5"/>
      <c r="CH210" s="6"/>
      <c r="CI210" s="4"/>
      <c r="CJ210" s="6"/>
      <c r="CK210" s="5"/>
      <c r="CL210" s="6"/>
      <c r="CM210" s="4"/>
      <c r="CN210" s="6"/>
      <c r="CO210" s="5"/>
      <c r="CP210" s="6"/>
      <c r="CQ210" s="5"/>
      <c r="CR210" s="6"/>
      <c r="CS210" s="5"/>
      <c r="CT210" s="6"/>
      <c r="CU210" s="5"/>
      <c r="CV210" s="4"/>
      <c r="CW210" s="3"/>
      <c r="CX210" s="10"/>
      <c r="CY210" s="5"/>
      <c r="CZ210" s="3"/>
      <c r="DA210" s="6"/>
      <c r="DB210" s="5"/>
      <c r="DC210" s="6"/>
      <c r="DD210" s="5"/>
      <c r="DE210" s="6"/>
      <c r="DF210" s="3"/>
      <c r="DG210" s="3"/>
      <c r="DH210" s="3"/>
      <c r="DI210" s="4"/>
      <c r="DJ210" s="3"/>
      <c r="DK210" s="4"/>
      <c r="DL210" s="19"/>
      <c r="DM210" s="32"/>
      <c r="DN210" s="19"/>
      <c r="DO210" s="32"/>
      <c r="DP210" s="19"/>
      <c r="DQ210" s="32"/>
      <c r="DR210" s="4"/>
      <c r="DS210" s="3"/>
      <c r="DT210" s="4"/>
      <c r="DU210" s="5"/>
      <c r="DV210" s="6"/>
      <c r="DW210" s="6"/>
      <c r="DX210" s="185"/>
      <c r="DY210" s="19"/>
      <c r="DZ210" s="36"/>
      <c r="EA210" s="4"/>
    </row>
    <row r="211" spans="1:131" ht="12" customHeight="1" x14ac:dyDescent="0.2">
      <c r="A211" s="7"/>
      <c r="B211" s="9"/>
      <c r="C211" s="9"/>
      <c r="D211" s="9"/>
      <c r="E211" s="9"/>
      <c r="F211" s="8"/>
      <c r="G211" s="9"/>
      <c r="H211" s="7"/>
      <c r="I211" s="5"/>
      <c r="J211" s="6"/>
      <c r="K211" s="4"/>
      <c r="L211" s="6"/>
      <c r="M211" s="5"/>
      <c r="N211" s="4"/>
      <c r="O211" s="6"/>
      <c r="P211" s="4"/>
      <c r="Q211" s="4"/>
      <c r="R211" s="6"/>
      <c r="S211" s="5"/>
      <c r="T211" s="4"/>
      <c r="U211" s="6"/>
      <c r="V211" s="4"/>
      <c r="W211" s="4"/>
      <c r="X211" s="6"/>
      <c r="Y211" s="5"/>
      <c r="Z211" s="6"/>
      <c r="AA211" s="5"/>
      <c r="AB211" s="6"/>
      <c r="AC211" s="5"/>
      <c r="AD211" s="6"/>
      <c r="AE211" s="5"/>
      <c r="AF211" s="6"/>
      <c r="AG211" s="4"/>
      <c r="AH211" s="6"/>
      <c r="AI211" s="5"/>
      <c r="AJ211" s="6"/>
      <c r="AK211" s="4"/>
      <c r="AL211" s="6"/>
      <c r="AM211" s="5"/>
      <c r="AN211" s="6"/>
      <c r="AO211" s="4"/>
      <c r="AP211" s="6"/>
      <c r="AQ211" s="4"/>
      <c r="AR211" s="6"/>
      <c r="AS211" s="6"/>
      <c r="AT211" s="4"/>
      <c r="AU211" s="4"/>
      <c r="AV211" s="4"/>
      <c r="AW211" s="6"/>
      <c r="AX211" s="5"/>
      <c r="AY211" s="4"/>
      <c r="AZ211" s="4"/>
      <c r="BA211" s="6"/>
      <c r="BB211" s="4"/>
      <c r="BC211" s="4"/>
      <c r="BD211" s="4"/>
      <c r="BE211" s="6"/>
      <c r="BF211" s="4"/>
      <c r="BG211" s="6"/>
      <c r="BH211" s="4"/>
      <c r="BI211" s="4"/>
      <c r="BJ211" s="4"/>
      <c r="BK211" s="6"/>
      <c r="BL211" s="5"/>
      <c r="BM211" s="6"/>
      <c r="BN211" s="5"/>
      <c r="BO211" s="6"/>
      <c r="BP211" s="4"/>
      <c r="BQ211" s="6"/>
      <c r="BR211" s="5"/>
      <c r="BS211" s="6"/>
      <c r="BT211" s="3"/>
      <c r="BU211" s="6"/>
      <c r="BV211" s="5"/>
      <c r="BW211" s="6"/>
      <c r="BX211" s="5"/>
      <c r="BY211" s="6"/>
      <c r="BZ211" s="3"/>
      <c r="CA211" s="4"/>
      <c r="CB211" s="6"/>
      <c r="CC211" s="5"/>
      <c r="CD211" s="6"/>
      <c r="CE211" s="4"/>
      <c r="CF211" s="6"/>
      <c r="CG211" s="5"/>
      <c r="CH211" s="6"/>
      <c r="CI211" s="4"/>
      <c r="CJ211" s="6"/>
      <c r="CK211" s="5"/>
      <c r="CL211" s="6"/>
      <c r="CM211" s="4"/>
      <c r="CN211" s="6"/>
      <c r="CO211" s="5"/>
      <c r="CP211" s="6"/>
      <c r="CQ211" s="5"/>
      <c r="CR211" s="6"/>
      <c r="CS211" s="5"/>
      <c r="CT211" s="6"/>
      <c r="CU211" s="5"/>
      <c r="CV211" s="4"/>
      <c r="CW211" s="3"/>
      <c r="CX211" s="10"/>
      <c r="CY211" s="5"/>
      <c r="CZ211" s="3"/>
      <c r="DA211" s="6"/>
      <c r="DB211" s="5"/>
      <c r="DC211" s="6"/>
      <c r="DD211" s="5"/>
      <c r="DE211" s="6"/>
      <c r="DF211" s="3"/>
      <c r="DG211" s="3"/>
      <c r="DH211" s="3"/>
      <c r="DI211" s="4"/>
      <c r="DJ211" s="3"/>
      <c r="DK211" s="4"/>
      <c r="DL211" s="19"/>
      <c r="DM211" s="32"/>
      <c r="DN211" s="19"/>
      <c r="DO211" s="32"/>
      <c r="DP211" s="19"/>
      <c r="DQ211" s="32"/>
      <c r="DR211" s="4"/>
      <c r="DS211" s="3"/>
      <c r="DT211" s="4"/>
      <c r="DU211" s="5"/>
      <c r="DV211" s="6"/>
      <c r="DW211" s="6"/>
      <c r="DX211" s="185"/>
      <c r="DY211" s="19"/>
      <c r="DZ211" s="36"/>
      <c r="EA211" s="4"/>
    </row>
    <row r="212" spans="1:131" ht="12" customHeight="1" x14ac:dyDescent="0.2">
      <c r="A212" s="7"/>
      <c r="B212" s="9"/>
      <c r="C212" s="9"/>
      <c r="D212" s="9"/>
      <c r="E212" s="9"/>
      <c r="F212" s="8"/>
      <c r="G212" s="9"/>
      <c r="H212" s="7"/>
      <c r="I212" s="5"/>
      <c r="J212" s="6"/>
      <c r="K212" s="4"/>
      <c r="L212" s="6"/>
      <c r="M212" s="5"/>
      <c r="N212" s="4"/>
      <c r="O212" s="6"/>
      <c r="P212" s="4"/>
      <c r="Q212" s="4"/>
      <c r="R212" s="6"/>
      <c r="S212" s="5"/>
      <c r="T212" s="4"/>
      <c r="U212" s="6"/>
      <c r="V212" s="4"/>
      <c r="W212" s="4"/>
      <c r="X212" s="6"/>
      <c r="Y212" s="5"/>
      <c r="Z212" s="6"/>
      <c r="AA212" s="5"/>
      <c r="AB212" s="6"/>
      <c r="AC212" s="5"/>
      <c r="AD212" s="6"/>
      <c r="AE212" s="5"/>
      <c r="AF212" s="6"/>
      <c r="AG212" s="4"/>
      <c r="AH212" s="6"/>
      <c r="AI212" s="5"/>
      <c r="AJ212" s="6"/>
      <c r="AK212" s="4"/>
      <c r="AL212" s="6"/>
      <c r="AM212" s="5"/>
      <c r="AN212" s="6"/>
      <c r="AO212" s="4"/>
      <c r="AP212" s="6"/>
      <c r="AQ212" s="4"/>
      <c r="AR212" s="6"/>
      <c r="AS212" s="6"/>
      <c r="AT212" s="4"/>
      <c r="AU212" s="4"/>
      <c r="AV212" s="4"/>
      <c r="AW212" s="6"/>
      <c r="AX212" s="5"/>
      <c r="AY212" s="4"/>
      <c r="AZ212" s="4"/>
      <c r="BA212" s="6"/>
      <c r="BB212" s="4"/>
      <c r="BC212" s="4"/>
      <c r="BD212" s="4"/>
      <c r="BE212" s="6"/>
      <c r="BF212" s="4"/>
      <c r="BG212" s="6"/>
      <c r="BH212" s="4"/>
      <c r="BI212" s="4"/>
      <c r="BJ212" s="4"/>
      <c r="BK212" s="6"/>
      <c r="BL212" s="5"/>
      <c r="BM212" s="6"/>
      <c r="BN212" s="5"/>
      <c r="BO212" s="6"/>
      <c r="BP212" s="4"/>
      <c r="BQ212" s="6"/>
      <c r="BR212" s="5"/>
      <c r="BS212" s="6"/>
      <c r="BT212" s="3"/>
      <c r="BU212" s="6"/>
      <c r="BV212" s="5"/>
      <c r="BW212" s="6"/>
      <c r="BX212" s="5"/>
      <c r="BY212" s="6"/>
      <c r="BZ212" s="3"/>
      <c r="CA212" s="4"/>
      <c r="CB212" s="6"/>
      <c r="CC212" s="5"/>
      <c r="CD212" s="6"/>
      <c r="CE212" s="4"/>
      <c r="CF212" s="6"/>
      <c r="CG212" s="5"/>
      <c r="CH212" s="6"/>
      <c r="CI212" s="4"/>
      <c r="CJ212" s="6"/>
      <c r="CK212" s="5"/>
      <c r="CL212" s="6"/>
      <c r="CM212" s="4"/>
      <c r="CN212" s="6"/>
      <c r="CO212" s="5"/>
      <c r="CP212" s="6"/>
      <c r="CQ212" s="5"/>
      <c r="CR212" s="6"/>
      <c r="CS212" s="5"/>
      <c r="CT212" s="6"/>
      <c r="CU212" s="5"/>
      <c r="CV212" s="4"/>
      <c r="CW212" s="3"/>
      <c r="CX212" s="10"/>
      <c r="CY212" s="5"/>
      <c r="CZ212" s="3"/>
      <c r="DA212" s="6"/>
      <c r="DB212" s="5"/>
      <c r="DC212" s="6"/>
      <c r="DD212" s="5"/>
      <c r="DE212" s="6"/>
      <c r="DF212" s="3"/>
      <c r="DG212" s="3"/>
      <c r="DH212" s="3"/>
      <c r="DI212" s="4"/>
      <c r="DJ212" s="3"/>
      <c r="DK212" s="4"/>
      <c r="DL212" s="19"/>
      <c r="DM212" s="32"/>
      <c r="DN212" s="19"/>
      <c r="DO212" s="32"/>
      <c r="DP212" s="19"/>
      <c r="DQ212" s="32"/>
      <c r="DR212" s="4"/>
      <c r="DS212" s="3"/>
      <c r="DT212" s="4"/>
      <c r="DU212" s="5"/>
      <c r="DV212" s="6"/>
      <c r="DW212" s="6"/>
      <c r="DX212" s="185"/>
      <c r="DY212" s="19"/>
      <c r="DZ212" s="36"/>
      <c r="EA212" s="4"/>
    </row>
    <row r="213" spans="1:131" ht="12" customHeight="1" x14ac:dyDescent="0.2">
      <c r="A213" s="7"/>
      <c r="B213" s="9"/>
      <c r="C213" s="9"/>
      <c r="D213" s="9"/>
      <c r="E213" s="9"/>
      <c r="F213" s="8"/>
      <c r="G213" s="9"/>
      <c r="H213" s="7"/>
      <c r="I213" s="5"/>
      <c r="J213" s="6"/>
      <c r="K213" s="4"/>
      <c r="L213" s="6"/>
      <c r="M213" s="5"/>
      <c r="N213" s="4"/>
      <c r="O213" s="6"/>
      <c r="P213" s="4"/>
      <c r="Q213" s="4"/>
      <c r="R213" s="6"/>
      <c r="S213" s="5"/>
      <c r="T213" s="4"/>
      <c r="U213" s="6"/>
      <c r="V213" s="4"/>
      <c r="W213" s="4"/>
      <c r="X213" s="6"/>
      <c r="Y213" s="5"/>
      <c r="Z213" s="6"/>
      <c r="AA213" s="5"/>
      <c r="AB213" s="6"/>
      <c r="AC213" s="5"/>
      <c r="AD213" s="6"/>
      <c r="AE213" s="5"/>
      <c r="AF213" s="6"/>
      <c r="AG213" s="4"/>
      <c r="AH213" s="6"/>
      <c r="AI213" s="5"/>
      <c r="AJ213" s="6"/>
      <c r="AK213" s="4"/>
      <c r="AL213" s="6"/>
      <c r="AM213" s="5"/>
      <c r="AN213" s="6"/>
      <c r="AO213" s="4"/>
      <c r="AP213" s="6"/>
      <c r="AQ213" s="4"/>
      <c r="AR213" s="6"/>
      <c r="AS213" s="6"/>
      <c r="AT213" s="4"/>
      <c r="AU213" s="4"/>
      <c r="AV213" s="4"/>
      <c r="AW213" s="6"/>
      <c r="AX213" s="5"/>
      <c r="AY213" s="4"/>
      <c r="AZ213" s="4"/>
      <c r="BA213" s="6"/>
      <c r="BB213" s="4"/>
      <c r="BC213" s="4"/>
      <c r="BD213" s="4"/>
      <c r="BE213" s="6"/>
      <c r="BF213" s="4"/>
      <c r="BG213" s="6"/>
      <c r="BH213" s="4"/>
      <c r="BI213" s="4"/>
      <c r="BJ213" s="4"/>
      <c r="BK213" s="6"/>
      <c r="BL213" s="5"/>
      <c r="BM213" s="6"/>
      <c r="BN213" s="5"/>
      <c r="BO213" s="6"/>
      <c r="BP213" s="4"/>
      <c r="BQ213" s="6"/>
      <c r="BR213" s="5"/>
      <c r="BS213" s="6"/>
      <c r="BT213" s="3"/>
      <c r="BU213" s="6"/>
      <c r="BV213" s="5"/>
      <c r="BW213" s="6"/>
      <c r="BX213" s="5"/>
      <c r="BY213" s="6"/>
      <c r="BZ213" s="3"/>
      <c r="CA213" s="4"/>
      <c r="CB213" s="6"/>
      <c r="CC213" s="5"/>
      <c r="CD213" s="6"/>
      <c r="CE213" s="4"/>
      <c r="CF213" s="6"/>
      <c r="CG213" s="5"/>
      <c r="CH213" s="6"/>
      <c r="CI213" s="4"/>
      <c r="CJ213" s="6"/>
      <c r="CK213" s="5"/>
      <c r="CL213" s="6"/>
      <c r="CM213" s="4"/>
      <c r="CN213" s="6"/>
      <c r="CO213" s="5"/>
      <c r="CP213" s="6"/>
      <c r="CQ213" s="5"/>
      <c r="CR213" s="6"/>
      <c r="CS213" s="5"/>
      <c r="CT213" s="6"/>
      <c r="CU213" s="5"/>
      <c r="CV213" s="4"/>
      <c r="CW213" s="3"/>
      <c r="CX213" s="10"/>
      <c r="CY213" s="5"/>
      <c r="CZ213" s="3"/>
      <c r="DA213" s="6"/>
      <c r="DB213" s="5"/>
      <c r="DC213" s="6"/>
      <c r="DD213" s="5"/>
      <c r="DE213" s="6"/>
      <c r="DF213" s="3"/>
      <c r="DG213" s="3"/>
      <c r="DH213" s="3"/>
      <c r="DI213" s="4"/>
      <c r="DJ213" s="3"/>
      <c r="DK213" s="4"/>
      <c r="DL213" s="19"/>
      <c r="DM213" s="32"/>
      <c r="DN213" s="19"/>
      <c r="DO213" s="32"/>
      <c r="DP213" s="19"/>
      <c r="DQ213" s="32"/>
      <c r="DR213" s="4"/>
      <c r="DS213" s="3"/>
      <c r="DT213" s="4"/>
      <c r="DU213" s="5"/>
      <c r="DV213" s="6"/>
      <c r="DW213" s="6"/>
      <c r="DX213" s="185"/>
      <c r="DY213" s="19"/>
      <c r="DZ213" s="36"/>
      <c r="EA213" s="4"/>
    </row>
    <row r="214" spans="1:131" ht="12" customHeight="1" x14ac:dyDescent="0.2">
      <c r="A214" s="7"/>
      <c r="B214" s="9"/>
      <c r="C214" s="9"/>
      <c r="D214" s="9"/>
      <c r="E214" s="9"/>
      <c r="F214" s="8"/>
      <c r="G214" s="9"/>
      <c r="H214" s="7"/>
      <c r="I214" s="5"/>
      <c r="J214" s="6"/>
      <c r="K214" s="4"/>
      <c r="L214" s="6"/>
      <c r="M214" s="5"/>
      <c r="N214" s="4"/>
      <c r="O214" s="6"/>
      <c r="P214" s="4"/>
      <c r="Q214" s="4"/>
      <c r="R214" s="6"/>
      <c r="S214" s="5"/>
      <c r="T214" s="4"/>
      <c r="U214" s="6"/>
      <c r="V214" s="4"/>
      <c r="W214" s="4"/>
      <c r="X214" s="6"/>
      <c r="Y214" s="5"/>
      <c r="Z214" s="6"/>
      <c r="AA214" s="5"/>
      <c r="AB214" s="6"/>
      <c r="AC214" s="5"/>
      <c r="AD214" s="6"/>
      <c r="AE214" s="5"/>
      <c r="AF214" s="6"/>
      <c r="AG214" s="4"/>
      <c r="AH214" s="6"/>
      <c r="AI214" s="5"/>
      <c r="AJ214" s="6"/>
      <c r="AK214" s="4"/>
      <c r="AL214" s="6"/>
      <c r="AM214" s="5"/>
      <c r="AN214" s="6"/>
      <c r="AO214" s="4"/>
      <c r="AP214" s="6"/>
      <c r="AQ214" s="4"/>
      <c r="AR214" s="6"/>
      <c r="AS214" s="6"/>
      <c r="AT214" s="4"/>
      <c r="AU214" s="4"/>
      <c r="AV214" s="4"/>
      <c r="AW214" s="6"/>
      <c r="AX214" s="5"/>
      <c r="AY214" s="4"/>
      <c r="AZ214" s="4"/>
      <c r="BA214" s="6"/>
      <c r="BB214" s="4"/>
      <c r="BC214" s="4"/>
      <c r="BD214" s="4"/>
      <c r="BE214" s="6"/>
      <c r="BF214" s="4"/>
      <c r="BG214" s="6"/>
      <c r="BH214" s="4"/>
      <c r="BI214" s="4"/>
      <c r="BJ214" s="4"/>
      <c r="BK214" s="6"/>
      <c r="BL214" s="5"/>
      <c r="BM214" s="6"/>
      <c r="BN214" s="5"/>
      <c r="BO214" s="6"/>
      <c r="BP214" s="4"/>
      <c r="BQ214" s="6"/>
      <c r="BR214" s="5"/>
      <c r="BS214" s="6"/>
      <c r="BT214" s="3"/>
      <c r="BU214" s="6"/>
      <c r="BV214" s="5"/>
      <c r="BW214" s="6"/>
      <c r="BX214" s="5"/>
      <c r="BY214" s="6"/>
      <c r="BZ214" s="3"/>
      <c r="CA214" s="4"/>
      <c r="CB214" s="6"/>
      <c r="CC214" s="5"/>
      <c r="CD214" s="6"/>
      <c r="CE214" s="4"/>
      <c r="CF214" s="6"/>
      <c r="CG214" s="5"/>
      <c r="CH214" s="6"/>
      <c r="CI214" s="4"/>
      <c r="CJ214" s="6"/>
      <c r="CK214" s="5"/>
      <c r="CL214" s="6"/>
      <c r="CM214" s="4"/>
      <c r="CN214" s="6"/>
      <c r="CO214" s="5"/>
      <c r="CP214" s="6"/>
      <c r="CQ214" s="5"/>
      <c r="CR214" s="6"/>
      <c r="CS214" s="5"/>
      <c r="CT214" s="6"/>
      <c r="CU214" s="5"/>
      <c r="CV214" s="4"/>
      <c r="CW214" s="3"/>
      <c r="CX214" s="10"/>
      <c r="CY214" s="5"/>
      <c r="CZ214" s="3"/>
      <c r="DA214" s="6"/>
      <c r="DB214" s="5"/>
      <c r="DC214" s="6"/>
      <c r="DD214" s="5"/>
      <c r="DE214" s="6"/>
      <c r="DF214" s="3"/>
      <c r="DG214" s="3"/>
      <c r="DH214" s="3"/>
      <c r="DI214" s="4"/>
      <c r="DJ214" s="3"/>
      <c r="DK214" s="4"/>
      <c r="DL214" s="19"/>
      <c r="DM214" s="32"/>
      <c r="DN214" s="19"/>
      <c r="DO214" s="32"/>
      <c r="DP214" s="19"/>
      <c r="DQ214" s="32"/>
      <c r="DR214" s="4"/>
      <c r="DS214" s="3"/>
      <c r="DT214" s="4"/>
      <c r="DU214" s="5"/>
      <c r="DV214" s="6"/>
      <c r="DW214" s="6"/>
      <c r="DX214" s="185"/>
      <c r="DY214" s="19"/>
      <c r="DZ214" s="36"/>
      <c r="EA214" s="4"/>
    </row>
    <row r="215" spans="1:131" ht="12" customHeight="1" x14ac:dyDescent="0.2">
      <c r="A215" s="7"/>
      <c r="B215" s="9"/>
      <c r="C215" s="9"/>
      <c r="D215" s="9"/>
      <c r="E215" s="9"/>
      <c r="F215" s="8"/>
      <c r="G215" s="9"/>
      <c r="H215" s="7"/>
      <c r="I215" s="5"/>
      <c r="J215" s="6"/>
      <c r="K215" s="4"/>
      <c r="L215" s="6"/>
      <c r="M215" s="5"/>
      <c r="N215" s="4"/>
      <c r="O215" s="6"/>
      <c r="P215" s="4"/>
      <c r="Q215" s="4"/>
      <c r="R215" s="6"/>
      <c r="S215" s="5"/>
      <c r="T215" s="4"/>
      <c r="U215" s="6"/>
      <c r="V215" s="4"/>
      <c r="W215" s="4"/>
      <c r="X215" s="6"/>
      <c r="Y215" s="5"/>
      <c r="Z215" s="6"/>
      <c r="AA215" s="5"/>
      <c r="AB215" s="6"/>
      <c r="AC215" s="5"/>
      <c r="AD215" s="6"/>
      <c r="AE215" s="5"/>
      <c r="AF215" s="6"/>
      <c r="AG215" s="4"/>
      <c r="AH215" s="6"/>
      <c r="AI215" s="5"/>
      <c r="AJ215" s="6"/>
      <c r="AK215" s="4"/>
      <c r="AL215" s="6"/>
      <c r="AM215" s="5"/>
      <c r="AN215" s="6"/>
      <c r="AO215" s="4"/>
      <c r="AP215" s="6"/>
      <c r="AQ215" s="4"/>
      <c r="AR215" s="6"/>
      <c r="AS215" s="6"/>
      <c r="AT215" s="4"/>
      <c r="AU215" s="4"/>
      <c r="AV215" s="4"/>
      <c r="AW215" s="6"/>
      <c r="AX215" s="5"/>
      <c r="AY215" s="4"/>
      <c r="AZ215" s="4"/>
      <c r="BA215" s="6"/>
      <c r="BB215" s="4"/>
      <c r="BC215" s="4"/>
      <c r="BD215" s="4"/>
      <c r="BE215" s="6"/>
      <c r="BF215" s="4"/>
      <c r="BG215" s="6"/>
      <c r="BH215" s="4"/>
      <c r="BI215" s="4"/>
      <c r="BJ215" s="4"/>
      <c r="BK215" s="6"/>
      <c r="BL215" s="5"/>
      <c r="BM215" s="6"/>
      <c r="BN215" s="5"/>
      <c r="BO215" s="6"/>
      <c r="BP215" s="4"/>
      <c r="BQ215" s="6"/>
      <c r="BR215" s="5"/>
      <c r="BS215" s="6"/>
      <c r="BT215" s="3"/>
      <c r="BU215" s="6"/>
      <c r="BV215" s="5"/>
      <c r="BW215" s="6"/>
      <c r="BX215" s="5"/>
      <c r="BY215" s="6"/>
      <c r="BZ215" s="3"/>
      <c r="CA215" s="4"/>
      <c r="CB215" s="6"/>
      <c r="CC215" s="5"/>
      <c r="CD215" s="6"/>
      <c r="CE215" s="4"/>
      <c r="CF215" s="6"/>
      <c r="CG215" s="5"/>
      <c r="CH215" s="6"/>
      <c r="CI215" s="4"/>
      <c r="CJ215" s="6"/>
      <c r="CK215" s="5"/>
      <c r="CL215" s="6"/>
      <c r="CM215" s="4"/>
      <c r="CN215" s="6"/>
      <c r="CO215" s="5"/>
      <c r="CP215" s="6"/>
      <c r="CQ215" s="5"/>
      <c r="CR215" s="6"/>
      <c r="CS215" s="5"/>
      <c r="CT215" s="6"/>
      <c r="CU215" s="5"/>
      <c r="CV215" s="4"/>
      <c r="CW215" s="3"/>
      <c r="CX215" s="10"/>
      <c r="CY215" s="5"/>
      <c r="CZ215" s="3"/>
      <c r="DA215" s="6"/>
      <c r="DB215" s="5"/>
      <c r="DC215" s="6"/>
      <c r="DD215" s="5"/>
      <c r="DE215" s="6"/>
      <c r="DF215" s="3"/>
      <c r="DG215" s="3"/>
      <c r="DH215" s="3"/>
      <c r="DI215" s="4"/>
      <c r="DJ215" s="3"/>
      <c r="DK215" s="4"/>
      <c r="DL215" s="19"/>
      <c r="DM215" s="32"/>
      <c r="DN215" s="19"/>
      <c r="DO215" s="32"/>
      <c r="DP215" s="19"/>
      <c r="DQ215" s="32"/>
      <c r="DR215" s="4"/>
      <c r="DS215" s="3"/>
      <c r="DT215" s="4"/>
      <c r="DU215" s="5"/>
      <c r="DV215" s="6"/>
      <c r="DW215" s="6"/>
      <c r="DX215" s="185"/>
      <c r="DY215" s="19"/>
      <c r="DZ215" s="36"/>
      <c r="EA215" s="4"/>
    </row>
    <row r="216" spans="1:131" ht="12" customHeight="1" x14ac:dyDescent="0.2">
      <c r="A216" s="7"/>
      <c r="B216" s="9"/>
      <c r="C216" s="9"/>
      <c r="D216" s="9"/>
      <c r="E216" s="9"/>
      <c r="F216" s="8"/>
      <c r="G216" s="9"/>
      <c r="H216" s="7"/>
      <c r="I216" s="5"/>
      <c r="J216" s="6"/>
      <c r="K216" s="4"/>
      <c r="L216" s="6"/>
      <c r="M216" s="5"/>
      <c r="N216" s="4"/>
      <c r="O216" s="6"/>
      <c r="P216" s="4"/>
      <c r="Q216" s="4"/>
      <c r="R216" s="6"/>
      <c r="S216" s="5"/>
      <c r="T216" s="4"/>
      <c r="U216" s="6"/>
      <c r="V216" s="4"/>
      <c r="W216" s="4"/>
      <c r="X216" s="6"/>
      <c r="Y216" s="5"/>
      <c r="Z216" s="6"/>
      <c r="AA216" s="5"/>
      <c r="AB216" s="6"/>
      <c r="AC216" s="5"/>
      <c r="AD216" s="6"/>
      <c r="AE216" s="5"/>
      <c r="AF216" s="6"/>
      <c r="AG216" s="4"/>
      <c r="AH216" s="6"/>
      <c r="AI216" s="5"/>
      <c r="AJ216" s="6"/>
      <c r="AK216" s="4"/>
      <c r="AL216" s="6"/>
      <c r="AM216" s="5"/>
      <c r="AN216" s="6"/>
      <c r="AO216" s="4"/>
      <c r="AP216" s="6"/>
      <c r="AQ216" s="4"/>
      <c r="AR216" s="6"/>
      <c r="AS216" s="6"/>
      <c r="AT216" s="4"/>
      <c r="AU216" s="4"/>
      <c r="AV216" s="4"/>
      <c r="AW216" s="6"/>
      <c r="AX216" s="5"/>
      <c r="AY216" s="4"/>
      <c r="AZ216" s="4"/>
      <c r="BA216" s="6"/>
      <c r="BB216" s="4"/>
      <c r="BC216" s="4"/>
      <c r="BD216" s="4"/>
      <c r="BE216" s="6"/>
      <c r="BF216" s="4"/>
      <c r="BG216" s="6"/>
      <c r="BH216" s="4"/>
      <c r="BI216" s="4"/>
      <c r="BJ216" s="4"/>
      <c r="BK216" s="6"/>
      <c r="BL216" s="5"/>
      <c r="BM216" s="6"/>
      <c r="BN216" s="5"/>
      <c r="BO216" s="6"/>
      <c r="BP216" s="4"/>
      <c r="BQ216" s="6"/>
      <c r="BR216" s="5"/>
      <c r="BS216" s="6"/>
      <c r="BT216" s="3"/>
      <c r="BU216" s="6"/>
      <c r="BV216" s="5"/>
      <c r="BW216" s="6"/>
      <c r="BX216" s="5"/>
      <c r="BY216" s="6"/>
      <c r="BZ216" s="3"/>
      <c r="CA216" s="4"/>
      <c r="CB216" s="6"/>
      <c r="CC216" s="5"/>
      <c r="CD216" s="6"/>
      <c r="CE216" s="4"/>
      <c r="CF216" s="6"/>
      <c r="CG216" s="5"/>
      <c r="CH216" s="6"/>
      <c r="CI216" s="4"/>
      <c r="CJ216" s="6"/>
      <c r="CK216" s="5"/>
      <c r="CL216" s="6"/>
      <c r="CM216" s="4"/>
      <c r="CN216" s="6"/>
      <c r="CO216" s="5"/>
      <c r="CP216" s="6"/>
      <c r="CQ216" s="5"/>
      <c r="CR216" s="6"/>
      <c r="CS216" s="5"/>
      <c r="CT216" s="6"/>
      <c r="CU216" s="5"/>
      <c r="CV216" s="4"/>
      <c r="CW216" s="3"/>
      <c r="CX216" s="10"/>
      <c r="CY216" s="5"/>
      <c r="CZ216" s="3"/>
      <c r="DA216" s="6"/>
      <c r="DB216" s="5"/>
      <c r="DC216" s="6"/>
      <c r="DD216" s="5"/>
      <c r="DE216" s="6"/>
      <c r="DF216" s="3"/>
      <c r="DG216" s="3"/>
      <c r="DH216" s="3"/>
      <c r="DI216" s="4"/>
      <c r="DJ216" s="3"/>
      <c r="DK216" s="4"/>
      <c r="DL216" s="19"/>
      <c r="DM216" s="32"/>
      <c r="DN216" s="19"/>
      <c r="DO216" s="32"/>
      <c r="DP216" s="19"/>
      <c r="DQ216" s="32"/>
      <c r="DR216" s="4"/>
      <c r="DS216" s="3"/>
      <c r="DT216" s="4"/>
      <c r="DU216" s="5"/>
      <c r="DV216" s="6"/>
      <c r="DW216" s="6"/>
      <c r="DX216" s="185"/>
      <c r="DY216" s="19"/>
      <c r="DZ216" s="36"/>
      <c r="EA216" s="4"/>
    </row>
    <row r="217" spans="1:131" ht="12" customHeight="1" x14ac:dyDescent="0.2">
      <c r="A217" s="7"/>
      <c r="B217" s="9"/>
      <c r="C217" s="9"/>
      <c r="D217" s="9"/>
      <c r="E217" s="9"/>
      <c r="F217" s="8"/>
      <c r="G217" s="9"/>
      <c r="H217" s="7"/>
      <c r="I217" s="5"/>
      <c r="J217" s="6"/>
      <c r="K217" s="4"/>
      <c r="L217" s="6"/>
      <c r="M217" s="5"/>
      <c r="N217" s="4"/>
      <c r="O217" s="6"/>
      <c r="P217" s="4"/>
      <c r="Q217" s="4"/>
      <c r="R217" s="6"/>
      <c r="S217" s="5"/>
      <c r="T217" s="4"/>
      <c r="U217" s="6"/>
      <c r="V217" s="4"/>
      <c r="W217" s="4"/>
      <c r="X217" s="6"/>
      <c r="Y217" s="5"/>
      <c r="Z217" s="6"/>
      <c r="AA217" s="5"/>
      <c r="AB217" s="6"/>
      <c r="AC217" s="5"/>
      <c r="AD217" s="6"/>
      <c r="AE217" s="5"/>
      <c r="AF217" s="6"/>
      <c r="AG217" s="4"/>
      <c r="AH217" s="6"/>
      <c r="AI217" s="5"/>
      <c r="AJ217" s="6"/>
      <c r="AK217" s="4"/>
      <c r="AL217" s="6"/>
      <c r="AM217" s="5"/>
      <c r="AN217" s="6"/>
      <c r="AO217" s="4"/>
      <c r="AP217" s="6"/>
      <c r="AQ217" s="4"/>
      <c r="AR217" s="6"/>
      <c r="AS217" s="6"/>
      <c r="AT217" s="4"/>
      <c r="AU217" s="4"/>
      <c r="AV217" s="4"/>
      <c r="AW217" s="6"/>
      <c r="AX217" s="5"/>
      <c r="AY217" s="4"/>
      <c r="AZ217" s="4"/>
      <c r="BA217" s="6"/>
      <c r="BB217" s="4"/>
      <c r="BC217" s="4"/>
      <c r="BD217" s="4"/>
      <c r="BE217" s="6"/>
      <c r="BF217" s="4"/>
      <c r="BG217" s="6"/>
      <c r="BH217" s="4"/>
      <c r="BI217" s="4"/>
      <c r="BJ217" s="4"/>
      <c r="BK217" s="6"/>
      <c r="BL217" s="5"/>
      <c r="BM217" s="6"/>
      <c r="BN217" s="5"/>
      <c r="BO217" s="6"/>
      <c r="BP217" s="4"/>
      <c r="BQ217" s="6"/>
      <c r="BR217" s="5"/>
      <c r="BS217" s="6"/>
      <c r="BT217" s="3"/>
      <c r="BU217" s="6"/>
      <c r="BV217" s="5"/>
      <c r="BW217" s="6"/>
      <c r="BX217" s="5"/>
      <c r="BY217" s="6"/>
      <c r="BZ217" s="3"/>
      <c r="CA217" s="4"/>
      <c r="CB217" s="6"/>
      <c r="CC217" s="5"/>
      <c r="CD217" s="6"/>
      <c r="CE217" s="4"/>
      <c r="CF217" s="6"/>
      <c r="CG217" s="5"/>
      <c r="CH217" s="6"/>
      <c r="CI217" s="4"/>
      <c r="CJ217" s="6"/>
      <c r="CK217" s="5"/>
      <c r="CL217" s="6"/>
      <c r="CM217" s="4"/>
      <c r="CN217" s="6"/>
      <c r="CO217" s="5"/>
      <c r="CP217" s="6"/>
      <c r="CQ217" s="5"/>
      <c r="CR217" s="6"/>
      <c r="CS217" s="5"/>
      <c r="CT217" s="6"/>
      <c r="CU217" s="5"/>
      <c r="CV217" s="4"/>
      <c r="CW217" s="3"/>
      <c r="CX217" s="10"/>
      <c r="CY217" s="5"/>
      <c r="CZ217" s="3"/>
      <c r="DA217" s="6"/>
      <c r="DB217" s="5"/>
      <c r="DC217" s="6"/>
      <c r="DD217" s="5"/>
      <c r="DE217" s="6"/>
      <c r="DF217" s="3"/>
      <c r="DG217" s="3"/>
      <c r="DH217" s="3"/>
      <c r="DI217" s="4"/>
      <c r="DJ217" s="3"/>
      <c r="DK217" s="4"/>
      <c r="DL217" s="19"/>
      <c r="DM217" s="32"/>
      <c r="DN217" s="19"/>
      <c r="DO217" s="32"/>
      <c r="DP217" s="19"/>
      <c r="DQ217" s="32"/>
      <c r="DR217" s="4"/>
      <c r="DS217" s="3"/>
      <c r="DT217" s="4"/>
      <c r="DU217" s="5"/>
      <c r="DV217" s="6"/>
      <c r="DW217" s="6"/>
      <c r="DX217" s="185"/>
      <c r="DY217" s="19"/>
      <c r="DZ217" s="36"/>
      <c r="EA217" s="4"/>
    </row>
    <row r="218" spans="1:131" ht="12" customHeight="1" x14ac:dyDescent="0.2">
      <c r="A218" s="7"/>
      <c r="B218" s="9"/>
      <c r="C218" s="9"/>
      <c r="D218" s="9"/>
      <c r="E218" s="9"/>
      <c r="F218" s="8"/>
      <c r="G218" s="9"/>
      <c r="H218" s="7"/>
      <c r="I218" s="5"/>
      <c r="J218" s="6"/>
      <c r="K218" s="4"/>
      <c r="L218" s="6"/>
      <c r="M218" s="5"/>
      <c r="N218" s="4"/>
      <c r="O218" s="6"/>
      <c r="P218" s="4"/>
      <c r="Q218" s="4"/>
      <c r="R218" s="6"/>
      <c r="S218" s="5"/>
      <c r="T218" s="4"/>
      <c r="U218" s="6"/>
      <c r="V218" s="4"/>
      <c r="W218" s="4"/>
      <c r="X218" s="6"/>
      <c r="Y218" s="5"/>
      <c r="Z218" s="6"/>
      <c r="AA218" s="5"/>
      <c r="AB218" s="6"/>
      <c r="AC218" s="5"/>
      <c r="AD218" s="6"/>
      <c r="AE218" s="5"/>
      <c r="AF218" s="6"/>
      <c r="AG218" s="4"/>
      <c r="AH218" s="6"/>
      <c r="AI218" s="5"/>
      <c r="AJ218" s="6"/>
      <c r="AK218" s="4"/>
      <c r="AL218" s="6"/>
      <c r="AM218" s="5"/>
      <c r="AN218" s="6"/>
      <c r="AO218" s="4"/>
      <c r="AP218" s="6"/>
      <c r="AQ218" s="4"/>
      <c r="AR218" s="6"/>
      <c r="AS218" s="6"/>
      <c r="AT218" s="4"/>
      <c r="AU218" s="4"/>
      <c r="AV218" s="4"/>
      <c r="AW218" s="6"/>
      <c r="AX218" s="5"/>
      <c r="AY218" s="4"/>
      <c r="AZ218" s="4"/>
      <c r="BA218" s="6"/>
      <c r="BB218" s="4"/>
      <c r="BC218" s="4"/>
      <c r="BD218" s="4"/>
      <c r="BE218" s="6"/>
      <c r="BF218" s="4"/>
      <c r="BG218" s="6"/>
      <c r="BH218" s="4"/>
      <c r="BI218" s="4"/>
      <c r="BJ218" s="4"/>
      <c r="BK218" s="6"/>
      <c r="BL218" s="5"/>
      <c r="BM218" s="6"/>
      <c r="BN218" s="5"/>
      <c r="BO218" s="6"/>
      <c r="BP218" s="4"/>
      <c r="BQ218" s="6"/>
      <c r="BR218" s="5"/>
      <c r="BS218" s="6"/>
      <c r="BT218" s="3"/>
      <c r="BU218" s="6"/>
      <c r="BV218" s="5"/>
      <c r="BW218" s="6"/>
      <c r="BX218" s="5"/>
      <c r="BY218" s="6"/>
      <c r="BZ218" s="3"/>
      <c r="CA218" s="4"/>
      <c r="CB218" s="6"/>
      <c r="CC218" s="5"/>
      <c r="CD218" s="6"/>
      <c r="CE218" s="4"/>
      <c r="CF218" s="6"/>
      <c r="CG218" s="5"/>
      <c r="CH218" s="6"/>
      <c r="CI218" s="4"/>
      <c r="CJ218" s="6"/>
      <c r="CK218" s="5"/>
      <c r="CL218" s="6"/>
      <c r="CM218" s="4"/>
      <c r="CN218" s="6"/>
      <c r="CO218" s="5"/>
      <c r="CP218" s="6"/>
      <c r="CQ218" s="5"/>
      <c r="CR218" s="6"/>
      <c r="CS218" s="5"/>
      <c r="CT218" s="6"/>
      <c r="CU218" s="5"/>
      <c r="CV218" s="4"/>
      <c r="CW218" s="3"/>
      <c r="CX218" s="10"/>
      <c r="CY218" s="5"/>
      <c r="CZ218" s="3"/>
      <c r="DA218" s="6"/>
      <c r="DB218" s="5"/>
      <c r="DC218" s="6"/>
      <c r="DD218" s="5"/>
      <c r="DE218" s="6"/>
      <c r="DF218" s="3"/>
      <c r="DG218" s="3"/>
      <c r="DH218" s="3"/>
      <c r="DI218" s="4"/>
      <c r="DJ218" s="3"/>
      <c r="DK218" s="4"/>
      <c r="DL218" s="19"/>
      <c r="DM218" s="32"/>
      <c r="DN218" s="19"/>
      <c r="DO218" s="32"/>
      <c r="DP218" s="19"/>
      <c r="DQ218" s="32"/>
      <c r="DR218" s="4"/>
      <c r="DS218" s="3"/>
      <c r="DT218" s="4"/>
      <c r="DU218" s="5"/>
      <c r="DV218" s="6"/>
      <c r="DW218" s="6"/>
      <c r="DX218" s="185"/>
      <c r="DY218" s="19"/>
      <c r="DZ218" s="36"/>
      <c r="EA218" s="4"/>
    </row>
    <row r="219" spans="1:131" ht="12" customHeight="1" x14ac:dyDescent="0.2">
      <c r="A219" s="7"/>
      <c r="B219" s="9"/>
      <c r="C219" s="9"/>
      <c r="D219" s="9"/>
      <c r="E219" s="9"/>
      <c r="F219" s="8"/>
      <c r="G219" s="9"/>
      <c r="H219" s="7"/>
      <c r="I219" s="5"/>
      <c r="J219" s="6"/>
      <c r="K219" s="4"/>
      <c r="L219" s="6"/>
      <c r="M219" s="5"/>
      <c r="N219" s="4"/>
      <c r="O219" s="6"/>
      <c r="P219" s="4"/>
      <c r="Q219" s="4"/>
      <c r="R219" s="6"/>
      <c r="S219" s="5"/>
      <c r="T219" s="4"/>
      <c r="U219" s="6"/>
      <c r="V219" s="4"/>
      <c r="W219" s="4"/>
      <c r="X219" s="6"/>
      <c r="Y219" s="5"/>
      <c r="Z219" s="6"/>
      <c r="AA219" s="5"/>
      <c r="AB219" s="6"/>
      <c r="AC219" s="5"/>
      <c r="AD219" s="6"/>
      <c r="AE219" s="5"/>
      <c r="AF219" s="6"/>
      <c r="AG219" s="4"/>
      <c r="AH219" s="6"/>
      <c r="AI219" s="5"/>
      <c r="AJ219" s="6"/>
      <c r="AK219" s="4"/>
      <c r="AL219" s="6"/>
      <c r="AM219" s="5"/>
      <c r="AN219" s="6"/>
      <c r="AO219" s="4"/>
      <c r="AP219" s="6"/>
      <c r="AQ219" s="4"/>
      <c r="AR219" s="6"/>
      <c r="AS219" s="6"/>
      <c r="AT219" s="4"/>
      <c r="AU219" s="4"/>
      <c r="AV219" s="4"/>
      <c r="AW219" s="6"/>
      <c r="AX219" s="5"/>
      <c r="AY219" s="4"/>
      <c r="AZ219" s="4"/>
      <c r="BA219" s="6"/>
      <c r="BB219" s="4"/>
      <c r="BC219" s="4"/>
      <c r="BD219" s="4"/>
      <c r="BE219" s="6"/>
      <c r="BF219" s="4"/>
      <c r="BG219" s="6"/>
      <c r="BH219" s="4"/>
      <c r="BI219" s="4"/>
      <c r="BJ219" s="4"/>
      <c r="BK219" s="6"/>
      <c r="BL219" s="5"/>
      <c r="BM219" s="6"/>
      <c r="BN219" s="5"/>
      <c r="BO219" s="6"/>
      <c r="BP219" s="4"/>
      <c r="BQ219" s="6"/>
      <c r="BR219" s="5"/>
      <c r="BS219" s="6"/>
      <c r="BT219" s="3"/>
      <c r="BU219" s="6"/>
      <c r="BV219" s="5"/>
      <c r="BW219" s="6"/>
      <c r="BX219" s="5"/>
      <c r="BY219" s="6"/>
      <c r="BZ219" s="3"/>
      <c r="CA219" s="4"/>
      <c r="CB219" s="6"/>
      <c r="CC219" s="5"/>
      <c r="CD219" s="6"/>
      <c r="CE219" s="4"/>
      <c r="CF219" s="6"/>
      <c r="CG219" s="5"/>
      <c r="CH219" s="6"/>
      <c r="CI219" s="4"/>
      <c r="CJ219" s="6"/>
      <c r="CK219" s="5"/>
      <c r="CL219" s="6"/>
      <c r="CM219" s="4"/>
      <c r="CN219" s="6"/>
      <c r="CO219" s="5"/>
      <c r="CP219" s="6"/>
      <c r="CQ219" s="5"/>
      <c r="CR219" s="6"/>
      <c r="CS219" s="5"/>
      <c r="CT219" s="6"/>
      <c r="CU219" s="5"/>
      <c r="CV219" s="4"/>
      <c r="CW219" s="3"/>
      <c r="CX219" s="10"/>
      <c r="CY219" s="5"/>
      <c r="CZ219" s="3"/>
      <c r="DA219" s="6"/>
      <c r="DB219" s="5"/>
      <c r="DC219" s="6"/>
      <c r="DD219" s="5"/>
      <c r="DE219" s="6"/>
      <c r="DF219" s="3"/>
      <c r="DG219" s="3"/>
      <c r="DH219" s="3"/>
      <c r="DI219" s="4"/>
      <c r="DJ219" s="3"/>
      <c r="DK219" s="4"/>
      <c r="DL219" s="19"/>
      <c r="DM219" s="32"/>
      <c r="DN219" s="19"/>
      <c r="DO219" s="32"/>
      <c r="DP219" s="19"/>
      <c r="DQ219" s="32"/>
      <c r="DR219" s="4"/>
      <c r="DS219" s="3"/>
      <c r="DT219" s="4"/>
      <c r="DU219" s="5"/>
      <c r="DV219" s="6"/>
      <c r="DW219" s="6"/>
      <c r="DX219" s="185"/>
      <c r="DY219" s="19"/>
      <c r="DZ219" s="36"/>
      <c r="EA219" s="4"/>
    </row>
    <row r="220" spans="1:131" ht="12" customHeight="1" x14ac:dyDescent="0.2">
      <c r="A220" s="7"/>
      <c r="B220" s="9"/>
      <c r="C220" s="9"/>
      <c r="D220" s="9"/>
      <c r="E220" s="9"/>
      <c r="F220" s="8"/>
      <c r="G220" s="9"/>
      <c r="H220" s="7"/>
      <c r="I220" s="5"/>
      <c r="J220" s="6"/>
      <c r="K220" s="4"/>
      <c r="L220" s="6"/>
      <c r="M220" s="5"/>
      <c r="N220" s="4"/>
      <c r="O220" s="6"/>
      <c r="P220" s="4"/>
      <c r="Q220" s="4"/>
      <c r="R220" s="6"/>
      <c r="S220" s="5"/>
      <c r="T220" s="4"/>
      <c r="U220" s="6"/>
      <c r="V220" s="4"/>
      <c r="W220" s="4"/>
      <c r="X220" s="6"/>
      <c r="Y220" s="5"/>
      <c r="Z220" s="6"/>
      <c r="AA220" s="5"/>
      <c r="AB220" s="6"/>
      <c r="AC220" s="5"/>
      <c r="AD220" s="6"/>
      <c r="AE220" s="5"/>
      <c r="AF220" s="6"/>
      <c r="AG220" s="4"/>
      <c r="AH220" s="6"/>
      <c r="AI220" s="5"/>
      <c r="AJ220" s="6"/>
      <c r="AK220" s="4"/>
      <c r="AL220" s="6"/>
      <c r="AM220" s="5"/>
      <c r="AN220" s="6"/>
      <c r="AO220" s="4"/>
      <c r="AP220" s="6"/>
      <c r="AQ220" s="4"/>
      <c r="AR220" s="6"/>
      <c r="AS220" s="6"/>
      <c r="AT220" s="4"/>
      <c r="AU220" s="4"/>
      <c r="AV220" s="4"/>
      <c r="AW220" s="6"/>
      <c r="AX220" s="5"/>
      <c r="AY220" s="4"/>
      <c r="AZ220" s="4"/>
      <c r="BA220" s="6"/>
      <c r="BB220" s="4"/>
      <c r="BC220" s="4"/>
      <c r="BD220" s="4"/>
      <c r="BE220" s="6"/>
      <c r="BF220" s="4"/>
      <c r="BG220" s="6"/>
      <c r="BH220" s="4"/>
      <c r="BI220" s="4"/>
      <c r="BJ220" s="4"/>
      <c r="BK220" s="6"/>
      <c r="BL220" s="5"/>
      <c r="BM220" s="6"/>
      <c r="BN220" s="5"/>
      <c r="BO220" s="6"/>
      <c r="BP220" s="4"/>
      <c r="BQ220" s="6"/>
      <c r="BR220" s="5"/>
      <c r="BS220" s="6"/>
      <c r="BT220" s="3"/>
      <c r="BU220" s="6"/>
      <c r="BV220" s="5"/>
      <c r="BW220" s="6"/>
      <c r="BX220" s="5"/>
      <c r="BY220" s="6"/>
      <c r="BZ220" s="3"/>
      <c r="CA220" s="4"/>
      <c r="CB220" s="6"/>
      <c r="CC220" s="5"/>
      <c r="CD220" s="6"/>
      <c r="CE220" s="4"/>
      <c r="CF220" s="6"/>
      <c r="CG220" s="5"/>
      <c r="CH220" s="6"/>
      <c r="CI220" s="4"/>
      <c r="CJ220" s="6"/>
      <c r="CK220" s="5"/>
      <c r="CL220" s="6"/>
      <c r="CM220" s="4"/>
      <c r="CN220" s="6"/>
      <c r="CO220" s="5"/>
      <c r="CP220" s="6"/>
      <c r="CQ220" s="5"/>
      <c r="CR220" s="6"/>
      <c r="CS220" s="5"/>
      <c r="CT220" s="6"/>
      <c r="CU220" s="5"/>
      <c r="CV220" s="4"/>
      <c r="CW220" s="3"/>
      <c r="CX220" s="10"/>
      <c r="CY220" s="5"/>
      <c r="CZ220" s="3"/>
      <c r="DA220" s="6"/>
      <c r="DB220" s="5"/>
      <c r="DC220" s="6"/>
      <c r="DD220" s="5"/>
      <c r="DE220" s="6"/>
      <c r="DF220" s="3"/>
      <c r="DG220" s="3"/>
      <c r="DH220" s="3"/>
      <c r="DI220" s="4"/>
      <c r="DJ220" s="3"/>
      <c r="DK220" s="4"/>
      <c r="DL220" s="19"/>
      <c r="DM220" s="32"/>
      <c r="DN220" s="19"/>
      <c r="DO220" s="32"/>
      <c r="DP220" s="19"/>
      <c r="DQ220" s="32"/>
      <c r="DR220" s="4"/>
      <c r="DS220" s="3"/>
      <c r="DT220" s="4"/>
      <c r="DU220" s="5"/>
      <c r="DV220" s="6"/>
      <c r="DW220" s="6"/>
      <c r="DX220" s="185"/>
      <c r="DY220" s="19"/>
      <c r="DZ220" s="36"/>
      <c r="EA220" s="4"/>
    </row>
    <row r="221" spans="1:131" ht="12" customHeight="1" x14ac:dyDescent="0.2">
      <c r="A221" s="7"/>
      <c r="B221" s="9"/>
      <c r="C221" s="9"/>
      <c r="D221" s="9"/>
      <c r="E221" s="9"/>
      <c r="F221" s="8"/>
      <c r="G221" s="9"/>
      <c r="H221" s="7"/>
      <c r="I221" s="5"/>
      <c r="J221" s="6"/>
      <c r="K221" s="4"/>
      <c r="L221" s="6"/>
      <c r="M221" s="5"/>
      <c r="N221" s="4"/>
      <c r="O221" s="6"/>
      <c r="P221" s="4"/>
      <c r="Q221" s="4"/>
      <c r="R221" s="6"/>
      <c r="S221" s="5"/>
      <c r="T221" s="4"/>
      <c r="U221" s="6"/>
      <c r="V221" s="4"/>
      <c r="W221" s="4"/>
      <c r="X221" s="6"/>
      <c r="Y221" s="5"/>
      <c r="Z221" s="6"/>
      <c r="AA221" s="5"/>
      <c r="AB221" s="6"/>
      <c r="AC221" s="5"/>
      <c r="AD221" s="6"/>
      <c r="AE221" s="5"/>
      <c r="AF221" s="6"/>
      <c r="AG221" s="4"/>
      <c r="AH221" s="6"/>
      <c r="AI221" s="5"/>
      <c r="AJ221" s="6"/>
      <c r="AK221" s="4"/>
      <c r="AL221" s="6"/>
      <c r="AM221" s="5"/>
      <c r="AN221" s="6"/>
      <c r="AO221" s="4"/>
      <c r="AP221" s="6"/>
      <c r="AQ221" s="4"/>
      <c r="AR221" s="6"/>
      <c r="AS221" s="6"/>
      <c r="AT221" s="4"/>
      <c r="AU221" s="4"/>
      <c r="AV221" s="4"/>
      <c r="AW221" s="6"/>
      <c r="AX221" s="5"/>
      <c r="AY221" s="4"/>
      <c r="AZ221" s="4"/>
      <c r="BA221" s="6"/>
      <c r="BB221" s="4"/>
      <c r="BC221" s="4"/>
      <c r="BD221" s="4"/>
      <c r="BE221" s="6"/>
      <c r="BF221" s="4"/>
      <c r="BG221" s="6"/>
      <c r="BH221" s="4"/>
      <c r="BI221" s="4"/>
      <c r="BJ221" s="4"/>
      <c r="BK221" s="6"/>
      <c r="BL221" s="5"/>
      <c r="BM221" s="6"/>
      <c r="BN221" s="5"/>
      <c r="BO221" s="6"/>
      <c r="BP221" s="4"/>
      <c r="BQ221" s="6"/>
      <c r="BR221" s="5"/>
      <c r="BS221" s="6"/>
      <c r="BT221" s="3"/>
      <c r="BU221" s="6"/>
      <c r="BV221" s="5"/>
      <c r="BW221" s="6"/>
      <c r="BX221" s="5"/>
      <c r="BY221" s="6"/>
      <c r="BZ221" s="3"/>
      <c r="CA221" s="4"/>
      <c r="CB221" s="6"/>
      <c r="CC221" s="5"/>
      <c r="CD221" s="6"/>
      <c r="CE221" s="4"/>
      <c r="CF221" s="6"/>
      <c r="CG221" s="5"/>
      <c r="CH221" s="6"/>
      <c r="CI221" s="4"/>
      <c r="CJ221" s="6"/>
      <c r="CK221" s="5"/>
      <c r="CL221" s="6"/>
      <c r="CM221" s="4"/>
      <c r="CN221" s="6"/>
      <c r="CO221" s="5"/>
      <c r="CP221" s="6"/>
      <c r="CQ221" s="5"/>
      <c r="CR221" s="6"/>
      <c r="CS221" s="5"/>
      <c r="CT221" s="6"/>
      <c r="CU221" s="5"/>
      <c r="CV221" s="4"/>
      <c r="CW221" s="3"/>
      <c r="CX221" s="10"/>
      <c r="CY221" s="5"/>
      <c r="CZ221" s="3"/>
      <c r="DA221" s="6"/>
      <c r="DB221" s="5"/>
      <c r="DC221" s="6"/>
      <c r="DD221" s="5"/>
      <c r="DE221" s="6"/>
      <c r="DF221" s="3"/>
      <c r="DG221" s="3"/>
      <c r="DH221" s="3"/>
      <c r="DI221" s="4"/>
      <c r="DJ221" s="3"/>
      <c r="DK221" s="4"/>
      <c r="DL221" s="19"/>
      <c r="DM221" s="32"/>
      <c r="DN221" s="19"/>
      <c r="DO221" s="32"/>
      <c r="DP221" s="19"/>
      <c r="DQ221" s="32"/>
      <c r="DR221" s="4"/>
      <c r="DS221" s="3"/>
      <c r="DT221" s="4"/>
      <c r="DU221" s="5"/>
      <c r="DV221" s="6"/>
      <c r="DW221" s="6"/>
      <c r="DX221" s="185"/>
      <c r="DY221" s="19"/>
      <c r="DZ221" s="36"/>
      <c r="EA221" s="4"/>
    </row>
    <row r="222" spans="1:131" ht="12" customHeight="1" x14ac:dyDescent="0.2">
      <c r="A222" s="7"/>
      <c r="B222" s="9"/>
      <c r="C222" s="9"/>
      <c r="D222" s="9"/>
      <c r="E222" s="9"/>
      <c r="F222" s="8"/>
      <c r="G222" s="9"/>
      <c r="H222" s="7"/>
      <c r="I222" s="5"/>
      <c r="J222" s="6"/>
      <c r="K222" s="4"/>
      <c r="L222" s="6"/>
      <c r="M222" s="5"/>
      <c r="N222" s="4"/>
      <c r="O222" s="6"/>
      <c r="P222" s="4"/>
      <c r="Q222" s="4"/>
      <c r="R222" s="6"/>
      <c r="S222" s="5"/>
      <c r="T222" s="4"/>
      <c r="U222" s="6"/>
      <c r="V222" s="4"/>
      <c r="W222" s="4"/>
      <c r="X222" s="6"/>
      <c r="Y222" s="5"/>
      <c r="Z222" s="6"/>
      <c r="AA222" s="5"/>
      <c r="AB222" s="6"/>
      <c r="AC222" s="5"/>
      <c r="AD222" s="6"/>
      <c r="AE222" s="5"/>
      <c r="AF222" s="6"/>
      <c r="AG222" s="4"/>
      <c r="AH222" s="6"/>
      <c r="AI222" s="5"/>
      <c r="AJ222" s="6"/>
      <c r="AK222" s="4"/>
      <c r="AL222" s="6"/>
      <c r="AM222" s="5"/>
      <c r="AN222" s="6"/>
      <c r="AO222" s="4"/>
      <c r="AP222" s="6"/>
      <c r="AQ222" s="4"/>
      <c r="AR222" s="6"/>
      <c r="AS222" s="6"/>
      <c r="AT222" s="4"/>
      <c r="AU222" s="4"/>
      <c r="AV222" s="4"/>
      <c r="AW222" s="6"/>
      <c r="AX222" s="5"/>
      <c r="AY222" s="4"/>
      <c r="AZ222" s="4"/>
      <c r="BA222" s="6"/>
      <c r="BB222" s="4"/>
      <c r="BC222" s="4"/>
      <c r="BD222" s="4"/>
      <c r="BE222" s="6"/>
      <c r="BF222" s="4"/>
      <c r="BG222" s="6"/>
      <c r="BH222" s="4"/>
      <c r="BI222" s="4"/>
      <c r="BJ222" s="4"/>
      <c r="BK222" s="6"/>
      <c r="BL222" s="5"/>
      <c r="BM222" s="6"/>
      <c r="BN222" s="5"/>
      <c r="BO222" s="6"/>
      <c r="BP222" s="4"/>
      <c r="BQ222" s="6"/>
      <c r="BR222" s="5"/>
      <c r="BS222" s="6"/>
      <c r="BT222" s="3"/>
      <c r="BU222" s="6"/>
      <c r="BV222" s="5"/>
      <c r="BW222" s="6"/>
      <c r="BX222" s="5"/>
      <c r="BY222" s="6"/>
      <c r="BZ222" s="3"/>
      <c r="CA222" s="4"/>
      <c r="CB222" s="6"/>
      <c r="CC222" s="5"/>
      <c r="CD222" s="6"/>
      <c r="CE222" s="4"/>
      <c r="CF222" s="6"/>
      <c r="CG222" s="5"/>
      <c r="CH222" s="6"/>
      <c r="CI222" s="4"/>
      <c r="CJ222" s="6"/>
      <c r="CK222" s="5"/>
      <c r="CL222" s="6"/>
      <c r="CM222" s="4"/>
      <c r="CN222" s="6"/>
      <c r="CO222" s="5"/>
      <c r="CP222" s="6"/>
      <c r="CQ222" s="5"/>
      <c r="CR222" s="6"/>
      <c r="CS222" s="5"/>
      <c r="CT222" s="6"/>
      <c r="CU222" s="5"/>
      <c r="CV222" s="4"/>
      <c r="CW222" s="3"/>
      <c r="CX222" s="10"/>
      <c r="CY222" s="5"/>
      <c r="CZ222" s="3"/>
      <c r="DA222" s="6"/>
      <c r="DB222" s="5"/>
      <c r="DC222" s="6"/>
      <c r="DD222" s="5"/>
      <c r="DE222" s="6"/>
      <c r="DF222" s="3"/>
      <c r="DG222" s="3"/>
      <c r="DH222" s="3"/>
      <c r="DI222" s="4"/>
      <c r="DJ222" s="3"/>
      <c r="DK222" s="4"/>
      <c r="DL222" s="19"/>
      <c r="DM222" s="32"/>
      <c r="DN222" s="19"/>
      <c r="DO222" s="32"/>
      <c r="DP222" s="19"/>
      <c r="DQ222" s="32"/>
      <c r="DR222" s="4"/>
      <c r="DS222" s="3"/>
      <c r="DT222" s="4"/>
      <c r="DU222" s="5"/>
      <c r="DV222" s="6"/>
      <c r="DW222" s="6"/>
      <c r="DX222" s="185"/>
      <c r="DY222" s="19"/>
      <c r="DZ222" s="36"/>
      <c r="EA222" s="4"/>
    </row>
    <row r="223" spans="1:131" ht="12" customHeight="1" x14ac:dyDescent="0.2">
      <c r="A223" s="7"/>
      <c r="B223" s="9"/>
      <c r="C223" s="9"/>
      <c r="D223" s="9"/>
      <c r="E223" s="9"/>
      <c r="F223" s="8"/>
      <c r="G223" s="9"/>
      <c r="H223" s="7"/>
      <c r="I223" s="5"/>
      <c r="J223" s="6"/>
      <c r="K223" s="4"/>
      <c r="L223" s="6"/>
      <c r="M223" s="5"/>
      <c r="N223" s="4"/>
      <c r="O223" s="6"/>
      <c r="P223" s="4"/>
      <c r="Q223" s="4"/>
      <c r="R223" s="6"/>
      <c r="S223" s="5"/>
      <c r="T223" s="4"/>
      <c r="U223" s="6"/>
      <c r="V223" s="4"/>
      <c r="W223" s="4"/>
      <c r="X223" s="6"/>
      <c r="Y223" s="5"/>
      <c r="Z223" s="6"/>
      <c r="AA223" s="5"/>
      <c r="AB223" s="6"/>
      <c r="AC223" s="5"/>
      <c r="AD223" s="6"/>
      <c r="AE223" s="5"/>
      <c r="AF223" s="6"/>
      <c r="AG223" s="4"/>
      <c r="AH223" s="6"/>
      <c r="AI223" s="5"/>
      <c r="AJ223" s="6"/>
      <c r="AK223" s="4"/>
      <c r="AL223" s="6"/>
      <c r="AM223" s="5"/>
      <c r="AN223" s="6"/>
      <c r="AO223" s="4"/>
      <c r="AP223" s="6"/>
      <c r="AQ223" s="4"/>
      <c r="AR223" s="6"/>
      <c r="AS223" s="6"/>
      <c r="AT223" s="4"/>
      <c r="AU223" s="4"/>
      <c r="AV223" s="4"/>
      <c r="AW223" s="6"/>
      <c r="AX223" s="5"/>
      <c r="AY223" s="4"/>
      <c r="AZ223" s="4"/>
      <c r="BA223" s="6"/>
      <c r="BB223" s="4"/>
      <c r="BC223" s="4"/>
      <c r="BD223" s="4"/>
      <c r="BE223" s="6"/>
      <c r="BF223" s="4"/>
      <c r="BG223" s="6"/>
      <c r="BH223" s="4"/>
      <c r="BI223" s="4"/>
      <c r="BJ223" s="4"/>
      <c r="BK223" s="6"/>
      <c r="BL223" s="5"/>
      <c r="BM223" s="6"/>
      <c r="BN223" s="5"/>
      <c r="BO223" s="6"/>
      <c r="BP223" s="4"/>
      <c r="BQ223" s="6"/>
      <c r="BR223" s="5"/>
      <c r="BS223" s="6"/>
      <c r="BT223" s="3"/>
      <c r="BU223" s="6"/>
      <c r="BV223" s="5"/>
      <c r="BW223" s="6"/>
      <c r="BX223" s="5"/>
      <c r="BY223" s="6"/>
      <c r="BZ223" s="3"/>
      <c r="CA223" s="4"/>
      <c r="CB223" s="6"/>
      <c r="CC223" s="5"/>
      <c r="CD223" s="6"/>
      <c r="CE223" s="4"/>
      <c r="CF223" s="6"/>
      <c r="CG223" s="5"/>
      <c r="CH223" s="6"/>
      <c r="CI223" s="4"/>
      <c r="CJ223" s="6"/>
      <c r="CK223" s="5"/>
      <c r="CL223" s="6"/>
      <c r="CM223" s="4"/>
      <c r="CN223" s="6"/>
      <c r="CO223" s="5"/>
      <c r="CP223" s="6"/>
      <c r="CQ223" s="5"/>
      <c r="CR223" s="6"/>
      <c r="CS223" s="5"/>
      <c r="CT223" s="6"/>
      <c r="CU223" s="5"/>
      <c r="CV223" s="4"/>
      <c r="CW223" s="3"/>
      <c r="CX223" s="10"/>
      <c r="CY223" s="5"/>
      <c r="CZ223" s="3"/>
      <c r="DA223" s="6"/>
      <c r="DB223" s="5"/>
      <c r="DC223" s="6"/>
      <c r="DD223" s="5"/>
      <c r="DE223" s="6"/>
      <c r="DF223" s="3"/>
      <c r="DG223" s="3"/>
      <c r="DH223" s="3"/>
      <c r="DI223" s="4"/>
      <c r="DJ223" s="3"/>
      <c r="DK223" s="4"/>
      <c r="DL223" s="19"/>
      <c r="DM223" s="32"/>
      <c r="DN223" s="19"/>
      <c r="DO223" s="32"/>
      <c r="DP223" s="19"/>
      <c r="DQ223" s="32"/>
      <c r="DR223" s="4"/>
      <c r="DS223" s="3"/>
      <c r="DT223" s="4"/>
      <c r="DU223" s="5"/>
      <c r="DV223" s="6"/>
      <c r="DW223" s="6"/>
      <c r="DX223" s="185"/>
      <c r="DY223" s="19"/>
      <c r="DZ223" s="36"/>
      <c r="EA223" s="4"/>
    </row>
    <row r="224" spans="1:131" ht="12" customHeight="1" x14ac:dyDescent="0.2">
      <c r="A224" s="7"/>
      <c r="B224" s="9"/>
      <c r="C224" s="9"/>
      <c r="D224" s="9"/>
      <c r="E224" s="9"/>
      <c r="F224" s="8"/>
      <c r="G224" s="9"/>
      <c r="H224" s="7"/>
      <c r="I224" s="5"/>
      <c r="J224" s="6"/>
      <c r="K224" s="4"/>
      <c r="L224" s="6"/>
      <c r="M224" s="5"/>
      <c r="N224" s="4"/>
      <c r="O224" s="6"/>
      <c r="P224" s="4"/>
      <c r="Q224" s="4"/>
      <c r="R224" s="6"/>
      <c r="S224" s="5"/>
      <c r="T224" s="4"/>
      <c r="U224" s="6"/>
      <c r="V224" s="4"/>
      <c r="W224" s="4"/>
      <c r="X224" s="6"/>
      <c r="Y224" s="5"/>
      <c r="Z224" s="6"/>
      <c r="AA224" s="5"/>
      <c r="AB224" s="6"/>
      <c r="AC224" s="5"/>
      <c r="AD224" s="6"/>
      <c r="AE224" s="5"/>
      <c r="AF224" s="6"/>
      <c r="AG224" s="4"/>
      <c r="AH224" s="6"/>
      <c r="AI224" s="5"/>
      <c r="AJ224" s="6"/>
      <c r="AK224" s="4"/>
      <c r="AL224" s="6"/>
      <c r="AM224" s="5"/>
      <c r="AN224" s="6"/>
      <c r="AO224" s="4"/>
      <c r="AP224" s="6"/>
      <c r="AQ224" s="4"/>
      <c r="AR224" s="6"/>
      <c r="AS224" s="6"/>
      <c r="AT224" s="4"/>
      <c r="AU224" s="4"/>
      <c r="AV224" s="4"/>
      <c r="AW224" s="6"/>
      <c r="AX224" s="5"/>
      <c r="AY224" s="4"/>
      <c r="AZ224" s="4"/>
      <c r="BA224" s="6"/>
      <c r="BB224" s="4"/>
      <c r="BC224" s="4"/>
      <c r="BD224" s="4"/>
      <c r="BE224" s="6"/>
      <c r="BF224" s="4"/>
      <c r="BG224" s="6"/>
      <c r="BH224" s="4"/>
      <c r="BI224" s="4"/>
      <c r="BJ224" s="4"/>
      <c r="BK224" s="6"/>
      <c r="BL224" s="5"/>
      <c r="BM224" s="6"/>
      <c r="BN224" s="5"/>
      <c r="BO224" s="6"/>
      <c r="BP224" s="4"/>
      <c r="BQ224" s="6"/>
      <c r="BR224" s="5"/>
      <c r="BS224" s="6"/>
      <c r="BT224" s="3"/>
      <c r="BU224" s="6"/>
      <c r="BV224" s="5"/>
      <c r="BW224" s="6"/>
      <c r="BX224" s="5"/>
      <c r="BY224" s="6"/>
      <c r="BZ224" s="3"/>
      <c r="CA224" s="4"/>
      <c r="CB224" s="6"/>
      <c r="CC224" s="5"/>
      <c r="CD224" s="6"/>
      <c r="CE224" s="4"/>
      <c r="CF224" s="6"/>
      <c r="CG224" s="5"/>
      <c r="CH224" s="6"/>
      <c r="CI224" s="4"/>
      <c r="CJ224" s="6"/>
      <c r="CK224" s="5"/>
      <c r="CL224" s="6"/>
      <c r="CM224" s="4"/>
      <c r="CN224" s="6"/>
      <c r="CO224" s="5"/>
      <c r="CP224" s="6"/>
      <c r="CQ224" s="5"/>
      <c r="CR224" s="6"/>
      <c r="CS224" s="5"/>
      <c r="CT224" s="6"/>
      <c r="CU224" s="5"/>
      <c r="CV224" s="4"/>
      <c r="CW224" s="3"/>
      <c r="CX224" s="10"/>
      <c r="CY224" s="5"/>
      <c r="CZ224" s="3"/>
      <c r="DA224" s="6"/>
      <c r="DB224" s="5"/>
      <c r="DC224" s="6"/>
      <c r="DD224" s="5"/>
      <c r="DE224" s="6"/>
      <c r="DF224" s="3"/>
      <c r="DG224" s="3"/>
      <c r="DH224" s="3"/>
      <c r="DI224" s="4"/>
      <c r="DJ224" s="3"/>
      <c r="DK224" s="4"/>
      <c r="DL224" s="19"/>
      <c r="DM224" s="32"/>
      <c r="DN224" s="19"/>
      <c r="DO224" s="32"/>
      <c r="DP224" s="19"/>
      <c r="DQ224" s="32"/>
      <c r="DR224" s="4"/>
      <c r="DS224" s="3"/>
      <c r="DT224" s="4"/>
      <c r="DU224" s="5"/>
      <c r="DV224" s="6"/>
      <c r="DW224" s="6"/>
      <c r="DX224" s="185"/>
      <c r="DY224" s="19"/>
      <c r="DZ224" s="36"/>
      <c r="EA224" s="4"/>
    </row>
    <row r="225" spans="1:131" ht="12" customHeight="1" x14ac:dyDescent="0.2">
      <c r="A225" s="7"/>
      <c r="B225" s="9"/>
      <c r="C225" s="9"/>
      <c r="D225" s="9"/>
      <c r="E225" s="9"/>
      <c r="F225" s="8"/>
      <c r="G225" s="9"/>
      <c r="H225" s="7"/>
      <c r="I225" s="5"/>
      <c r="J225" s="6"/>
      <c r="K225" s="4"/>
      <c r="L225" s="6"/>
      <c r="M225" s="5"/>
      <c r="N225" s="4"/>
      <c r="O225" s="6"/>
      <c r="P225" s="4"/>
      <c r="Q225" s="4"/>
      <c r="R225" s="6"/>
      <c r="S225" s="5"/>
      <c r="T225" s="4"/>
      <c r="U225" s="6"/>
      <c r="V225" s="4"/>
      <c r="W225" s="4"/>
      <c r="X225" s="6"/>
      <c r="Y225" s="5"/>
      <c r="Z225" s="6"/>
      <c r="AA225" s="5"/>
      <c r="AB225" s="6"/>
      <c r="AC225" s="4"/>
      <c r="AD225" s="6"/>
      <c r="AE225" s="5"/>
      <c r="AF225" s="6"/>
      <c r="AG225" s="4"/>
      <c r="AH225" s="6"/>
      <c r="AI225" s="5"/>
      <c r="AJ225" s="6"/>
      <c r="AK225" s="4"/>
      <c r="AL225" s="6"/>
      <c r="AM225" s="5"/>
      <c r="AN225" s="6"/>
      <c r="AO225" s="4"/>
      <c r="AP225" s="6"/>
      <c r="AQ225" s="4"/>
      <c r="AR225" s="6"/>
      <c r="AS225" s="6"/>
      <c r="AT225" s="4"/>
      <c r="AU225" s="4"/>
      <c r="AV225" s="4"/>
      <c r="AW225" s="6"/>
      <c r="AX225" s="5"/>
      <c r="AY225" s="4"/>
      <c r="AZ225" s="4"/>
      <c r="BA225" s="6"/>
      <c r="BB225" s="4"/>
      <c r="BC225" s="4"/>
      <c r="BD225" s="4"/>
      <c r="BE225" s="6"/>
      <c r="BF225" s="4"/>
      <c r="BG225" s="6"/>
      <c r="BH225" s="4"/>
      <c r="BI225" s="4"/>
      <c r="BJ225" s="4"/>
      <c r="BK225" s="6"/>
      <c r="BL225" s="5"/>
      <c r="BM225" s="6"/>
      <c r="BN225" s="5"/>
      <c r="BO225" s="6"/>
      <c r="BP225" s="4"/>
      <c r="BQ225" s="6"/>
      <c r="BR225" s="5"/>
      <c r="BS225" s="6"/>
      <c r="BT225" s="3"/>
      <c r="BU225" s="6"/>
      <c r="BV225" s="5"/>
      <c r="BW225" s="6"/>
      <c r="BX225" s="5"/>
      <c r="BY225" s="6"/>
      <c r="BZ225" s="3"/>
      <c r="CA225" s="4"/>
      <c r="CB225" s="6"/>
      <c r="CC225" s="5"/>
      <c r="CD225" s="6"/>
      <c r="CE225" s="4"/>
      <c r="CF225" s="6"/>
      <c r="CG225" s="5"/>
      <c r="CH225" s="6"/>
      <c r="CI225" s="4"/>
      <c r="CJ225" s="6"/>
      <c r="CK225" s="5"/>
      <c r="CL225" s="6"/>
      <c r="CM225" s="4"/>
      <c r="CN225" s="6"/>
      <c r="CO225" s="5"/>
      <c r="CP225" s="6"/>
      <c r="CQ225" s="5"/>
      <c r="CR225" s="6"/>
      <c r="CS225" s="5"/>
      <c r="CT225" s="6"/>
      <c r="CU225" s="5"/>
      <c r="CV225" s="4"/>
      <c r="CW225" s="3"/>
      <c r="CX225" s="10"/>
      <c r="CY225" s="5"/>
      <c r="CZ225" s="3"/>
      <c r="DA225" s="6"/>
      <c r="DB225" s="5"/>
      <c r="DC225" s="6"/>
      <c r="DD225" s="5"/>
      <c r="DE225" s="6"/>
      <c r="DF225" s="3"/>
      <c r="DG225" s="3"/>
      <c r="DH225" s="3"/>
      <c r="DI225" s="4"/>
      <c r="DJ225" s="3"/>
      <c r="DK225" s="4"/>
      <c r="DL225" s="19"/>
      <c r="DM225" s="32"/>
      <c r="DN225" s="19"/>
      <c r="DO225" s="32"/>
      <c r="DP225" s="19"/>
      <c r="DQ225" s="32"/>
      <c r="DR225" s="4"/>
      <c r="DS225" s="3"/>
      <c r="DT225" s="4"/>
      <c r="DU225" s="5"/>
      <c r="DV225" s="6"/>
      <c r="DW225" s="6"/>
      <c r="DX225" s="185"/>
      <c r="DY225" s="19"/>
      <c r="DZ225" s="36"/>
      <c r="EA225" s="4"/>
    </row>
    <row r="226" spans="1:131" ht="12" customHeight="1" x14ac:dyDescent="0.2">
      <c r="A226" s="7"/>
      <c r="B226" s="9"/>
      <c r="C226" s="9"/>
      <c r="D226" s="9"/>
      <c r="E226" s="9"/>
      <c r="F226" s="8"/>
      <c r="G226" s="9"/>
      <c r="H226" s="7"/>
      <c r="I226" s="5"/>
      <c r="J226" s="6"/>
      <c r="K226" s="4"/>
      <c r="L226" s="6"/>
      <c r="M226" s="5"/>
      <c r="N226" s="4"/>
      <c r="O226" s="6"/>
      <c r="P226" s="4"/>
      <c r="Q226" s="4"/>
      <c r="R226" s="6"/>
      <c r="S226" s="5"/>
      <c r="T226" s="4"/>
      <c r="U226" s="6"/>
      <c r="V226" s="4"/>
      <c r="W226" s="4"/>
      <c r="X226" s="6"/>
      <c r="Y226" s="5"/>
      <c r="Z226" s="6"/>
      <c r="AA226" s="5"/>
      <c r="AB226" s="6"/>
      <c r="AC226" s="4"/>
      <c r="AD226" s="6"/>
      <c r="AE226" s="5"/>
      <c r="AF226" s="6"/>
      <c r="AG226" s="4"/>
      <c r="AH226" s="6"/>
      <c r="AI226" s="5"/>
      <c r="AJ226" s="6"/>
      <c r="AK226" s="4"/>
      <c r="AL226" s="6"/>
      <c r="AM226" s="5"/>
      <c r="AN226" s="6"/>
      <c r="AO226" s="4"/>
      <c r="AP226" s="6"/>
      <c r="AQ226" s="4"/>
      <c r="AR226" s="6"/>
      <c r="AS226" s="6"/>
      <c r="AT226" s="4"/>
      <c r="AU226" s="4"/>
      <c r="AV226" s="4"/>
      <c r="AW226" s="6"/>
      <c r="AX226" s="5"/>
      <c r="AY226" s="4"/>
      <c r="AZ226" s="4"/>
      <c r="BA226" s="6"/>
      <c r="BB226" s="4"/>
      <c r="BC226" s="4"/>
      <c r="BD226" s="4"/>
      <c r="BE226" s="6"/>
      <c r="BF226" s="4"/>
      <c r="BG226" s="6"/>
      <c r="BH226" s="4"/>
      <c r="BI226" s="4"/>
      <c r="BJ226" s="4"/>
      <c r="BK226" s="6"/>
      <c r="BL226" s="5"/>
      <c r="BM226" s="6"/>
      <c r="BN226" s="5"/>
      <c r="BO226" s="6"/>
      <c r="BP226" s="4"/>
      <c r="BQ226" s="6"/>
      <c r="BR226" s="5"/>
      <c r="BS226" s="6"/>
      <c r="BT226" s="3"/>
      <c r="BU226" s="6"/>
      <c r="BV226" s="5"/>
      <c r="BW226" s="6"/>
      <c r="BX226" s="5"/>
      <c r="BY226" s="6"/>
      <c r="BZ226" s="3"/>
      <c r="CA226" s="4"/>
      <c r="CB226" s="6"/>
      <c r="CC226" s="5"/>
      <c r="CD226" s="6"/>
      <c r="CE226" s="4"/>
      <c r="CF226" s="6"/>
      <c r="CG226" s="5"/>
      <c r="CH226" s="6"/>
      <c r="CI226" s="4"/>
      <c r="CJ226" s="6"/>
      <c r="CK226" s="5"/>
      <c r="CL226" s="6"/>
      <c r="CM226" s="4"/>
      <c r="CN226" s="6"/>
      <c r="CO226" s="5"/>
      <c r="CP226" s="6"/>
      <c r="CQ226" s="5"/>
      <c r="CR226" s="6"/>
      <c r="CS226" s="5"/>
      <c r="CT226" s="6"/>
      <c r="CU226" s="5"/>
      <c r="CV226" s="4"/>
      <c r="CW226" s="3"/>
      <c r="CX226" s="10"/>
      <c r="CY226" s="5"/>
      <c r="CZ226" s="3"/>
      <c r="DA226" s="6"/>
      <c r="DB226" s="5"/>
      <c r="DC226" s="6"/>
      <c r="DD226" s="5"/>
      <c r="DE226" s="6"/>
      <c r="DF226" s="3"/>
      <c r="DG226" s="3"/>
      <c r="DH226" s="3"/>
      <c r="DI226" s="4"/>
      <c r="DJ226" s="3"/>
      <c r="DK226" s="4"/>
      <c r="DL226" s="19"/>
      <c r="DM226" s="32"/>
      <c r="DN226" s="19"/>
      <c r="DO226" s="32"/>
      <c r="DP226" s="19"/>
      <c r="DQ226" s="32"/>
      <c r="DR226" s="4"/>
      <c r="DS226" s="3"/>
      <c r="DT226" s="4"/>
      <c r="DU226" s="5"/>
      <c r="DV226" s="6"/>
      <c r="DW226" s="6"/>
      <c r="DX226" s="185"/>
      <c r="DY226" s="19"/>
      <c r="DZ226" s="36"/>
      <c r="EA226" s="4"/>
    </row>
    <row r="227" spans="1:131" ht="12" customHeight="1" x14ac:dyDescent="0.2">
      <c r="A227" s="7"/>
      <c r="B227" s="9"/>
      <c r="C227" s="9"/>
      <c r="D227" s="9"/>
      <c r="E227" s="9"/>
      <c r="F227" s="8"/>
      <c r="G227" s="9"/>
      <c r="H227" s="7"/>
      <c r="I227" s="5"/>
      <c r="J227" s="6"/>
      <c r="K227" s="4"/>
      <c r="L227" s="6"/>
      <c r="M227" s="5"/>
      <c r="N227" s="4"/>
      <c r="O227" s="6"/>
      <c r="P227" s="4"/>
      <c r="Q227" s="4"/>
      <c r="R227" s="6"/>
      <c r="S227" s="5"/>
      <c r="T227" s="4"/>
      <c r="U227" s="6"/>
      <c r="V227" s="4"/>
      <c r="W227" s="4"/>
      <c r="X227" s="6"/>
      <c r="Y227" s="5"/>
      <c r="Z227" s="6"/>
      <c r="AA227" s="5"/>
      <c r="AB227" s="6"/>
      <c r="AC227" s="4"/>
      <c r="AD227" s="6"/>
      <c r="AE227" s="5"/>
      <c r="AF227" s="6"/>
      <c r="AG227" s="4"/>
      <c r="AH227" s="6"/>
      <c r="AI227" s="5"/>
      <c r="AJ227" s="6"/>
      <c r="AK227" s="4"/>
      <c r="AL227" s="6"/>
      <c r="AM227" s="5"/>
      <c r="AN227" s="6"/>
      <c r="AO227" s="4"/>
      <c r="AP227" s="6"/>
      <c r="AQ227" s="4"/>
      <c r="AR227" s="6"/>
      <c r="AS227" s="6"/>
      <c r="AT227" s="4"/>
      <c r="AU227" s="4"/>
      <c r="AV227" s="4"/>
      <c r="AW227" s="6"/>
      <c r="AX227" s="5"/>
      <c r="AY227" s="4"/>
      <c r="AZ227" s="4"/>
      <c r="BA227" s="6"/>
      <c r="BB227" s="4"/>
      <c r="BC227" s="4"/>
      <c r="BD227" s="4"/>
      <c r="BE227" s="6"/>
      <c r="BF227" s="4"/>
      <c r="BG227" s="6"/>
      <c r="BH227" s="4"/>
      <c r="BI227" s="4"/>
      <c r="BJ227" s="4"/>
      <c r="BK227" s="6"/>
      <c r="BL227" s="5"/>
      <c r="BM227" s="6"/>
      <c r="BN227" s="5"/>
      <c r="BO227" s="6"/>
      <c r="BP227" s="4"/>
      <c r="BQ227" s="6"/>
      <c r="BR227" s="5"/>
      <c r="BS227" s="6"/>
      <c r="BT227" s="3"/>
      <c r="BU227" s="6"/>
      <c r="BV227" s="5"/>
      <c r="BW227" s="6"/>
      <c r="BX227" s="5"/>
      <c r="BY227" s="6"/>
      <c r="BZ227" s="3"/>
      <c r="CA227" s="4"/>
      <c r="CB227" s="6"/>
      <c r="CC227" s="5"/>
      <c r="CD227" s="6"/>
      <c r="CE227" s="4"/>
      <c r="CF227" s="6"/>
      <c r="CG227" s="5"/>
      <c r="CH227" s="6"/>
      <c r="CI227" s="4"/>
      <c r="CJ227" s="6"/>
      <c r="CK227" s="5"/>
      <c r="CL227" s="6"/>
      <c r="CM227" s="4"/>
      <c r="CN227" s="6"/>
      <c r="CO227" s="5"/>
      <c r="CP227" s="6"/>
      <c r="CQ227" s="5"/>
      <c r="CR227" s="6"/>
      <c r="CS227" s="5"/>
      <c r="CT227" s="6"/>
      <c r="CU227" s="5"/>
      <c r="CV227" s="4"/>
      <c r="CW227" s="3"/>
      <c r="CX227" s="10"/>
      <c r="CY227" s="5"/>
      <c r="CZ227" s="3"/>
      <c r="DA227" s="6"/>
      <c r="DB227" s="5"/>
      <c r="DC227" s="6"/>
      <c r="DD227" s="5"/>
      <c r="DE227" s="6"/>
      <c r="DF227" s="3"/>
      <c r="DG227" s="3"/>
      <c r="DH227" s="3"/>
      <c r="DI227" s="4"/>
      <c r="DJ227" s="3"/>
      <c r="DK227" s="4"/>
      <c r="DL227" s="19"/>
      <c r="DM227" s="32"/>
      <c r="DN227" s="19"/>
      <c r="DO227" s="32"/>
      <c r="DP227" s="19"/>
      <c r="DQ227" s="32"/>
      <c r="DR227" s="4"/>
      <c r="DS227" s="3"/>
      <c r="DT227" s="4"/>
      <c r="DU227" s="5"/>
      <c r="DV227" s="6"/>
      <c r="DW227" s="6"/>
      <c r="DX227" s="185"/>
      <c r="DY227" s="19"/>
      <c r="DZ227" s="36"/>
      <c r="EA227" s="4"/>
    </row>
    <row r="228" spans="1:131" ht="12" customHeight="1" x14ac:dyDescent="0.2">
      <c r="A228" s="7"/>
      <c r="B228" s="9"/>
      <c r="C228" s="9"/>
      <c r="D228" s="9"/>
      <c r="E228" s="9"/>
      <c r="F228" s="8"/>
      <c r="G228" s="9"/>
      <c r="H228" s="7"/>
      <c r="I228" s="5"/>
      <c r="J228" s="6"/>
      <c r="K228" s="4"/>
      <c r="L228" s="6"/>
      <c r="M228" s="5"/>
      <c r="N228" s="4"/>
      <c r="O228" s="6"/>
      <c r="P228" s="4"/>
      <c r="Q228" s="4"/>
      <c r="R228" s="6"/>
      <c r="S228" s="5"/>
      <c r="T228" s="4"/>
      <c r="U228" s="6"/>
      <c r="V228" s="4"/>
      <c r="W228" s="4"/>
      <c r="X228" s="6"/>
      <c r="Y228" s="5"/>
      <c r="Z228" s="6"/>
      <c r="AA228" s="5"/>
      <c r="AB228" s="6"/>
      <c r="AC228" s="4"/>
      <c r="AD228" s="6"/>
      <c r="AE228" s="5"/>
      <c r="AF228" s="6"/>
      <c r="AG228" s="4"/>
      <c r="AH228" s="6"/>
      <c r="AI228" s="5"/>
      <c r="AJ228" s="6"/>
      <c r="AK228" s="4"/>
      <c r="AL228" s="6"/>
      <c r="AM228" s="5"/>
      <c r="AN228" s="6"/>
      <c r="AO228" s="4"/>
      <c r="AP228" s="6"/>
      <c r="AQ228" s="4"/>
      <c r="AR228" s="6"/>
      <c r="AS228" s="6"/>
      <c r="AT228" s="4"/>
      <c r="AU228" s="4"/>
      <c r="AV228" s="4"/>
      <c r="AW228" s="6"/>
      <c r="AX228" s="5"/>
      <c r="AY228" s="4"/>
      <c r="AZ228" s="4"/>
      <c r="BA228" s="6"/>
      <c r="BB228" s="4"/>
      <c r="BC228" s="4"/>
      <c r="BD228" s="4"/>
      <c r="BE228" s="6"/>
      <c r="BF228" s="4"/>
      <c r="BG228" s="6"/>
      <c r="BH228" s="4"/>
      <c r="BI228" s="4"/>
      <c r="BJ228" s="4"/>
      <c r="BK228" s="6"/>
      <c r="BL228" s="5"/>
      <c r="BM228" s="6"/>
      <c r="BN228" s="5"/>
      <c r="BO228" s="6"/>
      <c r="BP228" s="4"/>
      <c r="BQ228" s="6"/>
      <c r="BR228" s="5"/>
      <c r="BS228" s="6"/>
      <c r="BT228" s="3"/>
      <c r="BU228" s="6"/>
      <c r="BV228" s="5"/>
      <c r="BW228" s="6"/>
      <c r="BX228" s="5"/>
      <c r="BY228" s="6"/>
      <c r="BZ228" s="3"/>
      <c r="CA228" s="4"/>
      <c r="CB228" s="6"/>
      <c r="CC228" s="5"/>
      <c r="CD228" s="6"/>
      <c r="CE228" s="4"/>
      <c r="CF228" s="6"/>
      <c r="CG228" s="5"/>
      <c r="CH228" s="6"/>
      <c r="CI228" s="4"/>
      <c r="CJ228" s="6"/>
      <c r="CK228" s="5"/>
      <c r="CL228" s="6"/>
      <c r="CM228" s="4"/>
      <c r="CN228" s="6"/>
      <c r="CO228" s="5"/>
      <c r="CP228" s="6"/>
      <c r="CQ228" s="5"/>
      <c r="CR228" s="6"/>
      <c r="CS228" s="5"/>
      <c r="CT228" s="6"/>
      <c r="CU228" s="5"/>
      <c r="CV228" s="4"/>
      <c r="CW228" s="3"/>
      <c r="CX228" s="10"/>
      <c r="CY228" s="5"/>
      <c r="CZ228" s="3"/>
      <c r="DA228" s="6"/>
      <c r="DB228" s="5"/>
      <c r="DC228" s="6"/>
      <c r="DD228" s="5"/>
      <c r="DE228" s="6"/>
      <c r="DF228" s="3"/>
      <c r="DG228" s="3"/>
      <c r="DH228" s="3"/>
      <c r="DI228" s="4"/>
      <c r="DJ228" s="3"/>
      <c r="DK228" s="4"/>
      <c r="DL228" s="19"/>
      <c r="DM228" s="32"/>
      <c r="DN228" s="19"/>
      <c r="DO228" s="32"/>
      <c r="DP228" s="19"/>
      <c r="DQ228" s="32"/>
      <c r="DR228" s="4"/>
      <c r="DS228" s="3"/>
      <c r="DT228" s="4"/>
      <c r="DU228" s="5"/>
      <c r="DV228" s="6"/>
      <c r="DW228" s="6"/>
      <c r="DX228" s="185"/>
      <c r="DY228" s="19"/>
      <c r="DZ228" s="36"/>
      <c r="EA228" s="4"/>
    </row>
    <row r="229" spans="1:131" ht="12" customHeight="1" x14ac:dyDescent="0.2">
      <c r="A229" s="7"/>
      <c r="B229" s="9"/>
      <c r="C229" s="9"/>
      <c r="D229" s="9"/>
      <c r="E229" s="9"/>
      <c r="F229" s="8"/>
      <c r="G229" s="9"/>
      <c r="H229" s="7"/>
      <c r="I229" s="5"/>
      <c r="J229" s="6"/>
      <c r="K229" s="4"/>
      <c r="L229" s="6"/>
      <c r="M229" s="5"/>
      <c r="N229" s="4"/>
      <c r="O229" s="6"/>
      <c r="P229" s="4"/>
      <c r="Q229" s="4"/>
      <c r="R229" s="6"/>
      <c r="S229" s="5"/>
      <c r="T229" s="4"/>
      <c r="U229" s="6"/>
      <c r="V229" s="4"/>
      <c r="W229" s="4"/>
      <c r="X229" s="6"/>
      <c r="Y229" s="5"/>
      <c r="Z229" s="6"/>
      <c r="AA229" s="5"/>
      <c r="AB229" s="6"/>
      <c r="AC229" s="4"/>
      <c r="AD229" s="6"/>
      <c r="AE229" s="5"/>
      <c r="AF229" s="6"/>
      <c r="AG229" s="4"/>
      <c r="AH229" s="6"/>
      <c r="AI229" s="5"/>
      <c r="AJ229" s="6"/>
      <c r="AK229" s="4"/>
      <c r="AL229" s="6"/>
      <c r="AM229" s="5"/>
      <c r="AN229" s="6"/>
      <c r="AO229" s="4"/>
      <c r="AP229" s="6"/>
      <c r="AQ229" s="4"/>
      <c r="AR229" s="6"/>
      <c r="AS229" s="6"/>
      <c r="AT229" s="4"/>
      <c r="AU229" s="4"/>
      <c r="AV229" s="4"/>
      <c r="AW229" s="6"/>
      <c r="AX229" s="5"/>
      <c r="AY229" s="4"/>
      <c r="AZ229" s="4"/>
      <c r="BA229" s="6"/>
      <c r="BB229" s="4"/>
      <c r="BC229" s="4"/>
      <c r="BD229" s="4"/>
      <c r="BE229" s="6"/>
      <c r="BF229" s="4"/>
      <c r="BG229" s="6"/>
      <c r="BH229" s="4"/>
      <c r="BI229" s="4"/>
      <c r="BJ229" s="4"/>
      <c r="BK229" s="6"/>
      <c r="BL229" s="5"/>
      <c r="BM229" s="6"/>
      <c r="BN229" s="5"/>
      <c r="BO229" s="6"/>
      <c r="BP229" s="4"/>
      <c r="BQ229" s="6"/>
      <c r="BR229" s="5"/>
      <c r="BS229" s="6"/>
      <c r="BT229" s="3"/>
      <c r="BU229" s="6"/>
      <c r="BV229" s="5"/>
      <c r="BW229" s="6"/>
      <c r="BX229" s="5"/>
      <c r="BY229" s="6"/>
      <c r="BZ229" s="3"/>
      <c r="CA229" s="4"/>
      <c r="CB229" s="6"/>
      <c r="CC229" s="5"/>
      <c r="CD229" s="6"/>
      <c r="CE229" s="4"/>
      <c r="CF229" s="6"/>
      <c r="CG229" s="5"/>
      <c r="CH229" s="6"/>
      <c r="CI229" s="4"/>
      <c r="CJ229" s="6"/>
      <c r="CK229" s="5"/>
      <c r="CL229" s="6"/>
      <c r="CM229" s="4"/>
      <c r="CN229" s="6"/>
      <c r="CO229" s="5"/>
      <c r="CP229" s="6"/>
      <c r="CQ229" s="5"/>
      <c r="CR229" s="6"/>
      <c r="CS229" s="5"/>
      <c r="CT229" s="6"/>
      <c r="CU229" s="5"/>
      <c r="CV229" s="4"/>
      <c r="CW229" s="3"/>
      <c r="CX229" s="10"/>
      <c r="CY229" s="5"/>
      <c r="CZ229" s="3"/>
      <c r="DA229" s="6"/>
      <c r="DB229" s="5"/>
      <c r="DC229" s="6"/>
      <c r="DD229" s="5"/>
      <c r="DE229" s="6"/>
      <c r="DF229" s="3"/>
      <c r="DG229" s="3"/>
      <c r="DH229" s="3"/>
      <c r="DI229" s="4"/>
      <c r="DJ229" s="3"/>
      <c r="DK229" s="4"/>
      <c r="DL229" s="19"/>
      <c r="DM229" s="32"/>
      <c r="DN229" s="19"/>
      <c r="DO229" s="32"/>
      <c r="DP229" s="19"/>
      <c r="DQ229" s="32"/>
      <c r="DR229" s="4"/>
      <c r="DS229" s="3"/>
      <c r="DT229" s="4"/>
      <c r="DU229" s="5"/>
      <c r="DV229" s="6"/>
      <c r="DW229" s="6"/>
      <c r="DX229" s="185"/>
      <c r="DY229" s="19"/>
      <c r="DZ229" s="36"/>
      <c r="EA229" s="4"/>
    </row>
    <row r="230" spans="1:131" ht="12" customHeight="1" x14ac:dyDescent="0.2">
      <c r="A230" s="7"/>
      <c r="B230" s="9"/>
      <c r="C230" s="9"/>
      <c r="D230" s="9"/>
      <c r="E230" s="9"/>
      <c r="F230" s="8"/>
      <c r="G230" s="9"/>
      <c r="H230" s="7"/>
      <c r="I230" s="5"/>
      <c r="J230" s="6"/>
      <c r="K230" s="4"/>
      <c r="L230" s="6"/>
      <c r="M230" s="5"/>
      <c r="N230" s="4"/>
      <c r="O230" s="6"/>
      <c r="P230" s="4"/>
      <c r="Q230" s="4"/>
      <c r="R230" s="6"/>
      <c r="S230" s="5"/>
      <c r="T230" s="4"/>
      <c r="U230" s="6"/>
      <c r="V230" s="4"/>
      <c r="W230" s="4"/>
      <c r="X230" s="6"/>
      <c r="Y230" s="5"/>
      <c r="Z230" s="6"/>
      <c r="AA230" s="5"/>
      <c r="AB230" s="6"/>
      <c r="AC230" s="4"/>
      <c r="AD230" s="6"/>
      <c r="AE230" s="5"/>
      <c r="AF230" s="6"/>
      <c r="AG230" s="4"/>
      <c r="AH230" s="6"/>
      <c r="AI230" s="5"/>
      <c r="AJ230" s="6"/>
      <c r="AK230" s="4"/>
      <c r="AL230" s="6"/>
      <c r="AM230" s="5"/>
      <c r="AN230" s="6"/>
      <c r="AO230" s="4"/>
      <c r="AP230" s="6"/>
      <c r="AQ230" s="4"/>
      <c r="AR230" s="6"/>
      <c r="AS230" s="6"/>
      <c r="AT230" s="4"/>
      <c r="AU230" s="4"/>
      <c r="AV230" s="4"/>
      <c r="AW230" s="6"/>
      <c r="AX230" s="5"/>
      <c r="AY230" s="4"/>
      <c r="AZ230" s="4"/>
      <c r="BA230" s="6"/>
      <c r="BB230" s="4"/>
      <c r="BC230" s="4"/>
      <c r="BD230" s="4"/>
      <c r="BE230" s="6"/>
      <c r="BF230" s="4"/>
      <c r="BG230" s="6"/>
      <c r="BH230" s="4"/>
      <c r="BI230" s="4"/>
      <c r="BJ230" s="4"/>
      <c r="BK230" s="6"/>
      <c r="BL230" s="5"/>
      <c r="BM230" s="6"/>
      <c r="BN230" s="5"/>
      <c r="BO230" s="6"/>
      <c r="BP230" s="4"/>
      <c r="BQ230" s="6"/>
      <c r="BR230" s="5"/>
      <c r="BS230" s="6"/>
      <c r="BT230" s="3"/>
      <c r="BU230" s="6"/>
      <c r="BV230" s="5"/>
      <c r="BW230" s="6"/>
      <c r="BX230" s="5"/>
      <c r="BY230" s="6"/>
      <c r="BZ230" s="3"/>
      <c r="CA230" s="4"/>
      <c r="CB230" s="6"/>
      <c r="CC230" s="5"/>
      <c r="CD230" s="6"/>
      <c r="CE230" s="4"/>
      <c r="CF230" s="6"/>
      <c r="CG230" s="5"/>
      <c r="CH230" s="6"/>
      <c r="CI230" s="4"/>
      <c r="CJ230" s="6"/>
      <c r="CK230" s="5"/>
      <c r="CL230" s="6"/>
      <c r="CM230" s="4"/>
      <c r="CN230" s="6"/>
      <c r="CO230" s="5"/>
      <c r="CP230" s="6"/>
      <c r="CQ230" s="5"/>
      <c r="CR230" s="6"/>
      <c r="CS230" s="5"/>
      <c r="CT230" s="6"/>
      <c r="CU230" s="5"/>
      <c r="CV230" s="4"/>
      <c r="CW230" s="3"/>
      <c r="CX230" s="10"/>
      <c r="CY230" s="5"/>
      <c r="CZ230" s="3"/>
      <c r="DA230" s="6"/>
      <c r="DB230" s="5"/>
      <c r="DC230" s="6"/>
      <c r="DD230" s="5"/>
      <c r="DE230" s="6"/>
      <c r="DF230" s="3"/>
      <c r="DG230" s="3"/>
      <c r="DH230" s="3"/>
      <c r="DI230" s="4"/>
      <c r="DJ230" s="3"/>
      <c r="DK230" s="4"/>
      <c r="DL230" s="19"/>
      <c r="DM230" s="32"/>
      <c r="DN230" s="19"/>
      <c r="DO230" s="32"/>
      <c r="DP230" s="19"/>
      <c r="DQ230" s="32"/>
      <c r="DR230" s="4"/>
      <c r="DS230" s="3"/>
      <c r="DT230" s="4"/>
      <c r="DU230" s="5"/>
      <c r="DV230" s="6"/>
      <c r="DW230" s="6"/>
      <c r="DX230" s="185"/>
      <c r="DY230" s="19"/>
      <c r="DZ230" s="36"/>
      <c r="EA230" s="4"/>
    </row>
    <row r="231" spans="1:131" ht="12" customHeight="1" x14ac:dyDescent="0.2">
      <c r="A231" s="7"/>
      <c r="B231" s="9"/>
      <c r="C231" s="9"/>
      <c r="D231" s="9"/>
      <c r="E231" s="9"/>
      <c r="F231" s="8"/>
      <c r="G231" s="9"/>
      <c r="H231" s="7"/>
      <c r="I231" s="5"/>
      <c r="J231" s="6"/>
      <c r="K231" s="4"/>
      <c r="L231" s="6"/>
      <c r="M231" s="5"/>
      <c r="N231" s="4"/>
      <c r="O231" s="6"/>
      <c r="P231" s="4"/>
      <c r="Q231" s="4"/>
      <c r="R231" s="6"/>
      <c r="S231" s="5"/>
      <c r="T231" s="4"/>
      <c r="U231" s="6"/>
      <c r="V231" s="4"/>
      <c r="W231" s="4"/>
      <c r="X231" s="6"/>
      <c r="Y231" s="5"/>
      <c r="Z231" s="6"/>
      <c r="AA231" s="5"/>
      <c r="AB231" s="6"/>
      <c r="AC231" s="4"/>
      <c r="AD231" s="6"/>
      <c r="AE231" s="5"/>
      <c r="AF231" s="6"/>
      <c r="AG231" s="4"/>
      <c r="AH231" s="6"/>
      <c r="AI231" s="5"/>
      <c r="AJ231" s="6"/>
      <c r="AK231" s="4"/>
      <c r="AL231" s="6"/>
      <c r="AM231" s="5"/>
      <c r="AN231" s="6"/>
      <c r="AO231" s="4"/>
      <c r="AP231" s="6"/>
      <c r="AQ231" s="4"/>
      <c r="AR231" s="6"/>
      <c r="AS231" s="6"/>
      <c r="AT231" s="4"/>
      <c r="AU231" s="4"/>
      <c r="AV231" s="4"/>
      <c r="AW231" s="6"/>
      <c r="AX231" s="5"/>
      <c r="AY231" s="4"/>
      <c r="AZ231" s="4"/>
      <c r="BA231" s="6"/>
      <c r="BB231" s="4"/>
      <c r="BC231" s="4"/>
      <c r="BD231" s="4"/>
      <c r="BE231" s="6"/>
      <c r="BF231" s="4"/>
      <c r="BG231" s="6"/>
      <c r="BH231" s="4"/>
      <c r="BI231" s="4"/>
      <c r="BJ231" s="4"/>
      <c r="BK231" s="6"/>
      <c r="BL231" s="5"/>
      <c r="BM231" s="6"/>
      <c r="BN231" s="5"/>
      <c r="BO231" s="6"/>
      <c r="BP231" s="4"/>
      <c r="BQ231" s="6"/>
      <c r="BR231" s="5"/>
      <c r="BS231" s="6"/>
      <c r="BT231" s="3"/>
      <c r="BU231" s="6"/>
      <c r="BV231" s="5"/>
      <c r="BW231" s="6"/>
      <c r="BX231" s="5"/>
      <c r="BY231" s="6"/>
      <c r="BZ231" s="3"/>
      <c r="CA231" s="4"/>
      <c r="CB231" s="6"/>
      <c r="CC231" s="5"/>
      <c r="CD231" s="6"/>
      <c r="CE231" s="4"/>
      <c r="CF231" s="6"/>
      <c r="CG231" s="5"/>
      <c r="CH231" s="6"/>
      <c r="CI231" s="4"/>
      <c r="CJ231" s="6"/>
      <c r="CK231" s="5"/>
      <c r="CL231" s="6"/>
      <c r="CM231" s="4"/>
      <c r="CN231" s="6"/>
      <c r="CO231" s="5"/>
      <c r="CP231" s="6"/>
      <c r="CQ231" s="5"/>
      <c r="CR231" s="6"/>
      <c r="CS231" s="5"/>
      <c r="CT231" s="6"/>
      <c r="CU231" s="5"/>
      <c r="CV231" s="4"/>
      <c r="CW231" s="3"/>
      <c r="CX231" s="10"/>
      <c r="CY231" s="5"/>
      <c r="CZ231" s="3"/>
      <c r="DA231" s="6"/>
      <c r="DB231" s="5"/>
      <c r="DC231" s="6"/>
      <c r="DD231" s="5"/>
      <c r="DE231" s="6"/>
      <c r="DF231" s="3"/>
      <c r="DG231" s="3"/>
      <c r="DH231" s="3"/>
      <c r="DI231" s="4"/>
      <c r="DJ231" s="3"/>
      <c r="DK231" s="4"/>
      <c r="DL231" s="19"/>
      <c r="DM231" s="32"/>
      <c r="DN231" s="19"/>
      <c r="DO231" s="32"/>
      <c r="DP231" s="19"/>
      <c r="DQ231" s="32"/>
      <c r="DR231" s="4"/>
      <c r="DS231" s="3"/>
      <c r="DT231" s="4"/>
      <c r="DU231" s="5"/>
      <c r="DV231" s="6"/>
      <c r="DW231" s="6"/>
      <c r="DX231" s="185"/>
      <c r="DY231" s="19"/>
      <c r="DZ231" s="36"/>
      <c r="EA231" s="4"/>
    </row>
    <row r="232" spans="1:131" ht="12" customHeight="1" x14ac:dyDescent="0.2">
      <c r="A232" s="7"/>
      <c r="B232" s="9"/>
      <c r="C232" s="9"/>
      <c r="D232" s="9"/>
      <c r="E232" s="9"/>
      <c r="F232" s="8"/>
      <c r="G232" s="9"/>
      <c r="H232" s="7"/>
      <c r="I232" s="5"/>
      <c r="J232" s="6"/>
      <c r="K232" s="4"/>
      <c r="L232" s="6"/>
      <c r="M232" s="5"/>
      <c r="N232" s="4"/>
      <c r="O232" s="6"/>
      <c r="P232" s="4"/>
      <c r="Q232" s="4"/>
      <c r="R232" s="6"/>
      <c r="S232" s="5"/>
      <c r="T232" s="4"/>
      <c r="U232" s="6"/>
      <c r="V232" s="4"/>
      <c r="W232" s="4"/>
      <c r="X232" s="6"/>
      <c r="Y232" s="5"/>
      <c r="Z232" s="6"/>
      <c r="AA232" s="5"/>
      <c r="AB232" s="6"/>
      <c r="AC232" s="4"/>
      <c r="AD232" s="6"/>
      <c r="AE232" s="5"/>
      <c r="AF232" s="6"/>
      <c r="AG232" s="4"/>
      <c r="AH232" s="6"/>
      <c r="AI232" s="5"/>
      <c r="AJ232" s="6"/>
      <c r="AK232" s="4"/>
      <c r="AL232" s="6"/>
      <c r="AM232" s="5"/>
      <c r="AN232" s="6"/>
      <c r="AO232" s="4"/>
      <c r="AP232" s="6"/>
      <c r="AQ232" s="4"/>
      <c r="AR232" s="6"/>
      <c r="AS232" s="6"/>
      <c r="AT232" s="4"/>
      <c r="AU232" s="4"/>
      <c r="AV232" s="4"/>
      <c r="AW232" s="6"/>
      <c r="AX232" s="5"/>
      <c r="AY232" s="4"/>
      <c r="AZ232" s="4"/>
      <c r="BA232" s="6"/>
      <c r="BB232" s="4"/>
      <c r="BC232" s="4"/>
      <c r="BD232" s="4"/>
      <c r="BE232" s="6"/>
      <c r="BF232" s="4"/>
      <c r="BG232" s="6"/>
      <c r="BH232" s="4"/>
      <c r="BI232" s="4"/>
      <c r="BJ232" s="4"/>
      <c r="BK232" s="6"/>
      <c r="BL232" s="5"/>
      <c r="BM232" s="6"/>
      <c r="BN232" s="5"/>
      <c r="BO232" s="6"/>
      <c r="BP232" s="4"/>
      <c r="BQ232" s="6"/>
      <c r="BR232" s="5"/>
      <c r="BS232" s="6"/>
      <c r="BT232" s="3"/>
      <c r="BU232" s="6"/>
      <c r="BV232" s="5"/>
      <c r="BW232" s="6"/>
      <c r="BX232" s="5"/>
      <c r="BY232" s="6"/>
      <c r="BZ232" s="3"/>
      <c r="CA232" s="4"/>
      <c r="CB232" s="6"/>
      <c r="CC232" s="5"/>
      <c r="CD232" s="6"/>
      <c r="CE232" s="4"/>
      <c r="CF232" s="6"/>
      <c r="CG232" s="5"/>
      <c r="CH232" s="6"/>
      <c r="CI232" s="4"/>
      <c r="CJ232" s="6"/>
      <c r="CK232" s="5"/>
      <c r="CL232" s="6"/>
      <c r="CM232" s="4"/>
      <c r="CN232" s="6"/>
      <c r="CO232" s="5"/>
      <c r="CP232" s="6"/>
      <c r="CQ232" s="5"/>
      <c r="CR232" s="6"/>
      <c r="CS232" s="5"/>
      <c r="CT232" s="6"/>
      <c r="CU232" s="5"/>
      <c r="CV232" s="4"/>
      <c r="CW232" s="3"/>
      <c r="CX232" s="10"/>
      <c r="CY232" s="5"/>
      <c r="CZ232" s="3"/>
      <c r="DA232" s="6"/>
      <c r="DB232" s="5"/>
      <c r="DC232" s="6"/>
      <c r="DD232" s="5"/>
      <c r="DE232" s="6"/>
      <c r="DF232" s="3"/>
      <c r="DG232" s="3"/>
      <c r="DH232" s="3"/>
      <c r="DI232" s="4"/>
      <c r="DJ232" s="3"/>
      <c r="DK232" s="4"/>
      <c r="DL232" s="19"/>
      <c r="DM232" s="32"/>
      <c r="DN232" s="19"/>
      <c r="DO232" s="32"/>
      <c r="DP232" s="19"/>
      <c r="DQ232" s="32"/>
      <c r="DR232" s="4"/>
      <c r="DS232" s="3"/>
      <c r="DT232" s="4"/>
      <c r="DU232" s="5"/>
      <c r="DV232" s="6"/>
      <c r="DW232" s="6"/>
      <c r="DX232" s="185"/>
      <c r="DY232" s="19"/>
      <c r="DZ232" s="36"/>
      <c r="EA232" s="4"/>
    </row>
    <row r="233" spans="1:131" ht="12" customHeight="1" x14ac:dyDescent="0.2">
      <c r="A233" s="7"/>
      <c r="B233" s="9"/>
      <c r="C233" s="9"/>
      <c r="D233" s="9"/>
      <c r="E233" s="9"/>
      <c r="F233" s="8"/>
      <c r="G233" s="9"/>
      <c r="H233" s="7"/>
      <c r="I233" s="5"/>
      <c r="J233" s="6"/>
      <c r="K233" s="4"/>
      <c r="L233" s="6"/>
      <c r="M233" s="5"/>
      <c r="N233" s="4"/>
      <c r="O233" s="6"/>
      <c r="P233" s="4"/>
      <c r="Q233" s="4"/>
      <c r="R233" s="6"/>
      <c r="S233" s="5"/>
      <c r="T233" s="4"/>
      <c r="U233" s="6"/>
      <c r="V233" s="4"/>
      <c r="W233" s="4"/>
      <c r="X233" s="6"/>
      <c r="Y233" s="5"/>
      <c r="Z233" s="6"/>
      <c r="AA233" s="5"/>
      <c r="AB233" s="6"/>
      <c r="AC233" s="4"/>
      <c r="AD233" s="6"/>
      <c r="AE233" s="5"/>
      <c r="AF233" s="6"/>
      <c r="AG233" s="4"/>
      <c r="AH233" s="6"/>
      <c r="AI233" s="5"/>
      <c r="AJ233" s="6"/>
      <c r="AK233" s="4"/>
      <c r="AL233" s="6"/>
      <c r="AM233" s="5"/>
      <c r="AN233" s="6"/>
      <c r="AO233" s="4"/>
      <c r="AP233" s="6"/>
      <c r="AQ233" s="4"/>
      <c r="AR233" s="6"/>
      <c r="AS233" s="6"/>
      <c r="AT233" s="4"/>
      <c r="AU233" s="4"/>
      <c r="AV233" s="4"/>
      <c r="AW233" s="6"/>
      <c r="AX233" s="5"/>
      <c r="AY233" s="4"/>
      <c r="AZ233" s="4"/>
      <c r="BA233" s="6"/>
      <c r="BB233" s="4"/>
      <c r="BC233" s="4"/>
      <c r="BD233" s="4"/>
      <c r="BE233" s="6"/>
      <c r="BF233" s="4"/>
      <c r="BG233" s="6"/>
      <c r="BH233" s="4"/>
      <c r="BI233" s="4"/>
      <c r="BJ233" s="4"/>
      <c r="BK233" s="6"/>
      <c r="BL233" s="5"/>
      <c r="BM233" s="6"/>
      <c r="BN233" s="5"/>
      <c r="BO233" s="6"/>
      <c r="BP233" s="4"/>
      <c r="BQ233" s="6"/>
      <c r="BR233" s="5"/>
      <c r="BS233" s="6"/>
      <c r="BT233" s="3"/>
      <c r="BU233" s="6"/>
      <c r="BV233" s="5"/>
      <c r="BW233" s="6"/>
      <c r="BX233" s="5"/>
      <c r="BY233" s="6"/>
      <c r="BZ233" s="3"/>
      <c r="CA233" s="4"/>
      <c r="CB233" s="6"/>
      <c r="CC233" s="5"/>
      <c r="CD233" s="6"/>
      <c r="CE233" s="4"/>
      <c r="CF233" s="6"/>
      <c r="CG233" s="5"/>
      <c r="CH233" s="6"/>
      <c r="CI233" s="4"/>
      <c r="CJ233" s="6"/>
      <c r="CK233" s="5"/>
      <c r="CL233" s="6"/>
      <c r="CM233" s="4"/>
      <c r="CN233" s="6"/>
      <c r="CO233" s="5"/>
      <c r="CP233" s="6"/>
      <c r="CQ233" s="5"/>
      <c r="CR233" s="6"/>
      <c r="CS233" s="5"/>
      <c r="CT233" s="6"/>
      <c r="CU233" s="5"/>
      <c r="CV233" s="4"/>
      <c r="CW233" s="3"/>
      <c r="CX233" s="10"/>
      <c r="CY233" s="5"/>
      <c r="CZ233" s="3"/>
      <c r="DA233" s="6"/>
      <c r="DB233" s="5"/>
      <c r="DC233" s="6"/>
      <c r="DD233" s="5"/>
      <c r="DE233" s="6"/>
      <c r="DF233" s="3"/>
      <c r="DG233" s="3"/>
      <c r="DH233" s="3"/>
      <c r="DI233" s="4"/>
      <c r="DJ233" s="3"/>
      <c r="DK233" s="4"/>
      <c r="DL233" s="19"/>
      <c r="DM233" s="32"/>
      <c r="DN233" s="19"/>
      <c r="DO233" s="32"/>
      <c r="DP233" s="19"/>
      <c r="DQ233" s="32"/>
      <c r="DR233" s="4"/>
      <c r="DS233" s="3"/>
      <c r="DT233" s="4"/>
      <c r="DU233" s="5"/>
      <c r="DV233" s="6"/>
      <c r="DW233" s="6"/>
      <c r="DX233" s="185"/>
      <c r="DY233" s="19"/>
      <c r="DZ233" s="36"/>
      <c r="EA233" s="4"/>
    </row>
    <row r="234" spans="1:131" ht="12" customHeight="1" x14ac:dyDescent="0.2">
      <c r="A234" s="7"/>
      <c r="B234" s="9"/>
      <c r="C234" s="9"/>
      <c r="D234" s="9"/>
      <c r="E234" s="9"/>
      <c r="F234" s="8"/>
      <c r="G234" s="9"/>
      <c r="H234" s="7"/>
      <c r="I234" s="5"/>
      <c r="J234" s="6"/>
      <c r="K234" s="4"/>
      <c r="L234" s="6"/>
      <c r="M234" s="5"/>
      <c r="N234" s="4"/>
      <c r="O234" s="6"/>
      <c r="P234" s="4"/>
      <c r="Q234" s="4"/>
      <c r="R234" s="6"/>
      <c r="S234" s="5"/>
      <c r="T234" s="4"/>
      <c r="U234" s="6"/>
      <c r="V234" s="4"/>
      <c r="W234" s="4"/>
      <c r="X234" s="6"/>
      <c r="Y234" s="5"/>
      <c r="Z234" s="6"/>
      <c r="AA234" s="5"/>
      <c r="AB234" s="6"/>
      <c r="AC234" s="4"/>
      <c r="AD234" s="6"/>
      <c r="AE234" s="5"/>
      <c r="AF234" s="6"/>
      <c r="AG234" s="4"/>
      <c r="AH234" s="6"/>
      <c r="AI234" s="5"/>
      <c r="AJ234" s="6"/>
      <c r="AK234" s="4"/>
      <c r="AL234" s="6"/>
      <c r="AM234" s="5"/>
      <c r="AN234" s="6"/>
      <c r="AO234" s="4"/>
      <c r="AP234" s="6"/>
      <c r="AQ234" s="4"/>
      <c r="AR234" s="6"/>
      <c r="AS234" s="6"/>
      <c r="AT234" s="4"/>
      <c r="AU234" s="4"/>
      <c r="AV234" s="4"/>
      <c r="AW234" s="6"/>
      <c r="AX234" s="5"/>
      <c r="AY234" s="4"/>
      <c r="AZ234" s="4"/>
      <c r="BA234" s="6"/>
      <c r="BB234" s="4"/>
      <c r="BC234" s="4"/>
      <c r="BD234" s="4"/>
      <c r="BE234" s="6"/>
      <c r="BF234" s="4"/>
      <c r="BG234" s="6"/>
      <c r="BH234" s="4"/>
      <c r="BI234" s="4"/>
      <c r="BJ234" s="4"/>
      <c r="BK234" s="6"/>
      <c r="BL234" s="5"/>
      <c r="BM234" s="6"/>
      <c r="BN234" s="5"/>
      <c r="BO234" s="6"/>
      <c r="BP234" s="4"/>
      <c r="BQ234" s="6"/>
      <c r="BR234" s="5"/>
      <c r="BS234" s="6"/>
      <c r="BT234" s="3"/>
      <c r="BU234" s="6"/>
      <c r="BV234" s="5"/>
      <c r="BW234" s="6"/>
      <c r="BX234" s="5"/>
      <c r="BY234" s="6"/>
      <c r="BZ234" s="3"/>
      <c r="CA234" s="4"/>
      <c r="CB234" s="6"/>
      <c r="CC234" s="5"/>
      <c r="CD234" s="6"/>
      <c r="CE234" s="4"/>
      <c r="CF234" s="6"/>
      <c r="CG234" s="5"/>
      <c r="CH234" s="6"/>
      <c r="CI234" s="4"/>
      <c r="CJ234" s="6"/>
      <c r="CK234" s="5"/>
      <c r="CL234" s="6"/>
      <c r="CM234" s="4"/>
      <c r="CN234" s="6"/>
      <c r="CO234" s="5"/>
      <c r="CP234" s="6"/>
      <c r="CQ234" s="5"/>
      <c r="CR234" s="6"/>
      <c r="CS234" s="5"/>
      <c r="CT234" s="6"/>
      <c r="CU234" s="5"/>
      <c r="CV234" s="4"/>
      <c r="CW234" s="3"/>
      <c r="CX234" s="10"/>
      <c r="CY234" s="5"/>
      <c r="CZ234" s="3"/>
      <c r="DA234" s="6"/>
      <c r="DB234" s="5"/>
      <c r="DC234" s="6"/>
      <c r="DD234" s="5"/>
      <c r="DE234" s="6"/>
      <c r="DF234" s="3"/>
      <c r="DG234" s="3"/>
      <c r="DH234" s="3"/>
      <c r="DI234" s="4"/>
      <c r="DJ234" s="3"/>
      <c r="DK234" s="4"/>
      <c r="DL234" s="19"/>
      <c r="DM234" s="32"/>
      <c r="DN234" s="19"/>
      <c r="DO234" s="32"/>
      <c r="DP234" s="19"/>
      <c r="DQ234" s="32"/>
      <c r="DR234" s="4"/>
      <c r="DS234" s="3"/>
      <c r="DT234" s="4"/>
      <c r="DU234" s="5"/>
      <c r="DV234" s="6"/>
      <c r="DW234" s="6"/>
      <c r="DX234" s="185"/>
      <c r="DY234" s="19"/>
      <c r="DZ234" s="36"/>
      <c r="EA234" s="4"/>
    </row>
    <row r="235" spans="1:131" ht="12" customHeight="1" x14ac:dyDescent="0.2">
      <c r="A235" s="7"/>
      <c r="B235" s="9"/>
      <c r="C235" s="9"/>
      <c r="D235" s="9"/>
      <c r="E235" s="9"/>
      <c r="F235" s="8"/>
      <c r="G235" s="9"/>
      <c r="H235" s="7"/>
      <c r="I235" s="5"/>
      <c r="J235" s="6"/>
      <c r="K235" s="4"/>
      <c r="L235" s="6"/>
      <c r="M235" s="5"/>
      <c r="N235" s="4"/>
      <c r="O235" s="6"/>
      <c r="P235" s="4"/>
      <c r="Q235" s="4"/>
      <c r="R235" s="6"/>
      <c r="S235" s="5"/>
      <c r="T235" s="4"/>
      <c r="U235" s="6"/>
      <c r="V235" s="4"/>
      <c r="W235" s="4"/>
      <c r="X235" s="6"/>
      <c r="Y235" s="5"/>
      <c r="Z235" s="6"/>
      <c r="AA235" s="5"/>
      <c r="AB235" s="6"/>
      <c r="AC235" s="4"/>
      <c r="AD235" s="6"/>
      <c r="AE235" s="5"/>
      <c r="AF235" s="6"/>
      <c r="AG235" s="4"/>
      <c r="AH235" s="6"/>
      <c r="AI235" s="5"/>
      <c r="AJ235" s="6"/>
      <c r="AK235" s="4"/>
      <c r="AL235" s="6"/>
      <c r="AM235" s="5"/>
      <c r="AN235" s="6"/>
      <c r="AO235" s="4"/>
      <c r="AP235" s="6"/>
      <c r="AQ235" s="4"/>
      <c r="AR235" s="6"/>
      <c r="AS235" s="6"/>
      <c r="AT235" s="4"/>
      <c r="AU235" s="4"/>
      <c r="AV235" s="4"/>
      <c r="AW235" s="6"/>
      <c r="AX235" s="5"/>
      <c r="AY235" s="4"/>
      <c r="AZ235" s="4"/>
      <c r="BA235" s="6"/>
      <c r="BB235" s="4"/>
      <c r="BC235" s="4"/>
      <c r="BD235" s="4"/>
      <c r="BE235" s="6"/>
      <c r="BF235" s="4"/>
      <c r="BG235" s="6"/>
      <c r="BH235" s="4"/>
      <c r="BI235" s="4"/>
      <c r="BJ235" s="4"/>
      <c r="BK235" s="6"/>
      <c r="BL235" s="5"/>
      <c r="BM235" s="6"/>
      <c r="BN235" s="5"/>
      <c r="BO235" s="6"/>
      <c r="BP235" s="4"/>
      <c r="BQ235" s="6"/>
      <c r="BR235" s="5"/>
      <c r="BS235" s="6"/>
      <c r="BT235" s="3"/>
      <c r="BU235" s="6"/>
      <c r="BV235" s="5"/>
      <c r="BW235" s="6"/>
      <c r="BX235" s="5"/>
      <c r="BY235" s="6"/>
      <c r="BZ235" s="3"/>
      <c r="CA235" s="4"/>
      <c r="CB235" s="6"/>
      <c r="CC235" s="5"/>
      <c r="CD235" s="6"/>
      <c r="CE235" s="4"/>
      <c r="CF235" s="6"/>
      <c r="CG235" s="5"/>
      <c r="CH235" s="6"/>
      <c r="CI235" s="4"/>
      <c r="CJ235" s="6"/>
      <c r="CK235" s="5"/>
      <c r="CL235" s="6"/>
      <c r="CM235" s="4"/>
      <c r="CN235" s="6"/>
      <c r="CO235" s="5"/>
      <c r="CP235" s="6"/>
      <c r="CQ235" s="5"/>
      <c r="CR235" s="6"/>
      <c r="CS235" s="5"/>
      <c r="CT235" s="6"/>
      <c r="CU235" s="5"/>
      <c r="CV235" s="4"/>
      <c r="CW235" s="3"/>
      <c r="CX235" s="10"/>
      <c r="CY235" s="5"/>
      <c r="CZ235" s="3"/>
      <c r="DA235" s="6"/>
      <c r="DB235" s="5"/>
      <c r="DC235" s="6"/>
      <c r="DD235" s="5"/>
      <c r="DE235" s="6"/>
      <c r="DF235" s="3"/>
      <c r="DG235" s="3"/>
      <c r="DH235" s="3"/>
      <c r="DI235" s="4"/>
      <c r="DJ235" s="3"/>
      <c r="DK235" s="4"/>
      <c r="DL235" s="19"/>
      <c r="DM235" s="32"/>
      <c r="DN235" s="19"/>
      <c r="DO235" s="32"/>
      <c r="DP235" s="19"/>
      <c r="DQ235" s="32"/>
      <c r="DR235" s="4"/>
      <c r="DS235" s="3"/>
      <c r="DT235" s="4"/>
      <c r="DU235" s="5"/>
      <c r="DV235" s="6"/>
      <c r="DW235" s="6"/>
      <c r="DX235" s="185"/>
      <c r="DY235" s="19"/>
      <c r="DZ235" s="36"/>
      <c r="EA235" s="4"/>
    </row>
    <row r="236" spans="1:131" ht="12" customHeight="1" x14ac:dyDescent="0.2">
      <c r="A236" s="7"/>
      <c r="B236" s="9"/>
      <c r="C236" s="9"/>
      <c r="D236" s="9"/>
      <c r="E236" s="9"/>
      <c r="F236" s="8"/>
      <c r="G236" s="9"/>
      <c r="H236" s="7"/>
      <c r="I236" s="5"/>
      <c r="J236" s="6"/>
      <c r="K236" s="4"/>
      <c r="L236" s="6"/>
      <c r="M236" s="5"/>
      <c r="N236" s="4"/>
      <c r="O236" s="6"/>
      <c r="P236" s="4"/>
      <c r="Q236" s="4"/>
      <c r="R236" s="6"/>
      <c r="S236" s="5"/>
      <c r="T236" s="4"/>
      <c r="U236" s="6"/>
      <c r="V236" s="4"/>
      <c r="W236" s="4"/>
      <c r="X236" s="6"/>
      <c r="Y236" s="5"/>
      <c r="Z236" s="6"/>
      <c r="AA236" s="5"/>
      <c r="AB236" s="6"/>
      <c r="AC236" s="4"/>
      <c r="AD236" s="6"/>
      <c r="AE236" s="5"/>
      <c r="AF236" s="6"/>
      <c r="AG236" s="4"/>
      <c r="AH236" s="6"/>
      <c r="AI236" s="5"/>
      <c r="AJ236" s="6"/>
      <c r="AK236" s="4"/>
      <c r="AL236" s="6"/>
      <c r="AM236" s="5"/>
      <c r="AN236" s="6"/>
      <c r="AO236" s="4"/>
      <c r="AP236" s="6"/>
      <c r="AQ236" s="4"/>
      <c r="AR236" s="6"/>
      <c r="AS236" s="6"/>
      <c r="AT236" s="4"/>
      <c r="AU236" s="4"/>
      <c r="AV236" s="4"/>
      <c r="AW236" s="6"/>
      <c r="AX236" s="5"/>
      <c r="AY236" s="4"/>
      <c r="AZ236" s="4"/>
      <c r="BA236" s="6"/>
      <c r="BB236" s="4"/>
      <c r="BC236" s="4"/>
      <c r="BD236" s="4"/>
      <c r="BE236" s="6"/>
      <c r="BF236" s="4"/>
      <c r="BG236" s="6"/>
      <c r="BH236" s="4"/>
      <c r="BI236" s="4"/>
      <c r="BJ236" s="4"/>
      <c r="BK236" s="6"/>
      <c r="BL236" s="5"/>
      <c r="BM236" s="6"/>
      <c r="BN236" s="5"/>
      <c r="BO236" s="6"/>
      <c r="BP236" s="4"/>
      <c r="BQ236" s="6"/>
      <c r="BR236" s="5"/>
      <c r="BS236" s="6"/>
      <c r="BT236" s="3"/>
      <c r="BU236" s="6"/>
      <c r="BV236" s="5"/>
      <c r="BW236" s="6"/>
      <c r="BX236" s="5"/>
      <c r="BY236" s="6"/>
      <c r="BZ236" s="3"/>
      <c r="CA236" s="4"/>
      <c r="CB236" s="6"/>
      <c r="CC236" s="5"/>
      <c r="CD236" s="6"/>
      <c r="CE236" s="4"/>
      <c r="CF236" s="6"/>
      <c r="CG236" s="5"/>
      <c r="CH236" s="6"/>
      <c r="CI236" s="4"/>
      <c r="CJ236" s="6"/>
      <c r="CK236" s="5"/>
      <c r="CL236" s="6"/>
      <c r="CM236" s="4"/>
      <c r="CN236" s="6"/>
      <c r="CO236" s="5"/>
      <c r="CP236" s="6"/>
      <c r="CQ236" s="5"/>
      <c r="CR236" s="6"/>
      <c r="CS236" s="5"/>
      <c r="CT236" s="6"/>
      <c r="CU236" s="5"/>
      <c r="CV236" s="4"/>
      <c r="CW236" s="3"/>
      <c r="CX236" s="10"/>
      <c r="CY236" s="5"/>
      <c r="CZ236" s="3"/>
      <c r="DA236" s="6"/>
      <c r="DB236" s="5"/>
      <c r="DC236" s="6"/>
      <c r="DD236" s="5"/>
      <c r="DE236" s="6"/>
      <c r="DF236" s="3"/>
      <c r="DG236" s="3"/>
      <c r="DH236" s="3"/>
      <c r="DI236" s="4"/>
      <c r="DJ236" s="3"/>
      <c r="DK236" s="4"/>
      <c r="DL236" s="19"/>
      <c r="DM236" s="32"/>
      <c r="DN236" s="19"/>
      <c r="DO236" s="32"/>
      <c r="DP236" s="19"/>
      <c r="DQ236" s="32"/>
      <c r="DR236" s="4"/>
      <c r="DS236" s="3"/>
      <c r="DT236" s="4"/>
      <c r="DU236" s="5"/>
      <c r="DV236" s="6"/>
      <c r="DW236" s="6"/>
      <c r="DX236" s="185"/>
      <c r="DY236" s="19"/>
      <c r="DZ236" s="36"/>
      <c r="EA236" s="4"/>
    </row>
    <row r="237" spans="1:131" ht="12" customHeight="1" x14ac:dyDescent="0.2">
      <c r="A237" s="7"/>
      <c r="B237" s="9"/>
      <c r="C237" s="9"/>
      <c r="D237" s="9"/>
      <c r="E237" s="9"/>
      <c r="F237" s="8"/>
      <c r="G237" s="9"/>
      <c r="H237" s="7"/>
      <c r="I237" s="5"/>
      <c r="J237" s="6"/>
      <c r="K237" s="4"/>
      <c r="L237" s="6"/>
      <c r="M237" s="5"/>
      <c r="N237" s="4"/>
      <c r="O237" s="6"/>
      <c r="P237" s="4"/>
      <c r="Q237" s="4"/>
      <c r="R237" s="6"/>
      <c r="S237" s="5"/>
      <c r="T237" s="4"/>
      <c r="U237" s="6"/>
      <c r="V237" s="4"/>
      <c r="W237" s="4"/>
      <c r="X237" s="6"/>
      <c r="Y237" s="5"/>
      <c r="Z237" s="6"/>
      <c r="AA237" s="5"/>
      <c r="AB237" s="6"/>
      <c r="AC237" s="4"/>
      <c r="AD237" s="6"/>
      <c r="AE237" s="5"/>
      <c r="AF237" s="6"/>
      <c r="AG237" s="4"/>
      <c r="AH237" s="6"/>
      <c r="AI237" s="5"/>
      <c r="AJ237" s="6"/>
      <c r="AK237" s="4"/>
      <c r="AL237" s="6"/>
      <c r="AM237" s="5"/>
      <c r="AN237" s="6"/>
      <c r="AO237" s="4"/>
      <c r="AP237" s="6"/>
      <c r="AQ237" s="4"/>
      <c r="AR237" s="6"/>
      <c r="AS237" s="6"/>
      <c r="AT237" s="4"/>
      <c r="AU237" s="4"/>
      <c r="AV237" s="4"/>
      <c r="AW237" s="6"/>
      <c r="AX237" s="5"/>
      <c r="AY237" s="4"/>
      <c r="AZ237" s="4"/>
      <c r="BA237" s="6"/>
      <c r="BB237" s="4"/>
      <c r="BC237" s="4"/>
      <c r="BD237" s="4"/>
      <c r="BE237" s="6"/>
      <c r="BF237" s="4"/>
      <c r="BG237" s="6"/>
      <c r="BH237" s="4"/>
      <c r="BI237" s="4"/>
      <c r="BJ237" s="4"/>
      <c r="BK237" s="6"/>
      <c r="BL237" s="5"/>
      <c r="BM237" s="6"/>
      <c r="BN237" s="5"/>
      <c r="BO237" s="6"/>
      <c r="BP237" s="4"/>
      <c r="BQ237" s="6"/>
      <c r="BR237" s="5"/>
      <c r="BS237" s="6"/>
      <c r="BT237" s="3"/>
      <c r="BU237" s="6"/>
      <c r="BV237" s="5"/>
      <c r="BW237" s="6"/>
      <c r="BX237" s="5"/>
      <c r="BY237" s="6"/>
      <c r="BZ237" s="3"/>
      <c r="CA237" s="4"/>
      <c r="CB237" s="6"/>
      <c r="CC237" s="5"/>
      <c r="CD237" s="6"/>
      <c r="CE237" s="4"/>
      <c r="CF237" s="6"/>
      <c r="CG237" s="5"/>
      <c r="CH237" s="6"/>
      <c r="CI237" s="4"/>
      <c r="CJ237" s="6"/>
      <c r="CK237" s="5"/>
      <c r="CL237" s="6"/>
      <c r="CM237" s="4"/>
      <c r="CN237" s="6"/>
      <c r="CO237" s="5"/>
      <c r="CP237" s="6"/>
      <c r="CQ237" s="5"/>
      <c r="CR237" s="6"/>
      <c r="CS237" s="5"/>
      <c r="CT237" s="6"/>
      <c r="CU237" s="5"/>
      <c r="CV237" s="4"/>
      <c r="CW237" s="3"/>
      <c r="CX237" s="10"/>
      <c r="CY237" s="5"/>
      <c r="CZ237" s="3"/>
      <c r="DA237" s="6"/>
      <c r="DB237" s="5"/>
      <c r="DC237" s="6"/>
      <c r="DD237" s="5"/>
      <c r="DE237" s="6"/>
      <c r="DF237" s="3"/>
      <c r="DG237" s="3"/>
      <c r="DH237" s="3"/>
      <c r="DI237" s="4"/>
      <c r="DJ237" s="3"/>
      <c r="DK237" s="4"/>
      <c r="DL237" s="19"/>
      <c r="DM237" s="32"/>
      <c r="DN237" s="19"/>
      <c r="DO237" s="32"/>
      <c r="DP237" s="19"/>
      <c r="DQ237" s="32"/>
      <c r="DR237" s="4"/>
      <c r="DS237" s="3"/>
      <c r="DT237" s="4"/>
      <c r="DU237" s="5"/>
      <c r="DV237" s="6"/>
      <c r="DW237" s="6"/>
      <c r="DX237" s="185"/>
      <c r="DY237" s="19"/>
      <c r="DZ237" s="36"/>
      <c r="EA237" s="4"/>
    </row>
    <row r="238" spans="1:131" ht="12" customHeight="1" x14ac:dyDescent="0.2">
      <c r="A238" s="7"/>
      <c r="B238" s="9"/>
      <c r="C238" s="9"/>
      <c r="D238" s="9"/>
      <c r="E238" s="9"/>
      <c r="F238" s="8"/>
      <c r="G238" s="9"/>
      <c r="H238" s="7"/>
      <c r="I238" s="5"/>
      <c r="J238" s="6"/>
      <c r="K238" s="4"/>
      <c r="L238" s="6"/>
      <c r="M238" s="5"/>
      <c r="N238" s="4"/>
      <c r="O238" s="6"/>
      <c r="P238" s="4"/>
      <c r="Q238" s="4"/>
      <c r="R238" s="6"/>
      <c r="S238" s="5"/>
      <c r="T238" s="4"/>
      <c r="U238" s="6"/>
      <c r="V238" s="4"/>
      <c r="W238" s="4"/>
      <c r="X238" s="6"/>
      <c r="Y238" s="5"/>
      <c r="Z238" s="6"/>
      <c r="AA238" s="5"/>
      <c r="AB238" s="6"/>
      <c r="AC238" s="4"/>
      <c r="AD238" s="6"/>
      <c r="AE238" s="5"/>
      <c r="AF238" s="6"/>
      <c r="AG238" s="4"/>
      <c r="AH238" s="6"/>
      <c r="AI238" s="5"/>
      <c r="AJ238" s="6"/>
      <c r="AK238" s="4"/>
      <c r="AL238" s="6"/>
      <c r="AM238" s="5"/>
      <c r="AN238" s="6"/>
      <c r="AO238" s="4"/>
      <c r="AP238" s="6"/>
      <c r="AQ238" s="4"/>
      <c r="AR238" s="6"/>
      <c r="AS238" s="6"/>
      <c r="AT238" s="4"/>
      <c r="AU238" s="4"/>
      <c r="AV238" s="4"/>
      <c r="AW238" s="6"/>
      <c r="AX238" s="5"/>
      <c r="AY238" s="4"/>
      <c r="AZ238" s="4"/>
      <c r="BA238" s="6"/>
      <c r="BB238" s="4"/>
      <c r="BC238" s="4"/>
      <c r="BD238" s="4"/>
      <c r="BE238" s="6"/>
      <c r="BF238" s="4"/>
      <c r="BG238" s="6"/>
      <c r="BH238" s="4"/>
      <c r="BI238" s="4"/>
      <c r="BJ238" s="4"/>
      <c r="BK238" s="6"/>
      <c r="BL238" s="5"/>
      <c r="BM238" s="6"/>
      <c r="BN238" s="5"/>
      <c r="BO238" s="6"/>
      <c r="BP238" s="4"/>
      <c r="BQ238" s="6"/>
      <c r="BR238" s="5"/>
      <c r="BS238" s="6"/>
      <c r="BT238" s="3"/>
      <c r="BU238" s="6"/>
      <c r="BV238" s="5"/>
      <c r="BW238" s="6"/>
      <c r="BX238" s="5"/>
      <c r="BY238" s="6"/>
      <c r="BZ238" s="3"/>
      <c r="CA238" s="4"/>
      <c r="CB238" s="6"/>
      <c r="CC238" s="5"/>
      <c r="CD238" s="6"/>
      <c r="CE238" s="4"/>
      <c r="CF238" s="6"/>
      <c r="CG238" s="5"/>
      <c r="CH238" s="6"/>
      <c r="CI238" s="4"/>
      <c r="CJ238" s="6"/>
      <c r="CK238" s="5"/>
      <c r="CL238" s="6"/>
      <c r="CM238" s="4"/>
      <c r="CN238" s="6"/>
      <c r="CO238" s="5"/>
      <c r="CP238" s="6"/>
      <c r="CQ238" s="5"/>
      <c r="CR238" s="6"/>
      <c r="CS238" s="5"/>
      <c r="CT238" s="6"/>
      <c r="CU238" s="5"/>
      <c r="CV238" s="4"/>
      <c r="CW238" s="3"/>
      <c r="CX238" s="10"/>
      <c r="CY238" s="5"/>
      <c r="CZ238" s="3"/>
      <c r="DA238" s="6"/>
      <c r="DB238" s="5"/>
      <c r="DC238" s="6"/>
      <c r="DD238" s="5"/>
      <c r="DE238" s="6"/>
      <c r="DF238" s="3"/>
      <c r="DG238" s="3"/>
      <c r="DH238" s="3"/>
      <c r="DI238" s="4"/>
      <c r="DJ238" s="3"/>
      <c r="DK238" s="4"/>
      <c r="DL238" s="19"/>
      <c r="DM238" s="32"/>
      <c r="DN238" s="19"/>
      <c r="DO238" s="32"/>
      <c r="DP238" s="19"/>
      <c r="DQ238" s="32"/>
      <c r="DR238" s="4"/>
      <c r="DS238" s="3"/>
      <c r="DT238" s="4"/>
      <c r="DU238" s="5"/>
      <c r="DV238" s="6"/>
      <c r="DW238" s="6"/>
      <c r="DX238" s="185"/>
      <c r="DY238" s="19"/>
      <c r="DZ238" s="36"/>
      <c r="EA238" s="4"/>
    </row>
    <row r="239" spans="1:131" ht="12" customHeight="1" x14ac:dyDescent="0.2">
      <c r="A239" s="7"/>
      <c r="B239" s="9"/>
      <c r="C239" s="9"/>
      <c r="D239" s="9"/>
      <c r="E239" s="9"/>
      <c r="F239" s="8"/>
      <c r="G239" s="9"/>
      <c r="H239" s="7"/>
      <c r="I239" s="5"/>
      <c r="J239" s="6"/>
      <c r="K239" s="4"/>
      <c r="L239" s="6"/>
      <c r="M239" s="5"/>
      <c r="N239" s="4"/>
      <c r="O239" s="6"/>
      <c r="P239" s="4"/>
      <c r="Q239" s="4"/>
      <c r="R239" s="6"/>
      <c r="S239" s="5"/>
      <c r="T239" s="4"/>
      <c r="U239" s="6"/>
      <c r="V239" s="4"/>
      <c r="W239" s="4"/>
      <c r="X239" s="6"/>
      <c r="Y239" s="5"/>
      <c r="Z239" s="6"/>
      <c r="AA239" s="5"/>
      <c r="AB239" s="6"/>
      <c r="AC239" s="4"/>
      <c r="AD239" s="6"/>
      <c r="AE239" s="5"/>
      <c r="AF239" s="6"/>
      <c r="AG239" s="4"/>
      <c r="AH239" s="6"/>
      <c r="AI239" s="5"/>
      <c r="AJ239" s="6"/>
      <c r="AK239" s="4"/>
      <c r="AL239" s="6"/>
      <c r="AM239" s="5"/>
      <c r="AN239" s="6"/>
      <c r="AO239" s="4"/>
      <c r="AP239" s="6"/>
      <c r="AQ239" s="4"/>
      <c r="AR239" s="6"/>
      <c r="AS239" s="6"/>
      <c r="AT239" s="4"/>
      <c r="AU239" s="4"/>
      <c r="AV239" s="4"/>
      <c r="AW239" s="6"/>
      <c r="AX239" s="5"/>
      <c r="AY239" s="4"/>
      <c r="AZ239" s="4"/>
      <c r="BA239" s="6"/>
      <c r="BB239" s="4"/>
      <c r="BC239" s="4"/>
      <c r="BD239" s="4"/>
      <c r="BE239" s="6"/>
      <c r="BF239" s="4"/>
      <c r="BG239" s="6"/>
      <c r="BH239" s="4"/>
      <c r="BI239" s="4"/>
      <c r="BJ239" s="4"/>
      <c r="BK239" s="6"/>
      <c r="BL239" s="5"/>
      <c r="BM239" s="6"/>
      <c r="BN239" s="5"/>
      <c r="BO239" s="6"/>
      <c r="BP239" s="4"/>
      <c r="BQ239" s="6"/>
      <c r="BR239" s="5"/>
      <c r="BS239" s="6"/>
      <c r="BT239" s="3"/>
      <c r="BU239" s="6"/>
      <c r="BV239" s="5"/>
      <c r="BW239" s="6"/>
      <c r="BX239" s="5"/>
      <c r="BY239" s="6"/>
      <c r="BZ239" s="3"/>
      <c r="CA239" s="4"/>
      <c r="CB239" s="6"/>
      <c r="CC239" s="5"/>
      <c r="CD239" s="6"/>
      <c r="CE239" s="4"/>
      <c r="CF239" s="6"/>
      <c r="CG239" s="5"/>
      <c r="CH239" s="6"/>
      <c r="CI239" s="4"/>
      <c r="CJ239" s="6"/>
      <c r="CK239" s="5"/>
      <c r="CL239" s="6"/>
      <c r="CM239" s="4"/>
      <c r="CN239" s="6"/>
      <c r="CO239" s="5"/>
      <c r="CP239" s="6"/>
      <c r="CQ239" s="5"/>
      <c r="CR239" s="6"/>
      <c r="CS239" s="5"/>
      <c r="CT239" s="6"/>
      <c r="CU239" s="5"/>
      <c r="CV239" s="4"/>
      <c r="CW239" s="3"/>
      <c r="CX239" s="10"/>
      <c r="CY239" s="5"/>
      <c r="CZ239" s="3"/>
      <c r="DA239" s="6"/>
      <c r="DB239" s="5"/>
      <c r="DC239" s="6"/>
      <c r="DD239" s="5"/>
      <c r="DE239" s="6"/>
      <c r="DF239" s="3"/>
      <c r="DG239" s="3"/>
      <c r="DH239" s="3"/>
      <c r="DI239" s="4"/>
      <c r="DJ239" s="3"/>
      <c r="DK239" s="4"/>
      <c r="DL239" s="19"/>
      <c r="DM239" s="32"/>
      <c r="DN239" s="19"/>
      <c r="DO239" s="32"/>
      <c r="DP239" s="19"/>
      <c r="DQ239" s="32"/>
      <c r="DR239" s="4"/>
      <c r="DS239" s="3"/>
      <c r="DT239" s="4"/>
      <c r="DU239" s="5"/>
      <c r="DV239" s="6"/>
      <c r="DW239" s="6"/>
      <c r="DX239" s="185"/>
      <c r="DY239" s="19"/>
      <c r="DZ239" s="36"/>
      <c r="EA239" s="4"/>
    </row>
    <row r="240" spans="1:131" ht="12" customHeight="1" x14ac:dyDescent="0.2">
      <c r="A240" s="7"/>
      <c r="B240" s="9"/>
      <c r="C240" s="9"/>
      <c r="D240" s="9"/>
      <c r="E240" s="9"/>
      <c r="F240" s="8"/>
      <c r="G240" s="9"/>
      <c r="H240" s="7"/>
      <c r="I240" s="5"/>
      <c r="J240" s="6"/>
      <c r="K240" s="4"/>
      <c r="L240" s="6"/>
      <c r="M240" s="5"/>
      <c r="N240" s="4"/>
      <c r="O240" s="6"/>
      <c r="P240" s="4"/>
      <c r="Q240" s="4"/>
      <c r="R240" s="6"/>
      <c r="S240" s="5"/>
      <c r="T240" s="4"/>
      <c r="U240" s="6"/>
      <c r="V240" s="4"/>
      <c r="W240" s="4"/>
      <c r="X240" s="6"/>
      <c r="Y240" s="5"/>
      <c r="Z240" s="6"/>
      <c r="AA240" s="5"/>
      <c r="AB240" s="6"/>
      <c r="AC240" s="4"/>
      <c r="AD240" s="6"/>
      <c r="AE240" s="5"/>
      <c r="AF240" s="6"/>
      <c r="AG240" s="4"/>
      <c r="AH240" s="6"/>
      <c r="AI240" s="5"/>
      <c r="AJ240" s="6"/>
      <c r="AK240" s="4"/>
      <c r="AL240" s="6"/>
      <c r="AM240" s="5"/>
      <c r="AN240" s="6"/>
      <c r="AO240" s="4"/>
      <c r="AP240" s="6"/>
      <c r="AQ240" s="4"/>
      <c r="AR240" s="6"/>
      <c r="AS240" s="6"/>
      <c r="AT240" s="4"/>
      <c r="AU240" s="4"/>
      <c r="AV240" s="4"/>
      <c r="AW240" s="6"/>
      <c r="AX240" s="5"/>
      <c r="AY240" s="4"/>
      <c r="AZ240" s="4"/>
      <c r="BA240" s="6"/>
      <c r="BB240" s="4"/>
      <c r="BC240" s="4"/>
      <c r="BD240" s="4"/>
      <c r="BE240" s="6"/>
      <c r="BF240" s="4"/>
      <c r="BG240" s="6"/>
      <c r="BH240" s="4"/>
      <c r="BI240" s="4"/>
      <c r="BJ240" s="4"/>
      <c r="BK240" s="6"/>
      <c r="BL240" s="5"/>
      <c r="BM240" s="6"/>
      <c r="BN240" s="5"/>
      <c r="BO240" s="6"/>
      <c r="BP240" s="4"/>
      <c r="BQ240" s="6"/>
      <c r="BR240" s="5"/>
      <c r="BS240" s="6"/>
      <c r="BT240" s="3"/>
      <c r="BU240" s="6"/>
      <c r="BV240" s="5"/>
      <c r="BW240" s="6"/>
      <c r="BX240" s="5"/>
      <c r="BY240" s="6"/>
      <c r="BZ240" s="3"/>
      <c r="CA240" s="4"/>
      <c r="CB240" s="6"/>
      <c r="CC240" s="5"/>
      <c r="CD240" s="6"/>
      <c r="CE240" s="4"/>
      <c r="CF240" s="6"/>
      <c r="CG240" s="5"/>
      <c r="CH240" s="6"/>
      <c r="CI240" s="4"/>
      <c r="CJ240" s="6"/>
      <c r="CK240" s="5"/>
      <c r="CL240" s="6"/>
      <c r="CM240" s="4"/>
      <c r="CN240" s="6"/>
      <c r="CO240" s="5"/>
      <c r="CP240" s="6"/>
      <c r="CQ240" s="5"/>
      <c r="CR240" s="6"/>
      <c r="CS240" s="5"/>
      <c r="CT240" s="6"/>
      <c r="CU240" s="5"/>
      <c r="CV240" s="4"/>
      <c r="CW240" s="3"/>
      <c r="CX240" s="10"/>
      <c r="CY240" s="5"/>
      <c r="CZ240" s="3"/>
      <c r="DA240" s="6"/>
      <c r="DB240" s="5"/>
      <c r="DC240" s="6"/>
      <c r="DD240" s="5"/>
      <c r="DE240" s="6"/>
      <c r="DF240" s="3"/>
      <c r="DG240" s="3"/>
      <c r="DH240" s="3"/>
      <c r="DI240" s="4"/>
      <c r="DJ240" s="3"/>
      <c r="DK240" s="4"/>
      <c r="DL240" s="19"/>
      <c r="DM240" s="32"/>
      <c r="DN240" s="19"/>
      <c r="DO240" s="32"/>
      <c r="DP240" s="19"/>
      <c r="DQ240" s="32"/>
      <c r="DR240" s="4"/>
      <c r="DS240" s="3"/>
      <c r="DT240" s="4"/>
      <c r="DU240" s="5"/>
      <c r="DV240" s="6"/>
      <c r="DW240" s="6"/>
      <c r="DX240" s="185"/>
      <c r="DY240" s="19"/>
      <c r="DZ240" s="36"/>
      <c r="EA240" s="4"/>
    </row>
    <row r="241" spans="1:131" ht="12" customHeight="1" x14ac:dyDescent="0.2">
      <c r="A241" s="7"/>
      <c r="B241" s="9"/>
      <c r="C241" s="9"/>
      <c r="D241" s="9"/>
      <c r="E241" s="9"/>
      <c r="F241" s="8"/>
      <c r="G241" s="9"/>
      <c r="H241" s="7"/>
      <c r="I241" s="5"/>
      <c r="J241" s="6"/>
      <c r="K241" s="4"/>
      <c r="L241" s="6"/>
      <c r="M241" s="5"/>
      <c r="N241" s="4"/>
      <c r="O241" s="6"/>
      <c r="P241" s="4"/>
      <c r="Q241" s="4"/>
      <c r="R241" s="6"/>
      <c r="S241" s="5"/>
      <c r="T241" s="4"/>
      <c r="U241" s="6"/>
      <c r="V241" s="4"/>
      <c r="W241" s="4"/>
      <c r="X241" s="6"/>
      <c r="Y241" s="5"/>
      <c r="Z241" s="6"/>
      <c r="AA241" s="5"/>
      <c r="AB241" s="6"/>
      <c r="AC241" s="4"/>
      <c r="AD241" s="6"/>
      <c r="AE241" s="5"/>
      <c r="AF241" s="6"/>
      <c r="AG241" s="4"/>
      <c r="AH241" s="6"/>
      <c r="AI241" s="5"/>
      <c r="AJ241" s="6"/>
      <c r="AK241" s="4"/>
      <c r="AL241" s="6"/>
      <c r="AM241" s="5"/>
      <c r="AN241" s="6"/>
      <c r="AO241" s="4"/>
      <c r="AP241" s="6"/>
      <c r="AQ241" s="4"/>
      <c r="AR241" s="6"/>
      <c r="AS241" s="6"/>
      <c r="AT241" s="4"/>
      <c r="AU241" s="4"/>
      <c r="AV241" s="4"/>
      <c r="AW241" s="6"/>
      <c r="AX241" s="5"/>
      <c r="AY241" s="4"/>
      <c r="AZ241" s="4"/>
      <c r="BA241" s="6"/>
      <c r="BB241" s="4"/>
      <c r="BC241" s="4"/>
      <c r="BD241" s="4"/>
      <c r="BE241" s="6"/>
      <c r="BF241" s="4"/>
      <c r="BG241" s="6"/>
      <c r="BH241" s="4"/>
      <c r="BI241" s="4"/>
      <c r="BJ241" s="4"/>
      <c r="BK241" s="6"/>
      <c r="BL241" s="5"/>
      <c r="BM241" s="6"/>
      <c r="BN241" s="5"/>
      <c r="BO241" s="6"/>
      <c r="BP241" s="4"/>
      <c r="BQ241" s="6"/>
      <c r="BR241" s="5"/>
      <c r="BS241" s="6"/>
      <c r="BT241" s="3"/>
      <c r="BU241" s="6"/>
      <c r="BV241" s="5"/>
      <c r="BW241" s="6"/>
      <c r="BX241" s="5"/>
      <c r="BY241" s="6"/>
      <c r="BZ241" s="3"/>
      <c r="CA241" s="4"/>
      <c r="CB241" s="6"/>
      <c r="CC241" s="5"/>
      <c r="CD241" s="6"/>
      <c r="CE241" s="4"/>
      <c r="CF241" s="6"/>
      <c r="CG241" s="5"/>
      <c r="CH241" s="6"/>
      <c r="CI241" s="4"/>
      <c r="CJ241" s="6"/>
      <c r="CK241" s="5"/>
      <c r="CL241" s="6"/>
      <c r="CM241" s="4"/>
      <c r="CN241" s="6"/>
      <c r="CO241" s="5"/>
      <c r="CP241" s="6"/>
      <c r="CQ241" s="5"/>
      <c r="CR241" s="6"/>
      <c r="CS241" s="5"/>
      <c r="CT241" s="6"/>
      <c r="CU241" s="5"/>
      <c r="CV241" s="4"/>
      <c r="CW241" s="3"/>
      <c r="CX241" s="10"/>
      <c r="CY241" s="5"/>
      <c r="CZ241" s="3"/>
      <c r="DA241" s="6"/>
      <c r="DB241" s="5"/>
      <c r="DC241" s="6"/>
      <c r="DD241" s="5"/>
      <c r="DE241" s="6"/>
      <c r="DF241" s="3"/>
      <c r="DG241" s="3"/>
      <c r="DH241" s="3"/>
      <c r="DI241" s="4"/>
      <c r="DJ241" s="3"/>
      <c r="DK241" s="4"/>
      <c r="DL241" s="19"/>
      <c r="DM241" s="32"/>
      <c r="DN241" s="19"/>
      <c r="DO241" s="32"/>
      <c r="DP241" s="19"/>
      <c r="DQ241" s="32"/>
      <c r="DR241" s="4"/>
      <c r="DS241" s="3"/>
      <c r="DT241" s="4"/>
      <c r="DU241" s="5"/>
      <c r="DV241" s="6"/>
      <c r="DW241" s="6"/>
      <c r="DX241" s="185"/>
      <c r="DY241" s="19"/>
      <c r="DZ241" s="36"/>
      <c r="EA241" s="4"/>
    </row>
    <row r="242" spans="1:131" ht="12" customHeight="1" x14ac:dyDescent="0.2">
      <c r="A242" s="7"/>
      <c r="B242" s="9"/>
      <c r="C242" s="9"/>
      <c r="D242" s="9"/>
      <c r="E242" s="9"/>
      <c r="F242" s="8"/>
      <c r="G242" s="9"/>
      <c r="H242" s="7"/>
      <c r="I242" s="5"/>
      <c r="J242" s="6"/>
      <c r="K242" s="4"/>
      <c r="L242" s="6"/>
      <c r="M242" s="5"/>
      <c r="N242" s="4"/>
      <c r="O242" s="6"/>
      <c r="P242" s="4"/>
      <c r="Q242" s="4"/>
      <c r="R242" s="6"/>
      <c r="S242" s="5"/>
      <c r="T242" s="4"/>
      <c r="U242" s="6"/>
      <c r="V242" s="4"/>
      <c r="W242" s="4"/>
      <c r="X242" s="6"/>
      <c r="Y242" s="5"/>
      <c r="Z242" s="6"/>
      <c r="AA242" s="5"/>
      <c r="AB242" s="6"/>
      <c r="AC242" s="4"/>
      <c r="AD242" s="6"/>
      <c r="AE242" s="5"/>
      <c r="AF242" s="6"/>
      <c r="AG242" s="4"/>
      <c r="AH242" s="6"/>
      <c r="AI242" s="5"/>
      <c r="AJ242" s="6"/>
      <c r="AK242" s="4"/>
      <c r="AL242" s="6"/>
      <c r="AM242" s="5"/>
      <c r="AN242" s="6"/>
      <c r="AO242" s="4"/>
      <c r="AP242" s="6"/>
      <c r="AQ242" s="4"/>
      <c r="AR242" s="6"/>
      <c r="AS242" s="6"/>
      <c r="AT242" s="4"/>
      <c r="AU242" s="4"/>
      <c r="AV242" s="4"/>
      <c r="AW242" s="6"/>
      <c r="AX242" s="5"/>
      <c r="AY242" s="4"/>
      <c r="AZ242" s="4"/>
      <c r="BA242" s="6"/>
      <c r="BB242" s="4"/>
      <c r="BC242" s="4"/>
      <c r="BD242" s="4"/>
      <c r="BE242" s="6"/>
      <c r="BF242" s="4"/>
      <c r="BG242" s="6"/>
      <c r="BH242" s="4"/>
      <c r="BI242" s="4"/>
      <c r="BJ242" s="4"/>
      <c r="BK242" s="6"/>
      <c r="BL242" s="5"/>
      <c r="BM242" s="6"/>
      <c r="BN242" s="5"/>
      <c r="BO242" s="6"/>
      <c r="BP242" s="4"/>
      <c r="BQ242" s="6"/>
      <c r="BR242" s="5"/>
      <c r="BS242" s="6"/>
      <c r="BT242" s="3"/>
      <c r="BU242" s="6"/>
      <c r="BV242" s="5"/>
      <c r="BW242" s="6"/>
      <c r="BX242" s="5"/>
      <c r="BY242" s="6"/>
      <c r="BZ242" s="3"/>
      <c r="CA242" s="4"/>
      <c r="CB242" s="6"/>
      <c r="CC242" s="5"/>
      <c r="CD242" s="6"/>
      <c r="CE242" s="4"/>
      <c r="CF242" s="6"/>
      <c r="CG242" s="5"/>
      <c r="CH242" s="6"/>
      <c r="CI242" s="4"/>
      <c r="CJ242" s="6"/>
      <c r="CK242" s="5"/>
      <c r="CL242" s="6"/>
      <c r="CM242" s="4"/>
      <c r="CN242" s="6"/>
      <c r="CO242" s="5"/>
      <c r="CP242" s="6"/>
      <c r="CQ242" s="5"/>
      <c r="CR242" s="6"/>
      <c r="CS242" s="5"/>
      <c r="CT242" s="6"/>
      <c r="CU242" s="5"/>
      <c r="CV242" s="4"/>
      <c r="CW242" s="3"/>
      <c r="CX242" s="10"/>
      <c r="CY242" s="5"/>
      <c r="CZ242" s="3"/>
      <c r="DA242" s="6"/>
      <c r="DB242" s="5"/>
      <c r="DC242" s="6"/>
      <c r="DD242" s="5"/>
      <c r="DE242" s="6"/>
      <c r="DF242" s="3"/>
      <c r="DG242" s="3"/>
      <c r="DH242" s="3"/>
      <c r="DI242" s="4"/>
      <c r="DJ242" s="3"/>
      <c r="DK242" s="4"/>
      <c r="DL242" s="19"/>
      <c r="DM242" s="32"/>
      <c r="DN242" s="19"/>
      <c r="DO242" s="32"/>
      <c r="DP242" s="19"/>
      <c r="DQ242" s="32"/>
      <c r="DR242" s="4"/>
      <c r="DS242" s="3"/>
      <c r="DT242" s="4"/>
      <c r="DU242" s="5"/>
      <c r="DV242" s="6"/>
      <c r="DW242" s="6"/>
      <c r="DX242" s="185"/>
      <c r="DY242" s="19"/>
      <c r="DZ242" s="36"/>
      <c r="EA242" s="4"/>
    </row>
    <row r="243" spans="1:131" ht="12" customHeight="1" x14ac:dyDescent="0.2">
      <c r="A243" s="7"/>
      <c r="B243" s="9"/>
      <c r="C243" s="9"/>
      <c r="D243" s="9"/>
      <c r="E243" s="9"/>
      <c r="F243" s="8"/>
      <c r="G243" s="9"/>
      <c r="H243" s="7"/>
      <c r="I243" s="5"/>
      <c r="J243" s="6"/>
      <c r="K243" s="4"/>
      <c r="L243" s="6"/>
      <c r="M243" s="5"/>
      <c r="N243" s="4"/>
      <c r="O243" s="6"/>
      <c r="P243" s="4"/>
      <c r="Q243" s="4"/>
      <c r="R243" s="6"/>
      <c r="S243" s="5"/>
      <c r="T243" s="4"/>
      <c r="U243" s="6"/>
      <c r="V243" s="4"/>
      <c r="W243" s="4"/>
      <c r="X243" s="6"/>
      <c r="Y243" s="5"/>
      <c r="Z243" s="6"/>
      <c r="AA243" s="5"/>
      <c r="AB243" s="6"/>
      <c r="AC243" s="4"/>
      <c r="AD243" s="6"/>
      <c r="AE243" s="5"/>
      <c r="AF243" s="6"/>
      <c r="AG243" s="4"/>
      <c r="AH243" s="6"/>
      <c r="AI243" s="5"/>
      <c r="AJ243" s="6"/>
      <c r="AK243" s="4"/>
      <c r="AL243" s="6"/>
      <c r="AM243" s="5"/>
      <c r="AN243" s="6"/>
      <c r="AO243" s="4"/>
      <c r="AP243" s="6"/>
      <c r="AQ243" s="4"/>
      <c r="AR243" s="6"/>
      <c r="AS243" s="6"/>
      <c r="AT243" s="4"/>
      <c r="AU243" s="4"/>
      <c r="AV243" s="4"/>
      <c r="AW243" s="6"/>
      <c r="AX243" s="5"/>
      <c r="AY243" s="4"/>
      <c r="AZ243" s="4"/>
      <c r="BA243" s="6"/>
      <c r="BB243" s="4"/>
      <c r="BC243" s="4"/>
      <c r="BD243" s="4"/>
      <c r="BE243" s="6"/>
      <c r="BF243" s="4"/>
      <c r="BG243" s="6"/>
      <c r="BH243" s="4"/>
      <c r="BI243" s="4"/>
      <c r="BJ243" s="4"/>
      <c r="BK243" s="6"/>
      <c r="BL243" s="5"/>
      <c r="BM243" s="6"/>
      <c r="BN243" s="5"/>
      <c r="BO243" s="6"/>
      <c r="BP243" s="4"/>
      <c r="BQ243" s="6"/>
      <c r="BR243" s="5"/>
      <c r="BS243" s="6"/>
      <c r="BT243" s="3"/>
      <c r="BU243" s="6"/>
      <c r="BV243" s="5"/>
      <c r="BW243" s="6"/>
      <c r="BX243" s="5"/>
      <c r="BY243" s="6"/>
      <c r="BZ243" s="3"/>
      <c r="CA243" s="4"/>
      <c r="CB243" s="6"/>
      <c r="CC243" s="5"/>
      <c r="CD243" s="6"/>
      <c r="CE243" s="4"/>
      <c r="CF243" s="6"/>
      <c r="CG243" s="5"/>
      <c r="CH243" s="6"/>
      <c r="CI243" s="4"/>
      <c r="CJ243" s="6"/>
      <c r="CK243" s="5"/>
      <c r="CL243" s="6"/>
      <c r="CM243" s="4"/>
      <c r="CN243" s="6"/>
      <c r="CO243" s="5"/>
      <c r="CP243" s="6"/>
      <c r="CQ243" s="5"/>
      <c r="CR243" s="6"/>
      <c r="CS243" s="5"/>
      <c r="CT243" s="6"/>
      <c r="CU243" s="5"/>
      <c r="CV243" s="4"/>
      <c r="CW243" s="3"/>
      <c r="CX243" s="10"/>
      <c r="CY243" s="5"/>
      <c r="CZ243" s="3"/>
      <c r="DA243" s="6"/>
      <c r="DB243" s="5"/>
      <c r="DC243" s="6"/>
      <c r="DD243" s="5"/>
      <c r="DE243" s="6"/>
      <c r="DF243" s="3"/>
      <c r="DG243" s="3"/>
      <c r="DH243" s="3"/>
      <c r="DI243" s="4"/>
      <c r="DJ243" s="3"/>
      <c r="DK243" s="4"/>
      <c r="DL243" s="19"/>
      <c r="DM243" s="32"/>
      <c r="DN243" s="19"/>
      <c r="DO243" s="32"/>
      <c r="DP243" s="19"/>
      <c r="DQ243" s="32"/>
      <c r="DR243" s="4"/>
      <c r="DS243" s="3"/>
      <c r="DT243" s="4"/>
      <c r="DU243" s="5"/>
      <c r="DV243" s="6"/>
      <c r="DW243" s="6"/>
      <c r="DX243" s="185"/>
      <c r="DY243" s="19"/>
      <c r="DZ243" s="36"/>
      <c r="EA243" s="4"/>
    </row>
    <row r="244" spans="1:131" ht="12" customHeight="1" x14ac:dyDescent="0.2">
      <c r="A244" s="7"/>
      <c r="B244" s="9"/>
      <c r="C244" s="9"/>
      <c r="D244" s="9"/>
      <c r="E244" s="9"/>
      <c r="F244" s="8"/>
      <c r="G244" s="9"/>
      <c r="H244" s="7"/>
      <c r="I244" s="5"/>
      <c r="J244" s="6"/>
      <c r="K244" s="4"/>
      <c r="L244" s="6"/>
      <c r="M244" s="5"/>
      <c r="N244" s="4"/>
      <c r="O244" s="6"/>
      <c r="P244" s="4"/>
      <c r="Q244" s="4"/>
      <c r="R244" s="6"/>
      <c r="S244" s="5"/>
      <c r="T244" s="4"/>
      <c r="U244" s="6"/>
      <c r="V244" s="4"/>
      <c r="W244" s="4"/>
      <c r="X244" s="6"/>
      <c r="Y244" s="5"/>
      <c r="Z244" s="6"/>
      <c r="AA244" s="5"/>
      <c r="AB244" s="6"/>
      <c r="AC244" s="4"/>
      <c r="AD244" s="6"/>
      <c r="AE244" s="5"/>
      <c r="AF244" s="6"/>
      <c r="AG244" s="4"/>
      <c r="AH244" s="6"/>
      <c r="AI244" s="5"/>
      <c r="AJ244" s="6"/>
      <c r="AK244" s="4"/>
      <c r="AL244" s="6"/>
      <c r="AM244" s="5"/>
      <c r="AN244" s="6"/>
      <c r="AO244" s="4"/>
      <c r="AP244" s="6"/>
      <c r="AQ244" s="4"/>
      <c r="AR244" s="6"/>
      <c r="AS244" s="6"/>
      <c r="AT244" s="4"/>
      <c r="AU244" s="4"/>
      <c r="AV244" s="4"/>
      <c r="AW244" s="6"/>
      <c r="AX244" s="5"/>
      <c r="AY244" s="4"/>
      <c r="AZ244" s="4"/>
      <c r="BA244" s="6"/>
      <c r="BB244" s="4"/>
      <c r="BC244" s="4"/>
      <c r="BD244" s="4"/>
      <c r="BE244" s="6"/>
      <c r="BF244" s="4"/>
      <c r="BG244" s="6"/>
      <c r="BH244" s="4"/>
      <c r="BI244" s="4"/>
      <c r="BJ244" s="4"/>
      <c r="BK244" s="6"/>
      <c r="BL244" s="5"/>
      <c r="BM244" s="6"/>
      <c r="BN244" s="5"/>
      <c r="BO244" s="6"/>
      <c r="BP244" s="4"/>
      <c r="BQ244" s="6"/>
      <c r="BR244" s="5"/>
      <c r="BS244" s="6"/>
      <c r="BT244" s="3"/>
      <c r="BU244" s="6"/>
      <c r="BV244" s="5"/>
      <c r="BW244" s="6"/>
      <c r="BX244" s="5"/>
      <c r="BY244" s="6"/>
      <c r="BZ244" s="3"/>
      <c r="CA244" s="4"/>
      <c r="CB244" s="6"/>
      <c r="CC244" s="5"/>
      <c r="CD244" s="6"/>
      <c r="CE244" s="4"/>
      <c r="CF244" s="6"/>
      <c r="CG244" s="5"/>
      <c r="CH244" s="6"/>
      <c r="CI244" s="4"/>
      <c r="CJ244" s="6"/>
      <c r="CK244" s="5"/>
      <c r="CL244" s="6"/>
      <c r="CM244" s="4"/>
      <c r="CN244" s="6"/>
      <c r="CO244" s="5"/>
      <c r="CP244" s="6"/>
      <c r="CQ244" s="5"/>
      <c r="CR244" s="6"/>
      <c r="CS244" s="5"/>
      <c r="CT244" s="6"/>
      <c r="CU244" s="5"/>
      <c r="CV244" s="4"/>
      <c r="CW244" s="3"/>
      <c r="CX244" s="10"/>
      <c r="CY244" s="5"/>
      <c r="CZ244" s="3"/>
      <c r="DA244" s="6"/>
      <c r="DB244" s="5"/>
      <c r="DC244" s="6"/>
      <c r="DD244" s="5"/>
      <c r="DE244" s="6"/>
      <c r="DF244" s="3"/>
      <c r="DG244" s="3"/>
      <c r="DH244" s="3"/>
      <c r="DI244" s="4"/>
      <c r="DJ244" s="3"/>
      <c r="DK244" s="4"/>
      <c r="DL244" s="19"/>
      <c r="DM244" s="32"/>
      <c r="DN244" s="19"/>
      <c r="DO244" s="32"/>
      <c r="DP244" s="19"/>
      <c r="DQ244" s="32"/>
      <c r="DR244" s="4"/>
      <c r="DS244" s="3"/>
      <c r="DT244" s="4"/>
      <c r="DU244" s="5"/>
      <c r="DV244" s="6"/>
      <c r="DW244" s="6"/>
      <c r="DX244" s="185"/>
      <c r="DY244" s="19"/>
      <c r="DZ244" s="36"/>
      <c r="EA244" s="4"/>
    </row>
    <row r="245" spans="1:131" ht="12" customHeight="1" x14ac:dyDescent="0.2">
      <c r="A245" s="7"/>
      <c r="B245" s="9"/>
      <c r="C245" s="9"/>
      <c r="D245" s="9"/>
      <c r="E245" s="9"/>
      <c r="F245" s="8"/>
      <c r="G245" s="9"/>
      <c r="H245" s="7"/>
      <c r="I245" s="5"/>
      <c r="J245" s="6"/>
      <c r="K245" s="4"/>
      <c r="L245" s="6"/>
      <c r="M245" s="5"/>
      <c r="N245" s="4"/>
      <c r="O245" s="6"/>
      <c r="P245" s="4"/>
      <c r="Q245" s="4"/>
      <c r="R245" s="6"/>
      <c r="S245" s="5"/>
      <c r="T245" s="4"/>
      <c r="U245" s="6"/>
      <c r="V245" s="4"/>
      <c r="W245" s="4"/>
      <c r="X245" s="6"/>
      <c r="Y245" s="5"/>
      <c r="Z245" s="6"/>
      <c r="AA245" s="5"/>
      <c r="AB245" s="6"/>
      <c r="AC245" s="4"/>
      <c r="AD245" s="6"/>
      <c r="AE245" s="5"/>
      <c r="AF245" s="6"/>
      <c r="AG245" s="4"/>
      <c r="AH245" s="6"/>
      <c r="AI245" s="5"/>
      <c r="AJ245" s="6"/>
      <c r="AK245" s="4"/>
      <c r="AL245" s="6"/>
      <c r="AM245" s="5"/>
      <c r="AN245" s="6"/>
      <c r="AO245" s="4"/>
      <c r="AP245" s="6"/>
      <c r="AQ245" s="4"/>
      <c r="AR245" s="6"/>
      <c r="AS245" s="6"/>
      <c r="AT245" s="4"/>
      <c r="AU245" s="4"/>
      <c r="AV245" s="4"/>
      <c r="AW245" s="6"/>
      <c r="AX245" s="5"/>
      <c r="AY245" s="4"/>
      <c r="AZ245" s="4"/>
      <c r="BA245" s="6"/>
      <c r="BB245" s="4"/>
      <c r="BC245" s="4"/>
      <c r="BD245" s="4"/>
      <c r="BE245" s="6"/>
      <c r="BF245" s="4"/>
      <c r="BG245" s="6"/>
      <c r="BH245" s="4"/>
      <c r="BI245" s="4"/>
      <c r="BJ245" s="4"/>
      <c r="BK245" s="6"/>
      <c r="BL245" s="5"/>
      <c r="BM245" s="6"/>
      <c r="BN245" s="5"/>
      <c r="BO245" s="6"/>
      <c r="BP245" s="4"/>
      <c r="BQ245" s="6"/>
      <c r="BR245" s="5"/>
      <c r="BS245" s="6"/>
      <c r="BT245" s="3"/>
      <c r="BU245" s="6"/>
      <c r="BV245" s="5"/>
      <c r="BW245" s="6"/>
      <c r="BX245" s="5"/>
      <c r="BY245" s="6"/>
      <c r="BZ245" s="3"/>
      <c r="CA245" s="4"/>
      <c r="CB245" s="6"/>
      <c r="CC245" s="5"/>
      <c r="CD245" s="6"/>
      <c r="CE245" s="4"/>
      <c r="CF245" s="6"/>
      <c r="CG245" s="5"/>
      <c r="CH245" s="6"/>
      <c r="CI245" s="4"/>
      <c r="CJ245" s="6"/>
      <c r="CK245" s="5"/>
      <c r="CL245" s="6"/>
      <c r="CM245" s="4"/>
      <c r="CN245" s="6"/>
      <c r="CO245" s="5"/>
      <c r="CP245" s="6"/>
      <c r="CQ245" s="5"/>
      <c r="CR245" s="6"/>
      <c r="CS245" s="5"/>
      <c r="CT245" s="6"/>
      <c r="CU245" s="5"/>
      <c r="CV245" s="4"/>
      <c r="CW245" s="3"/>
      <c r="CX245" s="10"/>
      <c r="CY245" s="5"/>
      <c r="CZ245" s="3"/>
      <c r="DA245" s="6"/>
      <c r="DB245" s="5"/>
      <c r="DC245" s="6"/>
      <c r="DD245" s="5"/>
      <c r="DE245" s="6"/>
      <c r="DF245" s="3"/>
      <c r="DG245" s="3"/>
      <c r="DH245" s="3"/>
      <c r="DI245" s="4"/>
      <c r="DJ245" s="3"/>
      <c r="DK245" s="4"/>
      <c r="DL245" s="19"/>
      <c r="DM245" s="32"/>
      <c r="DN245" s="19"/>
      <c r="DO245" s="32"/>
      <c r="DP245" s="19"/>
      <c r="DQ245" s="32"/>
      <c r="DR245" s="4"/>
      <c r="DS245" s="3"/>
      <c r="DT245" s="4"/>
      <c r="DU245" s="5"/>
      <c r="DV245" s="6"/>
      <c r="DW245" s="6"/>
      <c r="DX245" s="185"/>
      <c r="DY245" s="19"/>
      <c r="DZ245" s="36"/>
      <c r="EA245" s="4"/>
    </row>
    <row r="246" spans="1:131" ht="12" customHeight="1" x14ac:dyDescent="0.2">
      <c r="A246" s="7"/>
      <c r="B246" s="9"/>
      <c r="C246" s="9"/>
      <c r="D246" s="9"/>
      <c r="E246" s="9"/>
      <c r="F246" s="8"/>
      <c r="G246" s="9"/>
      <c r="H246" s="7"/>
      <c r="I246" s="5"/>
      <c r="J246" s="6"/>
      <c r="K246" s="4"/>
      <c r="L246" s="6"/>
      <c r="M246" s="5"/>
      <c r="N246" s="4"/>
      <c r="O246" s="6"/>
      <c r="P246" s="4"/>
      <c r="Q246" s="4"/>
      <c r="R246" s="6"/>
      <c r="S246" s="5"/>
      <c r="T246" s="4"/>
      <c r="U246" s="6"/>
      <c r="V246" s="4"/>
      <c r="W246" s="4"/>
      <c r="X246" s="6"/>
      <c r="Y246" s="5"/>
      <c r="Z246" s="6"/>
      <c r="AA246" s="5"/>
      <c r="AB246" s="6"/>
      <c r="AC246" s="4"/>
      <c r="AD246" s="6"/>
      <c r="AE246" s="5"/>
      <c r="AF246" s="6"/>
      <c r="AG246" s="4"/>
      <c r="AH246" s="6"/>
      <c r="AI246" s="5"/>
      <c r="AJ246" s="6"/>
      <c r="AK246" s="4"/>
      <c r="AL246" s="6"/>
      <c r="AM246" s="5"/>
      <c r="AN246" s="6"/>
      <c r="AO246" s="4"/>
      <c r="AP246" s="6"/>
      <c r="AQ246" s="4"/>
      <c r="AR246" s="6"/>
      <c r="AS246" s="6"/>
      <c r="AT246" s="4"/>
      <c r="AU246" s="4"/>
      <c r="AV246" s="4"/>
      <c r="AW246" s="6"/>
      <c r="AX246" s="5"/>
      <c r="AY246" s="4"/>
      <c r="AZ246" s="4"/>
      <c r="BA246" s="6"/>
      <c r="BB246" s="4"/>
      <c r="BC246" s="4"/>
      <c r="BD246" s="4"/>
      <c r="BE246" s="6"/>
      <c r="BF246" s="4"/>
      <c r="BG246" s="6"/>
      <c r="BH246" s="4"/>
      <c r="BI246" s="4"/>
      <c r="BJ246" s="4"/>
      <c r="BK246" s="6"/>
      <c r="BL246" s="5"/>
      <c r="BM246" s="6"/>
      <c r="BN246" s="5"/>
      <c r="BO246" s="6"/>
      <c r="BP246" s="4"/>
      <c r="BQ246" s="6"/>
      <c r="BR246" s="5"/>
      <c r="BS246" s="6"/>
      <c r="BT246" s="3"/>
      <c r="BU246" s="6"/>
      <c r="BV246" s="5"/>
      <c r="BW246" s="6"/>
      <c r="BX246" s="5"/>
      <c r="BY246" s="6"/>
      <c r="BZ246" s="3"/>
      <c r="CA246" s="4"/>
      <c r="CB246" s="6"/>
      <c r="CC246" s="5"/>
      <c r="CD246" s="6"/>
      <c r="CE246" s="4"/>
      <c r="CF246" s="6"/>
      <c r="CG246" s="5"/>
      <c r="CH246" s="6"/>
      <c r="CI246" s="4"/>
      <c r="CJ246" s="6"/>
      <c r="CK246" s="5"/>
      <c r="CL246" s="6"/>
      <c r="CM246" s="4"/>
      <c r="CN246" s="6"/>
      <c r="CO246" s="5"/>
      <c r="CP246" s="6"/>
      <c r="CQ246" s="5"/>
      <c r="CR246" s="6"/>
      <c r="CS246" s="5"/>
      <c r="CT246" s="6"/>
      <c r="CU246" s="5"/>
      <c r="CV246" s="4"/>
      <c r="CW246" s="3"/>
      <c r="CX246" s="10"/>
      <c r="CY246" s="5"/>
      <c r="CZ246" s="3"/>
      <c r="DA246" s="6"/>
      <c r="DB246" s="5"/>
      <c r="DC246" s="6"/>
      <c r="DD246" s="5"/>
      <c r="DE246" s="6"/>
      <c r="DF246" s="3"/>
      <c r="DG246" s="3"/>
      <c r="DH246" s="3"/>
      <c r="DI246" s="4"/>
      <c r="DJ246" s="3"/>
      <c r="DK246" s="4"/>
      <c r="DL246" s="19"/>
      <c r="DM246" s="32"/>
      <c r="DN246" s="19"/>
      <c r="DO246" s="32"/>
      <c r="DP246" s="19"/>
      <c r="DQ246" s="32"/>
      <c r="DR246" s="4"/>
      <c r="DS246" s="3"/>
      <c r="DT246" s="4"/>
      <c r="DU246" s="5"/>
      <c r="DV246" s="6"/>
      <c r="DW246" s="6"/>
      <c r="DX246" s="185"/>
      <c r="DY246" s="19"/>
      <c r="DZ246" s="36"/>
      <c r="EA246" s="4"/>
    </row>
    <row r="247" spans="1:131" ht="12" customHeight="1" x14ac:dyDescent="0.2">
      <c r="A247" s="7"/>
      <c r="B247" s="9"/>
      <c r="C247" s="9"/>
      <c r="D247" s="9"/>
      <c r="E247" s="9"/>
      <c r="F247" s="8"/>
      <c r="G247" s="9"/>
      <c r="H247" s="7"/>
      <c r="I247" s="5"/>
      <c r="J247" s="6"/>
      <c r="K247" s="4"/>
      <c r="L247" s="6"/>
      <c r="M247" s="5"/>
      <c r="N247" s="4"/>
      <c r="O247" s="6"/>
      <c r="P247" s="4"/>
      <c r="Q247" s="4"/>
      <c r="R247" s="6"/>
      <c r="S247" s="5"/>
      <c r="T247" s="4"/>
      <c r="U247" s="6"/>
      <c r="V247" s="4"/>
      <c r="W247" s="4"/>
      <c r="X247" s="6"/>
      <c r="Y247" s="5"/>
      <c r="Z247" s="6"/>
      <c r="AA247" s="5"/>
      <c r="AB247" s="6"/>
      <c r="AC247" s="4"/>
      <c r="AD247" s="6"/>
      <c r="AE247" s="5"/>
      <c r="AF247" s="6"/>
      <c r="AG247" s="4"/>
      <c r="AH247" s="6"/>
      <c r="AI247" s="5"/>
      <c r="AJ247" s="6"/>
      <c r="AK247" s="4"/>
      <c r="AL247" s="6"/>
      <c r="AM247" s="5"/>
      <c r="AN247" s="6"/>
      <c r="AO247" s="4"/>
      <c r="AP247" s="6"/>
      <c r="AQ247" s="4"/>
      <c r="AR247" s="6"/>
      <c r="AS247" s="6"/>
      <c r="AT247" s="4"/>
      <c r="AU247" s="4"/>
      <c r="AV247" s="4"/>
      <c r="AW247" s="6"/>
      <c r="AX247" s="5"/>
      <c r="AY247" s="4"/>
      <c r="AZ247" s="4"/>
      <c r="BA247" s="6"/>
      <c r="BB247" s="4"/>
      <c r="BC247" s="4"/>
      <c r="BD247" s="4"/>
      <c r="BE247" s="6"/>
      <c r="BF247" s="4"/>
      <c r="BG247" s="6"/>
      <c r="BH247" s="4"/>
      <c r="BI247" s="4"/>
      <c r="BJ247" s="4"/>
      <c r="BK247" s="6"/>
      <c r="BL247" s="5"/>
      <c r="BM247" s="6"/>
      <c r="BN247" s="5"/>
      <c r="BO247" s="6"/>
      <c r="BP247" s="4"/>
      <c r="BQ247" s="6"/>
      <c r="BR247" s="5"/>
      <c r="BS247" s="6"/>
      <c r="BT247" s="3"/>
      <c r="BU247" s="6"/>
      <c r="BV247" s="5"/>
      <c r="BW247" s="6"/>
      <c r="BX247" s="5"/>
      <c r="BY247" s="6"/>
      <c r="BZ247" s="3"/>
      <c r="CA247" s="4"/>
      <c r="CB247" s="6"/>
      <c r="CC247" s="5"/>
      <c r="CD247" s="6"/>
      <c r="CE247" s="4"/>
      <c r="CF247" s="6"/>
      <c r="CG247" s="5"/>
      <c r="CH247" s="6"/>
      <c r="CI247" s="4"/>
      <c r="CJ247" s="6"/>
      <c r="CK247" s="5"/>
      <c r="CL247" s="6"/>
      <c r="CM247" s="4"/>
      <c r="CN247" s="6"/>
      <c r="CO247" s="5"/>
      <c r="CP247" s="6"/>
      <c r="CQ247" s="5"/>
      <c r="CR247" s="6"/>
      <c r="CS247" s="5"/>
      <c r="CT247" s="6"/>
      <c r="CU247" s="5"/>
      <c r="CV247" s="4"/>
      <c r="CW247" s="3"/>
      <c r="CX247" s="10"/>
      <c r="CY247" s="5"/>
      <c r="CZ247" s="3"/>
      <c r="DA247" s="6"/>
      <c r="DB247" s="5"/>
      <c r="DC247" s="6"/>
      <c r="DD247" s="5"/>
      <c r="DE247" s="6"/>
      <c r="DF247" s="3"/>
      <c r="DG247" s="3"/>
      <c r="DH247" s="3"/>
      <c r="DI247" s="4"/>
      <c r="DJ247" s="3"/>
      <c r="DK247" s="4"/>
      <c r="DL247" s="19"/>
      <c r="DM247" s="32"/>
      <c r="DN247" s="19"/>
      <c r="DO247" s="32"/>
      <c r="DP247" s="19"/>
      <c r="DQ247" s="32"/>
      <c r="DR247" s="4"/>
      <c r="DS247" s="3"/>
      <c r="DT247" s="4"/>
      <c r="DU247" s="5"/>
      <c r="DV247" s="6"/>
      <c r="DW247" s="6"/>
      <c r="DX247" s="185"/>
      <c r="DY247" s="19"/>
      <c r="DZ247" s="36"/>
      <c r="EA247" s="4"/>
    </row>
    <row r="248" spans="1:131" ht="12" customHeight="1" x14ac:dyDescent="0.2">
      <c r="A248" s="7"/>
      <c r="B248" s="9"/>
      <c r="C248" s="9"/>
      <c r="D248" s="9"/>
      <c r="E248" s="9"/>
      <c r="F248" s="8"/>
      <c r="G248" s="9"/>
      <c r="H248" s="7"/>
      <c r="I248" s="5"/>
      <c r="J248" s="6"/>
      <c r="K248" s="4"/>
      <c r="L248" s="6"/>
      <c r="M248" s="5"/>
      <c r="N248" s="4"/>
      <c r="O248" s="6"/>
      <c r="P248" s="4"/>
      <c r="Q248" s="4"/>
      <c r="R248" s="6"/>
      <c r="S248" s="5"/>
      <c r="T248" s="4"/>
      <c r="U248" s="6"/>
      <c r="V248" s="4"/>
      <c r="W248" s="4"/>
      <c r="X248" s="6"/>
      <c r="Y248" s="5"/>
      <c r="Z248" s="6"/>
      <c r="AA248" s="5"/>
      <c r="AB248" s="6"/>
      <c r="AC248" s="4"/>
      <c r="AD248" s="6"/>
      <c r="AE248" s="5"/>
      <c r="AF248" s="6"/>
      <c r="AG248" s="4"/>
      <c r="AH248" s="6"/>
      <c r="AI248" s="5"/>
      <c r="AJ248" s="6"/>
      <c r="AK248" s="4"/>
      <c r="AL248" s="6"/>
      <c r="AM248" s="5"/>
      <c r="AN248" s="6"/>
      <c r="AO248" s="4"/>
      <c r="AP248" s="6"/>
      <c r="AQ248" s="4"/>
      <c r="AR248" s="6"/>
      <c r="AS248" s="6"/>
      <c r="AT248" s="4"/>
      <c r="AU248" s="4"/>
      <c r="AV248" s="4"/>
      <c r="AW248" s="6"/>
      <c r="AX248" s="5"/>
      <c r="AY248" s="4"/>
      <c r="AZ248" s="4"/>
      <c r="BA248" s="6"/>
      <c r="BB248" s="4"/>
      <c r="BC248" s="4"/>
      <c r="BD248" s="4"/>
      <c r="BE248" s="6"/>
      <c r="BF248" s="4"/>
      <c r="BG248" s="6"/>
      <c r="BH248" s="4"/>
      <c r="BI248" s="4"/>
      <c r="BJ248" s="4"/>
      <c r="BK248" s="6"/>
      <c r="BL248" s="5"/>
      <c r="BM248" s="6"/>
      <c r="BN248" s="5"/>
      <c r="BO248" s="6"/>
      <c r="BP248" s="4"/>
      <c r="BQ248" s="6"/>
      <c r="BR248" s="5"/>
      <c r="BS248" s="6"/>
      <c r="BT248" s="3"/>
      <c r="BU248" s="6"/>
      <c r="BV248" s="5"/>
      <c r="BW248" s="6"/>
      <c r="BX248" s="5"/>
      <c r="BY248" s="6"/>
      <c r="BZ248" s="3"/>
      <c r="CA248" s="4"/>
      <c r="CB248" s="6"/>
      <c r="CC248" s="5"/>
      <c r="CD248" s="6"/>
      <c r="CE248" s="4"/>
      <c r="CF248" s="6"/>
      <c r="CG248" s="5"/>
      <c r="CH248" s="6"/>
      <c r="CI248" s="4"/>
      <c r="CJ248" s="6"/>
      <c r="CK248" s="5"/>
      <c r="CL248" s="6"/>
      <c r="CM248" s="4"/>
      <c r="CN248" s="6"/>
      <c r="CO248" s="5"/>
      <c r="CP248" s="6"/>
      <c r="CQ248" s="5"/>
      <c r="CR248" s="6"/>
      <c r="CS248" s="5"/>
      <c r="CT248" s="6"/>
      <c r="CU248" s="5"/>
      <c r="CV248" s="4"/>
      <c r="CW248" s="3"/>
      <c r="CX248" s="10"/>
      <c r="CY248" s="5"/>
      <c r="CZ248" s="3"/>
      <c r="DA248" s="6"/>
      <c r="DB248" s="5"/>
      <c r="DC248" s="6"/>
      <c r="DD248" s="5"/>
      <c r="DE248" s="6"/>
      <c r="DF248" s="3"/>
      <c r="DG248" s="3"/>
      <c r="DH248" s="3"/>
      <c r="DI248" s="4"/>
      <c r="DJ248" s="3"/>
      <c r="DK248" s="4"/>
      <c r="DL248" s="19"/>
      <c r="DM248" s="32"/>
      <c r="DN248" s="19"/>
      <c r="DO248" s="32"/>
      <c r="DP248" s="19"/>
      <c r="DQ248" s="32"/>
      <c r="DR248" s="4"/>
      <c r="DS248" s="3"/>
      <c r="DT248" s="4"/>
      <c r="DU248" s="5"/>
      <c r="DV248" s="6"/>
      <c r="DW248" s="6"/>
      <c r="DX248" s="185"/>
      <c r="DY248" s="19"/>
      <c r="DZ248" s="36"/>
      <c r="EA248" s="4"/>
    </row>
    <row r="249" spans="1:131" ht="12" customHeight="1" x14ac:dyDescent="0.2">
      <c r="A249" s="7"/>
      <c r="B249" s="9"/>
      <c r="C249" s="9"/>
      <c r="D249" s="9"/>
      <c r="E249" s="9"/>
      <c r="F249" s="8"/>
      <c r="G249" s="9"/>
      <c r="H249" s="7"/>
      <c r="I249" s="5"/>
      <c r="J249" s="6"/>
      <c r="K249" s="4"/>
      <c r="L249" s="6"/>
      <c r="M249" s="5"/>
      <c r="N249" s="4"/>
      <c r="O249" s="6"/>
      <c r="P249" s="4"/>
      <c r="Q249" s="4"/>
      <c r="R249" s="6"/>
      <c r="S249" s="5"/>
      <c r="T249" s="4"/>
      <c r="U249" s="6"/>
      <c r="V249" s="4"/>
      <c r="W249" s="4"/>
      <c r="X249" s="6"/>
      <c r="Y249" s="5"/>
      <c r="Z249" s="6"/>
      <c r="AA249" s="5"/>
      <c r="AB249" s="6"/>
      <c r="AC249" s="4"/>
      <c r="AD249" s="6"/>
      <c r="AE249" s="5"/>
      <c r="AF249" s="6"/>
      <c r="AG249" s="4"/>
      <c r="AH249" s="6"/>
      <c r="AI249" s="5"/>
      <c r="AJ249" s="6"/>
      <c r="AK249" s="4"/>
      <c r="AL249" s="6"/>
      <c r="AM249" s="5"/>
      <c r="AN249" s="6"/>
      <c r="AO249" s="4"/>
      <c r="AP249" s="6"/>
      <c r="AQ249" s="4"/>
      <c r="AR249" s="6"/>
      <c r="AS249" s="6"/>
      <c r="AT249" s="4"/>
      <c r="AU249" s="4"/>
      <c r="AV249" s="4"/>
      <c r="AW249" s="6"/>
      <c r="AX249" s="5"/>
      <c r="AY249" s="4"/>
      <c r="AZ249" s="4"/>
      <c r="BA249" s="6"/>
      <c r="BB249" s="4"/>
      <c r="BC249" s="4"/>
      <c r="BD249" s="4"/>
      <c r="BE249" s="6"/>
      <c r="BF249" s="4"/>
      <c r="BG249" s="6"/>
      <c r="BH249" s="4"/>
      <c r="BI249" s="4"/>
      <c r="BJ249" s="4"/>
      <c r="BK249" s="6"/>
      <c r="BL249" s="5"/>
      <c r="BM249" s="6"/>
      <c r="BN249" s="5"/>
      <c r="BO249" s="6"/>
      <c r="BP249" s="4"/>
      <c r="BQ249" s="6"/>
      <c r="BR249" s="5"/>
      <c r="BS249" s="6"/>
      <c r="BT249" s="3"/>
      <c r="BU249" s="6"/>
      <c r="BV249" s="5"/>
      <c r="BW249" s="6"/>
      <c r="BX249" s="5"/>
      <c r="BY249" s="6"/>
      <c r="BZ249" s="3"/>
      <c r="CA249" s="4"/>
      <c r="CB249" s="6"/>
      <c r="CC249" s="5"/>
      <c r="CD249" s="6"/>
      <c r="CE249" s="4"/>
      <c r="CF249" s="6"/>
      <c r="CG249" s="5"/>
      <c r="CH249" s="6"/>
      <c r="CI249" s="4"/>
      <c r="CJ249" s="6"/>
      <c r="CK249" s="5"/>
      <c r="CL249" s="6"/>
      <c r="CM249" s="4"/>
      <c r="CN249" s="6"/>
      <c r="CO249" s="5"/>
      <c r="CP249" s="6"/>
      <c r="CQ249" s="5"/>
      <c r="CR249" s="6"/>
      <c r="CS249" s="5"/>
      <c r="CT249" s="6"/>
      <c r="CU249" s="5"/>
      <c r="CV249" s="4"/>
      <c r="CW249" s="3"/>
      <c r="CX249" s="10"/>
      <c r="CY249" s="5"/>
      <c r="CZ249" s="3"/>
      <c r="DA249" s="6"/>
      <c r="DB249" s="5"/>
      <c r="DC249" s="6"/>
      <c r="DD249" s="5"/>
      <c r="DE249" s="6"/>
      <c r="DF249" s="3"/>
      <c r="DG249" s="3"/>
      <c r="DH249" s="3"/>
      <c r="DI249" s="4"/>
      <c r="DJ249" s="3"/>
      <c r="DK249" s="4"/>
      <c r="DL249" s="19"/>
      <c r="DM249" s="32"/>
      <c r="DN249" s="19"/>
      <c r="DO249" s="32"/>
      <c r="DP249" s="19"/>
      <c r="DQ249" s="32"/>
      <c r="DR249" s="4"/>
      <c r="DS249" s="3"/>
      <c r="DT249" s="4"/>
      <c r="DU249" s="5"/>
      <c r="DV249" s="6"/>
      <c r="DW249" s="6"/>
      <c r="DX249" s="185"/>
      <c r="DY249" s="19"/>
      <c r="DZ249" s="36"/>
      <c r="EA249" s="4"/>
    </row>
    <row r="250" spans="1:131" ht="12" customHeight="1" x14ac:dyDescent="0.2">
      <c r="A250" s="7"/>
      <c r="B250" s="9"/>
      <c r="C250" s="9"/>
      <c r="D250" s="9"/>
      <c r="E250" s="9"/>
      <c r="F250" s="8"/>
      <c r="G250" s="9"/>
      <c r="H250" s="7"/>
      <c r="I250" s="5"/>
      <c r="J250" s="6"/>
      <c r="K250" s="4"/>
      <c r="L250" s="6"/>
      <c r="M250" s="5"/>
      <c r="N250" s="4"/>
      <c r="O250" s="6"/>
      <c r="P250" s="4"/>
      <c r="Q250" s="4"/>
      <c r="R250" s="6"/>
      <c r="S250" s="5"/>
      <c r="T250" s="4"/>
      <c r="U250" s="6"/>
      <c r="V250" s="4"/>
      <c r="W250" s="4"/>
      <c r="X250" s="6"/>
      <c r="Y250" s="5"/>
      <c r="Z250" s="6"/>
      <c r="AA250" s="5"/>
      <c r="AB250" s="6"/>
      <c r="AC250" s="4"/>
      <c r="AD250" s="6"/>
      <c r="AE250" s="5"/>
      <c r="AF250" s="6"/>
      <c r="AG250" s="4"/>
      <c r="AH250" s="6"/>
      <c r="AI250" s="5"/>
      <c r="AJ250" s="6"/>
      <c r="AK250" s="4"/>
      <c r="AL250" s="6"/>
      <c r="AM250" s="5"/>
      <c r="AN250" s="6"/>
      <c r="AO250" s="4"/>
      <c r="AP250" s="6"/>
      <c r="AQ250" s="4"/>
      <c r="AR250" s="6"/>
      <c r="AS250" s="6"/>
      <c r="AT250" s="4"/>
      <c r="AU250" s="4"/>
      <c r="AV250" s="4"/>
      <c r="AW250" s="6"/>
      <c r="AX250" s="5"/>
      <c r="AY250" s="4"/>
      <c r="AZ250" s="4"/>
      <c r="BA250" s="6"/>
      <c r="BB250" s="4"/>
      <c r="BC250" s="4"/>
      <c r="BD250" s="4"/>
      <c r="BE250" s="6"/>
      <c r="BF250" s="4"/>
      <c r="BG250" s="6"/>
      <c r="BH250" s="4"/>
      <c r="BI250" s="4"/>
      <c r="BJ250" s="4"/>
      <c r="BK250" s="6"/>
      <c r="BL250" s="5"/>
      <c r="BM250" s="6"/>
      <c r="BN250" s="5"/>
      <c r="BO250" s="6"/>
      <c r="BP250" s="4"/>
      <c r="BQ250" s="6"/>
      <c r="BR250" s="5"/>
      <c r="BS250" s="6"/>
      <c r="BT250" s="3"/>
      <c r="BU250" s="6"/>
      <c r="BV250" s="5"/>
      <c r="BW250" s="6"/>
      <c r="BX250" s="5"/>
      <c r="BY250" s="6"/>
      <c r="BZ250" s="3"/>
      <c r="CA250" s="4"/>
      <c r="CB250" s="6"/>
      <c r="CC250" s="5"/>
      <c r="CD250" s="6"/>
      <c r="CE250" s="4"/>
      <c r="CF250" s="6"/>
      <c r="CG250" s="5"/>
      <c r="CH250" s="6"/>
      <c r="CI250" s="4"/>
      <c r="CJ250" s="6"/>
      <c r="CK250" s="5"/>
      <c r="CL250" s="6"/>
      <c r="CM250" s="4"/>
      <c r="CN250" s="6"/>
      <c r="CO250" s="5"/>
      <c r="CP250" s="6"/>
      <c r="CQ250" s="5"/>
      <c r="CR250" s="6"/>
      <c r="CS250" s="5"/>
      <c r="CT250" s="6"/>
      <c r="CU250" s="5"/>
      <c r="CV250" s="4"/>
      <c r="CW250" s="3"/>
      <c r="CX250" s="10"/>
      <c r="CY250" s="5"/>
      <c r="CZ250" s="3"/>
      <c r="DA250" s="6"/>
      <c r="DB250" s="5"/>
      <c r="DC250" s="6"/>
      <c r="DD250" s="5"/>
      <c r="DE250" s="6"/>
      <c r="DF250" s="3"/>
      <c r="DG250" s="3"/>
      <c r="DH250" s="3"/>
      <c r="DI250" s="4"/>
      <c r="DJ250" s="3"/>
      <c r="DK250" s="4"/>
      <c r="DL250" s="19"/>
      <c r="DM250" s="32"/>
      <c r="DN250" s="19"/>
      <c r="DO250" s="32"/>
      <c r="DP250" s="19"/>
      <c r="DQ250" s="32"/>
      <c r="DR250" s="4"/>
      <c r="DS250" s="3"/>
      <c r="DT250" s="4"/>
      <c r="DU250" s="5"/>
      <c r="DV250" s="6"/>
      <c r="DW250" s="6"/>
      <c r="DX250" s="185"/>
      <c r="DY250" s="19"/>
      <c r="DZ250" s="36"/>
      <c r="EA250" s="4"/>
    </row>
    <row r="251" spans="1:131" ht="12" customHeight="1" x14ac:dyDescent="0.2">
      <c r="A251" s="7"/>
      <c r="B251" s="9"/>
      <c r="C251" s="9"/>
      <c r="D251" s="9"/>
      <c r="E251" s="9"/>
      <c r="F251" s="8"/>
      <c r="G251" s="9"/>
      <c r="H251" s="7"/>
      <c r="I251" s="5"/>
      <c r="J251" s="6"/>
      <c r="K251" s="4"/>
      <c r="L251" s="6"/>
      <c r="M251" s="5"/>
      <c r="N251" s="4"/>
      <c r="O251" s="6"/>
      <c r="P251" s="4"/>
      <c r="Q251" s="4"/>
      <c r="R251" s="6"/>
      <c r="S251" s="5"/>
      <c r="T251" s="4"/>
      <c r="U251" s="6"/>
      <c r="V251" s="4"/>
      <c r="W251" s="4"/>
      <c r="X251" s="6"/>
      <c r="Y251" s="5"/>
      <c r="Z251" s="6"/>
      <c r="AA251" s="5"/>
      <c r="AB251" s="6"/>
      <c r="AC251" s="4"/>
      <c r="AD251" s="6"/>
      <c r="AE251" s="5"/>
      <c r="AF251" s="6"/>
      <c r="AG251" s="4"/>
      <c r="AH251" s="6"/>
      <c r="AI251" s="5"/>
      <c r="AJ251" s="6"/>
      <c r="AK251" s="4"/>
      <c r="AL251" s="6"/>
      <c r="AM251" s="5"/>
      <c r="AN251" s="6"/>
      <c r="AO251" s="4"/>
      <c r="AP251" s="6"/>
      <c r="AQ251" s="4"/>
      <c r="AR251" s="6"/>
      <c r="AS251" s="6"/>
      <c r="AT251" s="4"/>
      <c r="AU251" s="4"/>
      <c r="AV251" s="4"/>
      <c r="AW251" s="6"/>
      <c r="AX251" s="5"/>
      <c r="AY251" s="4"/>
      <c r="AZ251" s="4"/>
      <c r="BA251" s="6"/>
      <c r="BB251" s="4"/>
      <c r="BC251" s="4"/>
      <c r="BD251" s="4"/>
      <c r="BE251" s="6"/>
      <c r="BF251" s="4"/>
      <c r="BG251" s="6"/>
      <c r="BH251" s="4"/>
      <c r="BI251" s="4"/>
      <c r="BJ251" s="4"/>
      <c r="BK251" s="6"/>
      <c r="BL251" s="5"/>
      <c r="BM251" s="6"/>
      <c r="BN251" s="5"/>
      <c r="BO251" s="6"/>
      <c r="BP251" s="4"/>
      <c r="BQ251" s="6"/>
      <c r="BR251" s="5"/>
      <c r="BS251" s="6"/>
      <c r="BT251" s="3"/>
      <c r="BU251" s="6"/>
      <c r="BV251" s="5"/>
      <c r="BW251" s="6"/>
      <c r="BX251" s="5"/>
      <c r="BY251" s="6"/>
      <c r="BZ251" s="3"/>
      <c r="CA251" s="4"/>
      <c r="CB251" s="6"/>
      <c r="CC251" s="5"/>
      <c r="CD251" s="6"/>
      <c r="CE251" s="4"/>
      <c r="CF251" s="6"/>
      <c r="CG251" s="5"/>
      <c r="CH251" s="6"/>
      <c r="CI251" s="4"/>
      <c r="CJ251" s="6"/>
      <c r="CK251" s="5"/>
      <c r="CL251" s="6"/>
      <c r="CM251" s="4"/>
      <c r="CN251" s="6"/>
      <c r="CO251" s="5"/>
      <c r="CP251" s="6"/>
      <c r="CQ251" s="5"/>
      <c r="CR251" s="6"/>
      <c r="CS251" s="5"/>
      <c r="CT251" s="6"/>
      <c r="CU251" s="5"/>
      <c r="CV251" s="4"/>
      <c r="CW251" s="3"/>
      <c r="CX251" s="10"/>
      <c r="CY251" s="5"/>
      <c r="CZ251" s="3"/>
      <c r="DA251" s="6"/>
      <c r="DB251" s="5"/>
      <c r="DC251" s="6"/>
      <c r="DD251" s="5"/>
      <c r="DE251" s="6"/>
      <c r="DF251" s="3"/>
      <c r="DG251" s="3"/>
      <c r="DH251" s="3"/>
      <c r="DI251" s="4"/>
      <c r="DJ251" s="3"/>
      <c r="DK251" s="4"/>
      <c r="DL251" s="19"/>
      <c r="DM251" s="32"/>
      <c r="DN251" s="19"/>
      <c r="DO251" s="32"/>
      <c r="DP251" s="19"/>
      <c r="DQ251" s="32"/>
      <c r="DR251" s="4"/>
      <c r="DS251" s="3"/>
      <c r="DT251" s="4"/>
      <c r="DU251" s="5"/>
      <c r="DV251" s="6"/>
      <c r="DW251" s="6"/>
      <c r="DX251" s="185"/>
      <c r="DY251" s="19"/>
      <c r="DZ251" s="36"/>
      <c r="EA251" s="4"/>
    </row>
    <row r="252" spans="1:131" ht="12" customHeight="1" x14ac:dyDescent="0.2">
      <c r="A252" s="7"/>
      <c r="B252" s="9"/>
      <c r="C252" s="9"/>
      <c r="D252" s="9"/>
      <c r="E252" s="9"/>
      <c r="F252" s="8"/>
      <c r="G252" s="9"/>
      <c r="H252" s="7"/>
      <c r="I252" s="5"/>
      <c r="J252" s="6"/>
      <c r="K252" s="4"/>
      <c r="L252" s="6"/>
      <c r="M252" s="5"/>
      <c r="N252" s="4"/>
      <c r="O252" s="6"/>
      <c r="P252" s="4"/>
      <c r="Q252" s="4"/>
      <c r="R252" s="6"/>
      <c r="S252" s="5"/>
      <c r="T252" s="4"/>
      <c r="U252" s="6"/>
      <c r="V252" s="4"/>
      <c r="W252" s="4"/>
      <c r="X252" s="6"/>
      <c r="Y252" s="5"/>
      <c r="Z252" s="6"/>
      <c r="AA252" s="5"/>
      <c r="AB252" s="6"/>
      <c r="AC252" s="4"/>
      <c r="AD252" s="6"/>
      <c r="AE252" s="5"/>
      <c r="AF252" s="6"/>
      <c r="AG252" s="4"/>
      <c r="AH252" s="6"/>
      <c r="AI252" s="5"/>
      <c r="AJ252" s="6"/>
      <c r="AK252" s="4"/>
      <c r="AL252" s="6"/>
      <c r="AM252" s="5"/>
      <c r="AN252" s="6"/>
      <c r="AO252" s="4"/>
      <c r="AP252" s="6"/>
      <c r="AQ252" s="4"/>
      <c r="AR252" s="6"/>
      <c r="AS252" s="6"/>
      <c r="AT252" s="4"/>
      <c r="AU252" s="4"/>
      <c r="AV252" s="4"/>
      <c r="AW252" s="6"/>
      <c r="AX252" s="5"/>
      <c r="AY252" s="4"/>
      <c r="AZ252" s="4"/>
      <c r="BA252" s="6"/>
      <c r="BB252" s="4"/>
      <c r="BC252" s="4"/>
      <c r="BD252" s="4"/>
      <c r="BE252" s="6"/>
      <c r="BF252" s="4"/>
      <c r="BG252" s="6"/>
      <c r="BH252" s="4"/>
      <c r="BI252" s="4"/>
      <c r="BJ252" s="4"/>
      <c r="BK252" s="6"/>
      <c r="BL252" s="5"/>
      <c r="BM252" s="6"/>
      <c r="BN252" s="5"/>
      <c r="BO252" s="6"/>
      <c r="BP252" s="4"/>
      <c r="BQ252" s="6"/>
      <c r="BR252" s="5"/>
      <c r="BS252" s="6"/>
      <c r="BT252" s="3"/>
      <c r="BU252" s="6"/>
      <c r="BV252" s="5"/>
      <c r="BW252" s="6"/>
      <c r="BX252" s="5"/>
      <c r="BY252" s="6"/>
      <c r="BZ252" s="3"/>
      <c r="CA252" s="4"/>
      <c r="CB252" s="6"/>
      <c r="CC252" s="5"/>
      <c r="CD252" s="6"/>
      <c r="CE252" s="4"/>
      <c r="CF252" s="6"/>
      <c r="CG252" s="5"/>
      <c r="CH252" s="6"/>
      <c r="CI252" s="4"/>
      <c r="CJ252" s="6"/>
      <c r="CK252" s="5"/>
      <c r="CL252" s="6"/>
      <c r="CM252" s="4"/>
      <c r="CN252" s="6"/>
      <c r="CO252" s="5"/>
      <c r="CP252" s="6"/>
      <c r="CQ252" s="5"/>
      <c r="CR252" s="6"/>
      <c r="CS252" s="5"/>
      <c r="CT252" s="6"/>
      <c r="CU252" s="5"/>
      <c r="CV252" s="4"/>
      <c r="CW252" s="3"/>
      <c r="CX252" s="10"/>
      <c r="CY252" s="5"/>
      <c r="CZ252" s="3"/>
      <c r="DA252" s="6"/>
      <c r="DB252" s="5"/>
      <c r="DC252" s="6"/>
      <c r="DD252" s="5"/>
      <c r="DE252" s="6"/>
      <c r="DF252" s="3"/>
      <c r="DG252" s="3"/>
      <c r="DH252" s="3"/>
      <c r="DI252" s="4"/>
      <c r="DJ252" s="3"/>
      <c r="DK252" s="4"/>
      <c r="DL252" s="19"/>
      <c r="DM252" s="32"/>
      <c r="DN252" s="19"/>
      <c r="DO252" s="32"/>
      <c r="DP252" s="19"/>
      <c r="DQ252" s="32"/>
      <c r="DR252" s="4"/>
      <c r="DS252" s="3"/>
      <c r="DT252" s="4"/>
      <c r="DU252" s="5"/>
      <c r="DV252" s="6"/>
      <c r="DW252" s="6"/>
      <c r="DX252" s="185"/>
      <c r="DY252" s="19"/>
      <c r="DZ252" s="36"/>
      <c r="EA252" s="4"/>
    </row>
    <row r="253" spans="1:131" ht="12" customHeight="1" x14ac:dyDescent="0.2">
      <c r="A253" s="7"/>
      <c r="B253" s="9"/>
      <c r="C253" s="9"/>
      <c r="D253" s="9"/>
      <c r="E253" s="9"/>
      <c r="F253" s="8"/>
      <c r="G253" s="9"/>
      <c r="H253" s="7"/>
      <c r="I253" s="5"/>
      <c r="J253" s="6"/>
      <c r="K253" s="4"/>
      <c r="L253" s="6"/>
      <c r="M253" s="5"/>
      <c r="N253" s="4"/>
      <c r="O253" s="6"/>
      <c r="P253" s="4"/>
      <c r="Q253" s="4"/>
      <c r="R253" s="6"/>
      <c r="S253" s="5"/>
      <c r="T253" s="4"/>
      <c r="U253" s="6"/>
      <c r="V253" s="4"/>
      <c r="W253" s="4"/>
      <c r="X253" s="6"/>
      <c r="Y253" s="5"/>
      <c r="Z253" s="6"/>
      <c r="AA253" s="5"/>
      <c r="AB253" s="6"/>
      <c r="AC253" s="4"/>
      <c r="AD253" s="6"/>
      <c r="AE253" s="5"/>
      <c r="AF253" s="6"/>
      <c r="AG253" s="4"/>
      <c r="AH253" s="6"/>
      <c r="AI253" s="5"/>
      <c r="AJ253" s="6"/>
      <c r="AK253" s="4"/>
      <c r="AL253" s="6"/>
      <c r="AM253" s="5"/>
      <c r="AN253" s="6"/>
      <c r="AO253" s="4"/>
      <c r="AP253" s="6"/>
      <c r="AQ253" s="4"/>
      <c r="AR253" s="6"/>
      <c r="AS253" s="6"/>
      <c r="AT253" s="4"/>
      <c r="AU253" s="4"/>
      <c r="AV253" s="4"/>
      <c r="AW253" s="6"/>
      <c r="AX253" s="5"/>
      <c r="AY253" s="4"/>
      <c r="AZ253" s="4"/>
      <c r="BA253" s="6"/>
      <c r="BB253" s="4"/>
      <c r="BC253" s="4"/>
      <c r="BD253" s="4"/>
      <c r="BE253" s="6"/>
      <c r="BF253" s="4"/>
      <c r="BG253" s="6"/>
      <c r="BH253" s="4"/>
      <c r="BI253" s="4"/>
      <c r="BJ253" s="4"/>
      <c r="BK253" s="6"/>
      <c r="BL253" s="5"/>
      <c r="BM253" s="6"/>
      <c r="BN253" s="5"/>
      <c r="BO253" s="6"/>
      <c r="BP253" s="4"/>
      <c r="BQ253" s="6"/>
      <c r="BR253" s="5"/>
      <c r="BS253" s="6"/>
      <c r="BT253" s="3"/>
      <c r="BU253" s="6"/>
      <c r="BV253" s="5"/>
      <c r="BW253" s="6"/>
      <c r="BX253" s="5"/>
      <c r="BY253" s="6"/>
      <c r="BZ253" s="3"/>
      <c r="CA253" s="4"/>
      <c r="CB253" s="6"/>
      <c r="CC253" s="5"/>
      <c r="CD253" s="6"/>
      <c r="CE253" s="4"/>
      <c r="CF253" s="6"/>
      <c r="CG253" s="5"/>
      <c r="CH253" s="6"/>
      <c r="CI253" s="4"/>
      <c r="CJ253" s="6"/>
      <c r="CK253" s="5"/>
      <c r="CL253" s="6"/>
      <c r="CM253" s="4"/>
      <c r="CN253" s="6"/>
      <c r="CO253" s="5"/>
      <c r="CP253" s="6"/>
      <c r="CQ253" s="5"/>
      <c r="CR253" s="6"/>
      <c r="CS253" s="5"/>
      <c r="CT253" s="6"/>
      <c r="CU253" s="5"/>
      <c r="CV253" s="4"/>
      <c r="CW253" s="3"/>
      <c r="CX253" s="10"/>
      <c r="CY253" s="5"/>
      <c r="CZ253" s="3"/>
      <c r="DA253" s="6"/>
      <c r="DB253" s="5"/>
      <c r="DC253" s="6"/>
      <c r="DD253" s="5"/>
      <c r="DE253" s="6"/>
      <c r="DF253" s="3"/>
      <c r="DG253" s="3"/>
      <c r="DH253" s="3"/>
      <c r="DI253" s="4"/>
      <c r="DJ253" s="3"/>
      <c r="DK253" s="4"/>
      <c r="DL253" s="19"/>
      <c r="DM253" s="32"/>
      <c r="DN253" s="19"/>
      <c r="DO253" s="32"/>
      <c r="DP253" s="19"/>
      <c r="DQ253" s="32"/>
      <c r="DR253" s="4"/>
      <c r="DS253" s="3"/>
      <c r="DT253" s="4"/>
      <c r="DU253" s="5"/>
      <c r="DV253" s="6"/>
      <c r="DW253" s="6"/>
      <c r="DX253" s="185"/>
      <c r="DY253" s="19"/>
      <c r="DZ253" s="36"/>
      <c r="EA253" s="4"/>
    </row>
    <row r="254" spans="1:131" ht="12" customHeight="1" x14ac:dyDescent="0.2">
      <c r="A254" s="7"/>
      <c r="B254" s="9"/>
      <c r="C254" s="9"/>
      <c r="D254" s="9"/>
      <c r="E254" s="9"/>
      <c r="F254" s="8"/>
      <c r="G254" s="9"/>
      <c r="H254" s="7"/>
      <c r="I254" s="5"/>
      <c r="J254" s="6"/>
      <c r="K254" s="4"/>
      <c r="L254" s="6"/>
      <c r="M254" s="5"/>
      <c r="N254" s="4"/>
      <c r="O254" s="6"/>
      <c r="P254" s="4"/>
      <c r="Q254" s="4"/>
      <c r="R254" s="6"/>
      <c r="S254" s="5"/>
      <c r="T254" s="4"/>
      <c r="U254" s="6"/>
      <c r="V254" s="4"/>
      <c r="W254" s="4"/>
      <c r="X254" s="6"/>
      <c r="Y254" s="5"/>
      <c r="Z254" s="6"/>
      <c r="AA254" s="5"/>
      <c r="AB254" s="6"/>
      <c r="AC254" s="4"/>
      <c r="AD254" s="6"/>
      <c r="AE254" s="5"/>
      <c r="AF254" s="6"/>
      <c r="AG254" s="4"/>
      <c r="AH254" s="6"/>
      <c r="AI254" s="5"/>
      <c r="AJ254" s="6"/>
      <c r="AK254" s="4"/>
      <c r="AL254" s="6"/>
      <c r="AM254" s="5"/>
      <c r="AN254" s="6"/>
      <c r="AO254" s="4"/>
      <c r="AP254" s="6"/>
      <c r="AQ254" s="4"/>
      <c r="AR254" s="6"/>
      <c r="AS254" s="6"/>
      <c r="AT254" s="4"/>
      <c r="AU254" s="4"/>
      <c r="AV254" s="4"/>
      <c r="AW254" s="6"/>
      <c r="AX254" s="5"/>
      <c r="AY254" s="4"/>
      <c r="AZ254" s="4"/>
      <c r="BA254" s="6"/>
      <c r="BB254" s="4"/>
      <c r="BC254" s="4"/>
      <c r="BD254" s="4"/>
      <c r="BE254" s="6"/>
      <c r="BF254" s="4"/>
      <c r="BG254" s="6"/>
      <c r="BH254" s="4"/>
      <c r="BI254" s="4"/>
      <c r="BJ254" s="4"/>
      <c r="BK254" s="6"/>
      <c r="BL254" s="5"/>
      <c r="BM254" s="6"/>
      <c r="BN254" s="5"/>
      <c r="BO254" s="6"/>
      <c r="BP254" s="4"/>
      <c r="BQ254" s="6"/>
      <c r="BR254" s="5"/>
      <c r="BS254" s="6"/>
      <c r="BT254" s="3"/>
      <c r="BU254" s="6"/>
      <c r="BV254" s="5"/>
      <c r="BW254" s="6"/>
      <c r="BX254" s="5"/>
      <c r="BY254" s="6"/>
      <c r="BZ254" s="3"/>
      <c r="CA254" s="4"/>
      <c r="CB254" s="6"/>
      <c r="CC254" s="5"/>
      <c r="CD254" s="6"/>
      <c r="CE254" s="4"/>
      <c r="CF254" s="6"/>
      <c r="CG254" s="5"/>
      <c r="CH254" s="6"/>
      <c r="CI254" s="4"/>
      <c r="CJ254" s="6"/>
      <c r="CK254" s="5"/>
      <c r="CL254" s="6"/>
      <c r="CM254" s="4"/>
      <c r="CN254" s="6"/>
      <c r="CO254" s="5"/>
      <c r="CP254" s="6"/>
      <c r="CQ254" s="5"/>
      <c r="CR254" s="6"/>
      <c r="CS254" s="5"/>
      <c r="CT254" s="6"/>
      <c r="CU254" s="5"/>
      <c r="CV254" s="4"/>
      <c r="CW254" s="3"/>
      <c r="CX254" s="10"/>
      <c r="CY254" s="5"/>
      <c r="CZ254" s="3"/>
      <c r="DA254" s="6"/>
      <c r="DB254" s="5"/>
      <c r="DC254" s="6"/>
      <c r="DD254" s="5"/>
      <c r="DE254" s="6"/>
      <c r="DF254" s="3"/>
      <c r="DG254" s="3"/>
      <c r="DH254" s="3"/>
      <c r="DI254" s="4"/>
      <c r="DJ254" s="3"/>
      <c r="DK254" s="4"/>
      <c r="DL254" s="19"/>
      <c r="DM254" s="32"/>
      <c r="DN254" s="19"/>
      <c r="DO254" s="32"/>
      <c r="DP254" s="19"/>
      <c r="DQ254" s="32"/>
      <c r="DR254" s="4"/>
      <c r="DS254" s="3"/>
      <c r="DT254" s="4"/>
      <c r="DU254" s="5"/>
      <c r="DV254" s="6"/>
      <c r="DW254" s="6"/>
      <c r="DX254" s="185"/>
      <c r="DY254" s="19"/>
      <c r="DZ254" s="36"/>
      <c r="EA254" s="4"/>
    </row>
    <row r="255" spans="1:131" ht="12" customHeight="1" x14ac:dyDescent="0.2">
      <c r="A255" s="7"/>
      <c r="B255" s="9"/>
      <c r="C255" s="9"/>
      <c r="D255" s="9"/>
      <c r="E255" s="9"/>
      <c r="F255" s="8"/>
      <c r="G255" s="9"/>
      <c r="H255" s="7"/>
      <c r="I255" s="5"/>
      <c r="J255" s="6"/>
      <c r="K255" s="4"/>
      <c r="L255" s="6"/>
      <c r="M255" s="5"/>
      <c r="N255" s="4"/>
      <c r="O255" s="6"/>
      <c r="P255" s="4"/>
      <c r="Q255" s="4"/>
      <c r="R255" s="6"/>
      <c r="S255" s="5"/>
      <c r="T255" s="4"/>
      <c r="U255" s="6"/>
      <c r="V255" s="4"/>
      <c r="W255" s="4"/>
      <c r="X255" s="6"/>
      <c r="Y255" s="5"/>
      <c r="Z255" s="6"/>
      <c r="AA255" s="5"/>
      <c r="AB255" s="6"/>
      <c r="AC255" s="4"/>
      <c r="AD255" s="6"/>
      <c r="AE255" s="5"/>
      <c r="AF255" s="6"/>
      <c r="AG255" s="4"/>
      <c r="AH255" s="6"/>
      <c r="AI255" s="5"/>
      <c r="AJ255" s="6"/>
      <c r="AK255" s="4"/>
      <c r="AL255" s="6"/>
      <c r="AM255" s="5"/>
      <c r="AN255" s="6"/>
      <c r="AO255" s="4"/>
      <c r="AP255" s="6"/>
      <c r="AQ255" s="4"/>
      <c r="AR255" s="6"/>
      <c r="AS255" s="6"/>
      <c r="AT255" s="4"/>
      <c r="AU255" s="4"/>
      <c r="AV255" s="4"/>
      <c r="AW255" s="6"/>
      <c r="AX255" s="5"/>
      <c r="AY255" s="4"/>
      <c r="AZ255" s="4"/>
      <c r="BA255" s="6"/>
      <c r="BB255" s="4"/>
      <c r="BC255" s="4"/>
      <c r="BD255" s="4"/>
      <c r="BE255" s="6"/>
      <c r="BF255" s="4"/>
      <c r="BG255" s="6"/>
      <c r="BH255" s="4"/>
      <c r="BI255" s="4"/>
      <c r="BJ255" s="4"/>
      <c r="BK255" s="6"/>
      <c r="BL255" s="5"/>
      <c r="BM255" s="6"/>
      <c r="BN255" s="5"/>
      <c r="BO255" s="6"/>
      <c r="BP255" s="4"/>
      <c r="BQ255" s="6"/>
      <c r="BR255" s="5"/>
      <c r="BS255" s="6"/>
      <c r="BT255" s="3"/>
      <c r="BU255" s="6"/>
      <c r="BV255" s="5"/>
      <c r="BW255" s="6"/>
      <c r="BX255" s="5"/>
      <c r="BY255" s="6"/>
      <c r="BZ255" s="3"/>
      <c r="CA255" s="4"/>
      <c r="CB255" s="6"/>
      <c r="CC255" s="5"/>
      <c r="CD255" s="6"/>
      <c r="CE255" s="4"/>
      <c r="CF255" s="6"/>
      <c r="CG255" s="5"/>
      <c r="CH255" s="6"/>
      <c r="CI255" s="4"/>
      <c r="CJ255" s="6"/>
      <c r="CK255" s="5"/>
      <c r="CL255" s="6"/>
      <c r="CM255" s="4"/>
      <c r="CN255" s="6"/>
      <c r="CO255" s="5"/>
      <c r="CP255" s="6"/>
      <c r="CQ255" s="5"/>
      <c r="CR255" s="6"/>
      <c r="CS255" s="5"/>
      <c r="CT255" s="6"/>
      <c r="CU255" s="5"/>
      <c r="CV255" s="4"/>
      <c r="CW255" s="3"/>
      <c r="CX255" s="10"/>
      <c r="CY255" s="5"/>
      <c r="CZ255" s="3"/>
      <c r="DA255" s="6"/>
      <c r="DB255" s="5"/>
      <c r="DC255" s="6"/>
      <c r="DD255" s="5"/>
      <c r="DE255" s="6"/>
      <c r="DF255" s="3"/>
      <c r="DG255" s="3"/>
      <c r="DH255" s="3"/>
      <c r="DI255" s="4"/>
      <c r="DJ255" s="3"/>
      <c r="DK255" s="4"/>
      <c r="DL255" s="19"/>
      <c r="DM255" s="32"/>
      <c r="DN255" s="19"/>
      <c r="DO255" s="32"/>
      <c r="DP255" s="19"/>
      <c r="DQ255" s="32"/>
      <c r="DR255" s="4"/>
      <c r="DS255" s="3"/>
      <c r="DT255" s="4"/>
      <c r="DU255" s="5"/>
      <c r="DV255" s="6"/>
      <c r="DW255" s="6"/>
      <c r="DX255" s="185"/>
      <c r="DY255" s="19"/>
      <c r="DZ255" s="36"/>
      <c r="EA255" s="4"/>
    </row>
    <row r="256" spans="1:131" ht="12" customHeight="1" x14ac:dyDescent="0.2">
      <c r="A256" s="7"/>
      <c r="B256" s="9"/>
      <c r="C256" s="9"/>
      <c r="D256" s="9"/>
      <c r="E256" s="9"/>
      <c r="F256" s="8"/>
      <c r="G256" s="9"/>
      <c r="H256" s="7"/>
      <c r="I256" s="5"/>
      <c r="J256" s="6"/>
      <c r="K256" s="4"/>
      <c r="L256" s="6"/>
      <c r="M256" s="5"/>
      <c r="N256" s="4"/>
      <c r="O256" s="6"/>
      <c r="P256" s="4"/>
      <c r="Q256" s="4"/>
      <c r="R256" s="6"/>
      <c r="S256" s="5"/>
      <c r="T256" s="4"/>
      <c r="U256" s="6"/>
      <c r="V256" s="4"/>
      <c r="W256" s="4"/>
      <c r="X256" s="6"/>
      <c r="Y256" s="5"/>
      <c r="Z256" s="6"/>
      <c r="AA256" s="5"/>
      <c r="AB256" s="6"/>
      <c r="AC256" s="4"/>
      <c r="AD256" s="6"/>
      <c r="AE256" s="5"/>
      <c r="AF256" s="6"/>
      <c r="AG256" s="4"/>
      <c r="AH256" s="6"/>
      <c r="AI256" s="5"/>
      <c r="AJ256" s="6"/>
      <c r="AK256" s="4"/>
      <c r="AL256" s="6"/>
      <c r="AM256" s="5"/>
      <c r="AN256" s="6"/>
      <c r="AO256" s="4"/>
      <c r="AP256" s="6"/>
      <c r="AQ256" s="4"/>
      <c r="AR256" s="6"/>
      <c r="AS256" s="6"/>
      <c r="AT256" s="4"/>
      <c r="AU256" s="4"/>
      <c r="AV256" s="4"/>
      <c r="AW256" s="6"/>
      <c r="AX256" s="5"/>
      <c r="AY256" s="4"/>
      <c r="AZ256" s="4"/>
      <c r="BA256" s="6"/>
      <c r="BB256" s="4"/>
      <c r="BC256" s="4"/>
      <c r="BD256" s="4"/>
      <c r="BE256" s="6"/>
      <c r="BF256" s="4"/>
      <c r="BG256" s="6"/>
      <c r="BH256" s="4"/>
      <c r="BI256" s="4"/>
      <c r="BJ256" s="4"/>
      <c r="BK256" s="6"/>
      <c r="BL256" s="5"/>
      <c r="BM256" s="6"/>
      <c r="BN256" s="5"/>
      <c r="BO256" s="6"/>
      <c r="BP256" s="4"/>
      <c r="BQ256" s="6"/>
      <c r="BR256" s="5"/>
      <c r="BS256" s="6"/>
      <c r="BT256" s="3"/>
      <c r="BU256" s="6"/>
      <c r="BV256" s="5"/>
      <c r="BW256" s="6"/>
      <c r="BX256" s="5"/>
      <c r="BY256" s="6"/>
      <c r="BZ256" s="3"/>
      <c r="CA256" s="4"/>
      <c r="CB256" s="6"/>
      <c r="CC256" s="5"/>
      <c r="CD256" s="6"/>
      <c r="CE256" s="4"/>
      <c r="CF256" s="6"/>
      <c r="CG256" s="5"/>
      <c r="CH256" s="6"/>
      <c r="CI256" s="4"/>
      <c r="CJ256" s="6"/>
      <c r="CK256" s="5"/>
      <c r="CL256" s="6"/>
      <c r="CM256" s="4"/>
      <c r="CN256" s="6"/>
      <c r="CO256" s="5"/>
      <c r="CP256" s="6"/>
      <c r="CQ256" s="5"/>
      <c r="CR256" s="6"/>
      <c r="CS256" s="5"/>
      <c r="CT256" s="6"/>
      <c r="CU256" s="5"/>
      <c r="CV256" s="4"/>
      <c r="CW256" s="3"/>
      <c r="CX256" s="10"/>
      <c r="CY256" s="5"/>
      <c r="CZ256" s="3"/>
      <c r="DA256" s="6"/>
      <c r="DB256" s="5"/>
      <c r="DC256" s="6"/>
      <c r="DD256" s="5"/>
      <c r="DE256" s="6"/>
      <c r="DF256" s="3"/>
      <c r="DG256" s="3"/>
      <c r="DH256" s="3"/>
      <c r="DI256" s="4"/>
      <c r="DJ256" s="3"/>
      <c r="DK256" s="4"/>
      <c r="DL256" s="19"/>
      <c r="DM256" s="32"/>
      <c r="DN256" s="19"/>
      <c r="DO256" s="32"/>
      <c r="DP256" s="19"/>
      <c r="DQ256" s="32"/>
      <c r="DR256" s="4"/>
      <c r="DS256" s="3"/>
      <c r="DT256" s="4"/>
      <c r="DU256" s="5"/>
      <c r="DV256" s="6"/>
      <c r="DW256" s="6"/>
      <c r="DX256" s="185"/>
      <c r="DY256" s="19"/>
      <c r="DZ256" s="36"/>
      <c r="EA256" s="4"/>
    </row>
    <row r="257" spans="1:131" ht="12" customHeight="1" x14ac:dyDescent="0.2">
      <c r="A257" s="7"/>
      <c r="B257" s="9"/>
      <c r="C257" s="9"/>
      <c r="D257" s="9"/>
      <c r="E257" s="9"/>
      <c r="F257" s="8"/>
      <c r="G257" s="9"/>
      <c r="H257" s="7"/>
      <c r="I257" s="5"/>
      <c r="J257" s="6"/>
      <c r="K257" s="4"/>
      <c r="L257" s="6"/>
      <c r="M257" s="5"/>
      <c r="N257" s="4"/>
      <c r="O257" s="6"/>
      <c r="P257" s="4"/>
      <c r="Q257" s="4"/>
      <c r="R257" s="6"/>
      <c r="S257" s="5"/>
      <c r="T257" s="4"/>
      <c r="U257" s="6"/>
      <c r="V257" s="4"/>
      <c r="W257" s="4"/>
      <c r="X257" s="6"/>
      <c r="Y257" s="5"/>
      <c r="Z257" s="6"/>
      <c r="AA257" s="5"/>
      <c r="AB257" s="6"/>
      <c r="AC257" s="4"/>
      <c r="AD257" s="6"/>
      <c r="AE257" s="5"/>
      <c r="AF257" s="6"/>
      <c r="AG257" s="4"/>
      <c r="AH257" s="6"/>
      <c r="AI257" s="5"/>
      <c r="AJ257" s="6"/>
      <c r="AK257" s="4"/>
      <c r="AL257" s="6"/>
      <c r="AM257" s="5"/>
      <c r="AN257" s="6"/>
      <c r="AO257" s="4"/>
      <c r="AP257" s="6"/>
      <c r="AQ257" s="4"/>
      <c r="AR257" s="6"/>
      <c r="AS257" s="6"/>
      <c r="AT257" s="4"/>
      <c r="AU257" s="4"/>
      <c r="AV257" s="4"/>
      <c r="AW257" s="6"/>
      <c r="AX257" s="5"/>
      <c r="AY257" s="4"/>
      <c r="AZ257" s="4"/>
      <c r="BA257" s="6"/>
      <c r="BB257" s="4"/>
      <c r="BC257" s="4"/>
      <c r="BD257" s="4"/>
      <c r="BE257" s="6"/>
      <c r="BF257" s="4"/>
      <c r="BG257" s="6"/>
      <c r="BH257" s="4"/>
      <c r="BI257" s="4"/>
      <c r="BJ257" s="4"/>
      <c r="BK257" s="6"/>
      <c r="BL257" s="5"/>
      <c r="BM257" s="6"/>
      <c r="BN257" s="5"/>
      <c r="BO257" s="6"/>
      <c r="BP257" s="4"/>
      <c r="BQ257" s="6"/>
      <c r="BR257" s="5"/>
      <c r="BS257" s="6"/>
      <c r="BT257" s="3"/>
      <c r="BU257" s="6"/>
      <c r="BV257" s="5"/>
      <c r="BW257" s="6"/>
      <c r="BX257" s="5"/>
      <c r="BY257" s="6"/>
      <c r="BZ257" s="3"/>
      <c r="CA257" s="4"/>
      <c r="CB257" s="6"/>
      <c r="CC257" s="5"/>
      <c r="CD257" s="6"/>
      <c r="CE257" s="4"/>
      <c r="CF257" s="6"/>
      <c r="CG257" s="5"/>
      <c r="CH257" s="6"/>
      <c r="CI257" s="4"/>
      <c r="CJ257" s="6"/>
      <c r="CK257" s="5"/>
      <c r="CL257" s="6"/>
      <c r="CM257" s="4"/>
      <c r="CN257" s="6"/>
      <c r="CO257" s="5"/>
      <c r="CP257" s="6"/>
      <c r="CQ257" s="5"/>
      <c r="CR257" s="6"/>
      <c r="CS257" s="5"/>
      <c r="CT257" s="6"/>
      <c r="CU257" s="5"/>
      <c r="CV257" s="4"/>
      <c r="CW257" s="3"/>
      <c r="CX257" s="10"/>
      <c r="CY257" s="5"/>
      <c r="CZ257" s="3"/>
      <c r="DA257" s="6"/>
      <c r="DB257" s="5"/>
      <c r="DC257" s="6"/>
      <c r="DD257" s="5"/>
      <c r="DE257" s="6"/>
      <c r="DF257" s="3"/>
      <c r="DG257" s="3"/>
      <c r="DH257" s="3"/>
      <c r="DI257" s="4"/>
      <c r="DJ257" s="3"/>
      <c r="DK257" s="4"/>
      <c r="DL257" s="19"/>
      <c r="DM257" s="32"/>
      <c r="DN257" s="19"/>
      <c r="DO257" s="32"/>
      <c r="DP257" s="19"/>
      <c r="DQ257" s="32"/>
      <c r="DR257" s="4"/>
      <c r="DS257" s="3"/>
      <c r="DT257" s="4"/>
      <c r="DU257" s="5"/>
      <c r="DV257" s="6"/>
      <c r="DW257" s="6"/>
      <c r="DX257" s="185"/>
      <c r="DY257" s="19"/>
      <c r="DZ257" s="36"/>
      <c r="EA257" s="4"/>
    </row>
    <row r="258" spans="1:131" ht="12" customHeight="1" x14ac:dyDescent="0.2">
      <c r="A258" s="7"/>
      <c r="B258" s="9"/>
      <c r="C258" s="9"/>
      <c r="D258" s="9"/>
      <c r="E258" s="9"/>
      <c r="F258" s="8"/>
      <c r="G258" s="9"/>
      <c r="H258" s="7"/>
      <c r="I258" s="5"/>
      <c r="J258" s="6"/>
      <c r="K258" s="4"/>
      <c r="L258" s="6"/>
      <c r="M258" s="5"/>
      <c r="N258" s="4"/>
      <c r="O258" s="6"/>
      <c r="P258" s="4"/>
      <c r="Q258" s="4"/>
      <c r="R258" s="6"/>
      <c r="S258" s="5"/>
      <c r="T258" s="4"/>
      <c r="U258" s="6"/>
      <c r="V258" s="4"/>
      <c r="W258" s="4"/>
      <c r="X258" s="6"/>
      <c r="Y258" s="5"/>
      <c r="Z258" s="6"/>
      <c r="AA258" s="5"/>
      <c r="AB258" s="6"/>
      <c r="AC258" s="4"/>
      <c r="AD258" s="6"/>
      <c r="AE258" s="5"/>
      <c r="AF258" s="6"/>
      <c r="AG258" s="4"/>
      <c r="AH258" s="6"/>
      <c r="AI258" s="5"/>
      <c r="AJ258" s="6"/>
      <c r="AK258" s="4"/>
      <c r="AL258" s="6"/>
      <c r="AM258" s="5"/>
      <c r="AN258" s="6"/>
      <c r="AO258" s="4"/>
      <c r="AP258" s="6"/>
      <c r="AQ258" s="4"/>
      <c r="AR258" s="6"/>
      <c r="AS258" s="6"/>
      <c r="AT258" s="4"/>
      <c r="AU258" s="4"/>
      <c r="AV258" s="4"/>
      <c r="AW258" s="6"/>
      <c r="AX258" s="5"/>
      <c r="AY258" s="4"/>
      <c r="AZ258" s="4"/>
      <c r="BA258" s="6"/>
      <c r="BB258" s="4"/>
      <c r="BC258" s="4"/>
      <c r="BD258" s="4"/>
      <c r="BE258" s="6"/>
      <c r="BF258" s="4"/>
      <c r="BG258" s="6"/>
      <c r="BH258" s="4"/>
      <c r="BI258" s="4"/>
      <c r="BJ258" s="4"/>
      <c r="BK258" s="6"/>
      <c r="BL258" s="5"/>
      <c r="BM258" s="6"/>
      <c r="BN258" s="5"/>
      <c r="BO258" s="6"/>
      <c r="BP258" s="4"/>
      <c r="BQ258" s="6"/>
      <c r="BR258" s="5"/>
      <c r="BS258" s="6"/>
      <c r="BT258" s="3"/>
      <c r="BU258" s="6"/>
      <c r="BV258" s="5"/>
      <c r="BW258" s="6"/>
      <c r="BX258" s="5"/>
      <c r="BY258" s="6"/>
      <c r="BZ258" s="3"/>
      <c r="CA258" s="4"/>
      <c r="CB258" s="6"/>
      <c r="CC258" s="5"/>
      <c r="CD258" s="6"/>
      <c r="CE258" s="4"/>
      <c r="CF258" s="6"/>
      <c r="CG258" s="5"/>
      <c r="CH258" s="6"/>
      <c r="CI258" s="4"/>
      <c r="CJ258" s="6"/>
      <c r="CK258" s="5"/>
      <c r="CL258" s="6"/>
      <c r="CM258" s="4"/>
      <c r="CN258" s="6"/>
      <c r="CO258" s="5"/>
      <c r="CP258" s="6"/>
      <c r="CQ258" s="5"/>
      <c r="CR258" s="6"/>
      <c r="CS258" s="5"/>
      <c r="CT258" s="6"/>
      <c r="CU258" s="5"/>
      <c r="CV258" s="4"/>
      <c r="CW258" s="3"/>
      <c r="CX258" s="10"/>
      <c r="CY258" s="5"/>
      <c r="CZ258" s="3"/>
      <c r="DA258" s="6"/>
      <c r="DB258" s="5"/>
      <c r="DC258" s="6"/>
      <c r="DD258" s="5"/>
      <c r="DE258" s="6"/>
      <c r="DF258" s="3"/>
      <c r="DG258" s="3"/>
      <c r="DH258" s="3"/>
      <c r="DI258" s="4"/>
      <c r="DJ258" s="3"/>
      <c r="DK258" s="4"/>
      <c r="DL258" s="19"/>
      <c r="DM258" s="32"/>
      <c r="DN258" s="19"/>
      <c r="DO258" s="32"/>
      <c r="DP258" s="19"/>
      <c r="DQ258" s="32"/>
      <c r="DR258" s="4"/>
      <c r="DS258" s="3"/>
      <c r="DT258" s="4"/>
      <c r="DU258" s="5"/>
      <c r="DV258" s="6"/>
      <c r="DW258" s="6"/>
      <c r="DX258" s="185"/>
      <c r="DY258" s="19"/>
      <c r="DZ258" s="36"/>
      <c r="EA258" s="4"/>
    </row>
    <row r="259" spans="1:131" ht="12" customHeight="1" x14ac:dyDescent="0.2">
      <c r="A259" s="7"/>
      <c r="B259" s="9"/>
      <c r="C259" s="9"/>
      <c r="D259" s="9"/>
      <c r="E259" s="9"/>
      <c r="F259" s="8"/>
      <c r="G259" s="9"/>
      <c r="H259" s="7"/>
      <c r="I259" s="5"/>
      <c r="J259" s="6"/>
      <c r="K259" s="4"/>
      <c r="L259" s="6"/>
      <c r="M259" s="5"/>
      <c r="N259" s="4"/>
      <c r="O259" s="6"/>
      <c r="P259" s="4"/>
      <c r="Q259" s="4"/>
      <c r="R259" s="6"/>
      <c r="S259" s="5"/>
      <c r="T259" s="4"/>
      <c r="U259" s="6"/>
      <c r="V259" s="4"/>
      <c r="W259" s="4"/>
      <c r="X259" s="6"/>
      <c r="Y259" s="5"/>
      <c r="Z259" s="6"/>
      <c r="AA259" s="5"/>
      <c r="AB259" s="6"/>
      <c r="AC259" s="4"/>
      <c r="AD259" s="6"/>
      <c r="AE259" s="5"/>
      <c r="AF259" s="6"/>
      <c r="AG259" s="4"/>
      <c r="AH259" s="6"/>
      <c r="AI259" s="5"/>
      <c r="AJ259" s="6"/>
      <c r="AK259" s="4"/>
      <c r="AL259" s="6"/>
      <c r="AM259" s="5"/>
      <c r="AN259" s="6"/>
      <c r="AO259" s="4"/>
      <c r="AP259" s="6"/>
      <c r="AQ259" s="4"/>
      <c r="AR259" s="6"/>
      <c r="AS259" s="6"/>
      <c r="AT259" s="4"/>
      <c r="AU259" s="4"/>
      <c r="AV259" s="4"/>
      <c r="AW259" s="6"/>
      <c r="AX259" s="5"/>
      <c r="AY259" s="4"/>
      <c r="AZ259" s="4"/>
      <c r="BA259" s="6"/>
      <c r="BB259" s="4"/>
      <c r="BC259" s="4"/>
      <c r="BD259" s="4"/>
      <c r="BE259" s="6"/>
      <c r="BF259" s="4"/>
      <c r="BG259" s="6"/>
      <c r="BH259" s="4"/>
      <c r="BI259" s="4"/>
      <c r="BJ259" s="4"/>
      <c r="BK259" s="6"/>
      <c r="BL259" s="5"/>
      <c r="BM259" s="6"/>
      <c r="BN259" s="5"/>
      <c r="BO259" s="6"/>
      <c r="BP259" s="4"/>
      <c r="BQ259" s="6"/>
      <c r="BR259" s="5"/>
      <c r="BS259" s="6"/>
      <c r="BT259" s="3"/>
      <c r="BU259" s="6"/>
      <c r="BV259" s="5"/>
      <c r="BW259" s="6"/>
      <c r="BX259" s="5"/>
      <c r="BY259" s="6"/>
      <c r="BZ259" s="3"/>
      <c r="CA259" s="4"/>
      <c r="CB259" s="6"/>
      <c r="CC259" s="5"/>
      <c r="CD259" s="6"/>
      <c r="CE259" s="4"/>
      <c r="CF259" s="6"/>
      <c r="CG259" s="5"/>
      <c r="CH259" s="6"/>
      <c r="CI259" s="4"/>
      <c r="CJ259" s="6"/>
      <c r="CK259" s="5"/>
      <c r="CL259" s="6"/>
      <c r="CM259" s="4"/>
      <c r="CN259" s="6"/>
      <c r="CO259" s="5"/>
      <c r="CP259" s="6"/>
      <c r="CQ259" s="5"/>
      <c r="CR259" s="6"/>
      <c r="CS259" s="5"/>
      <c r="CT259" s="6"/>
      <c r="CU259" s="5"/>
      <c r="CV259" s="4"/>
      <c r="CW259" s="3"/>
      <c r="CX259" s="10"/>
      <c r="CY259" s="5"/>
      <c r="CZ259" s="3"/>
      <c r="DA259" s="6"/>
      <c r="DB259" s="5"/>
      <c r="DC259" s="6"/>
      <c r="DD259" s="5"/>
      <c r="DE259" s="6"/>
      <c r="DF259" s="3"/>
      <c r="DG259" s="3"/>
      <c r="DH259" s="3"/>
      <c r="DI259" s="4"/>
      <c r="DJ259" s="3"/>
      <c r="DK259" s="4"/>
      <c r="DL259" s="19"/>
      <c r="DM259" s="32"/>
      <c r="DN259" s="19"/>
      <c r="DO259" s="32"/>
      <c r="DP259" s="19"/>
      <c r="DQ259" s="32"/>
      <c r="DR259" s="4"/>
      <c r="DS259" s="3"/>
      <c r="DT259" s="4"/>
      <c r="DU259" s="5"/>
      <c r="DV259" s="6"/>
      <c r="DW259" s="6"/>
      <c r="DX259" s="185"/>
      <c r="DY259" s="19"/>
      <c r="DZ259" s="36"/>
      <c r="EA259" s="4"/>
    </row>
    <row r="260" spans="1:131" ht="12" customHeight="1" x14ac:dyDescent="0.2">
      <c r="A260" s="7"/>
      <c r="B260" s="9"/>
      <c r="C260" s="9"/>
      <c r="D260" s="9"/>
      <c r="E260" s="9"/>
      <c r="F260" s="8"/>
      <c r="G260" s="9"/>
      <c r="H260" s="7"/>
      <c r="I260" s="5"/>
      <c r="J260" s="6"/>
      <c r="K260" s="4"/>
      <c r="L260" s="6"/>
      <c r="M260" s="5"/>
      <c r="N260" s="4"/>
      <c r="O260" s="6"/>
      <c r="P260" s="4"/>
      <c r="Q260" s="4"/>
      <c r="R260" s="6"/>
      <c r="S260" s="5"/>
      <c r="T260" s="4"/>
      <c r="U260" s="6"/>
      <c r="V260" s="4"/>
      <c r="W260" s="4"/>
      <c r="X260" s="6"/>
      <c r="Y260" s="5"/>
      <c r="Z260" s="6"/>
      <c r="AA260" s="5"/>
      <c r="AB260" s="6"/>
      <c r="AC260" s="4"/>
      <c r="AD260" s="6"/>
      <c r="AE260" s="5"/>
      <c r="AF260" s="6"/>
      <c r="AG260" s="4"/>
      <c r="AH260" s="6"/>
      <c r="AI260" s="5"/>
      <c r="AJ260" s="6"/>
      <c r="AK260" s="4"/>
      <c r="AL260" s="6"/>
      <c r="AM260" s="5"/>
      <c r="AN260" s="6"/>
      <c r="AO260" s="4"/>
      <c r="AP260" s="6"/>
      <c r="AQ260" s="4"/>
      <c r="AR260" s="6"/>
      <c r="AS260" s="6"/>
      <c r="AT260" s="4"/>
      <c r="AU260" s="4"/>
      <c r="AV260" s="4"/>
      <c r="AW260" s="6"/>
      <c r="AX260" s="5"/>
      <c r="AY260" s="4"/>
      <c r="AZ260" s="4"/>
      <c r="BA260" s="6"/>
      <c r="BB260" s="4"/>
      <c r="BC260" s="4"/>
      <c r="BD260" s="4"/>
      <c r="BE260" s="6"/>
      <c r="BF260" s="4"/>
      <c r="BG260" s="6"/>
      <c r="BH260" s="4"/>
      <c r="BI260" s="4"/>
      <c r="BJ260" s="4"/>
      <c r="BK260" s="6"/>
      <c r="BL260" s="5"/>
      <c r="BM260" s="6"/>
      <c r="BN260" s="5"/>
      <c r="BO260" s="6"/>
      <c r="BP260" s="4"/>
      <c r="BQ260" s="6"/>
      <c r="BR260" s="5"/>
      <c r="BS260" s="6"/>
      <c r="BT260" s="3"/>
      <c r="BU260" s="6"/>
      <c r="BV260" s="5"/>
      <c r="BW260" s="6"/>
      <c r="BX260" s="5"/>
      <c r="BY260" s="6"/>
      <c r="BZ260" s="3"/>
      <c r="CA260" s="4"/>
      <c r="CB260" s="6"/>
      <c r="CC260" s="5"/>
      <c r="CD260" s="6"/>
      <c r="CE260" s="4"/>
      <c r="CF260" s="6"/>
      <c r="CG260" s="5"/>
      <c r="CH260" s="6"/>
      <c r="CI260" s="4"/>
      <c r="CJ260" s="6"/>
      <c r="CK260" s="5"/>
      <c r="CL260" s="6"/>
      <c r="CM260" s="4"/>
      <c r="CN260" s="6"/>
      <c r="CO260" s="5"/>
      <c r="CP260" s="6"/>
      <c r="CQ260" s="5"/>
      <c r="CR260" s="6"/>
      <c r="CS260" s="5"/>
      <c r="CT260" s="6"/>
      <c r="CU260" s="5"/>
      <c r="CV260" s="4"/>
      <c r="CW260" s="3"/>
      <c r="CX260" s="10"/>
      <c r="CY260" s="5"/>
      <c r="CZ260" s="3"/>
      <c r="DA260" s="6"/>
      <c r="DB260" s="5"/>
      <c r="DC260" s="6"/>
      <c r="DD260" s="5"/>
      <c r="DE260" s="6"/>
      <c r="DF260" s="3"/>
      <c r="DG260" s="3"/>
      <c r="DH260" s="3"/>
      <c r="DI260" s="4"/>
      <c r="DJ260" s="3"/>
      <c r="DK260" s="4"/>
      <c r="DL260" s="19"/>
      <c r="DM260" s="32"/>
      <c r="DN260" s="19"/>
      <c r="DO260" s="32"/>
      <c r="DP260" s="19"/>
      <c r="DQ260" s="32"/>
      <c r="DR260" s="4"/>
      <c r="DS260" s="3"/>
      <c r="DT260" s="4"/>
      <c r="DU260" s="5"/>
      <c r="DV260" s="6"/>
      <c r="DW260" s="6"/>
      <c r="DX260" s="185"/>
      <c r="DY260" s="19"/>
      <c r="DZ260" s="36"/>
      <c r="EA260" s="4"/>
    </row>
    <row r="261" spans="1:131" ht="12" customHeight="1" x14ac:dyDescent="0.2">
      <c r="A261" s="7"/>
      <c r="B261" s="9"/>
      <c r="C261" s="9"/>
      <c r="D261" s="9"/>
      <c r="E261" s="9"/>
      <c r="F261" s="8"/>
      <c r="G261" s="9"/>
      <c r="H261" s="7"/>
      <c r="I261" s="5"/>
      <c r="J261" s="6"/>
      <c r="K261" s="4"/>
      <c r="L261" s="6"/>
      <c r="M261" s="5"/>
      <c r="N261" s="4"/>
      <c r="O261" s="6"/>
      <c r="P261" s="4"/>
      <c r="Q261" s="4"/>
      <c r="R261" s="6"/>
      <c r="S261" s="5"/>
      <c r="T261" s="4"/>
      <c r="U261" s="6"/>
      <c r="V261" s="4"/>
      <c r="W261" s="4"/>
      <c r="X261" s="6"/>
      <c r="Y261" s="5"/>
      <c r="Z261" s="6"/>
      <c r="AA261" s="5"/>
      <c r="AB261" s="6"/>
      <c r="AC261" s="4"/>
      <c r="AD261" s="6"/>
      <c r="AE261" s="5"/>
      <c r="AF261" s="6"/>
      <c r="AG261" s="4"/>
      <c r="AH261" s="6"/>
      <c r="AI261" s="5"/>
      <c r="AJ261" s="6"/>
      <c r="AK261" s="4"/>
      <c r="AL261" s="6"/>
      <c r="AM261" s="5"/>
      <c r="AN261" s="6"/>
      <c r="AO261" s="4"/>
      <c r="AP261" s="6"/>
      <c r="AQ261" s="4"/>
      <c r="AR261" s="6"/>
      <c r="AS261" s="6"/>
      <c r="AT261" s="4"/>
      <c r="AU261" s="4"/>
      <c r="AV261" s="4"/>
      <c r="AW261" s="6"/>
      <c r="AX261" s="5"/>
      <c r="AY261" s="4"/>
      <c r="AZ261" s="4"/>
      <c r="BA261" s="6"/>
      <c r="BB261" s="4"/>
      <c r="BC261" s="4"/>
      <c r="BD261" s="4"/>
      <c r="BE261" s="6"/>
      <c r="BF261" s="4"/>
      <c r="BG261" s="6"/>
      <c r="BH261" s="4"/>
      <c r="BI261" s="4"/>
      <c r="BJ261" s="4"/>
      <c r="BK261" s="6"/>
      <c r="BL261" s="5"/>
      <c r="BM261" s="6"/>
      <c r="BN261" s="5"/>
      <c r="BO261" s="6"/>
      <c r="BP261" s="4"/>
      <c r="BQ261" s="6"/>
      <c r="BR261" s="5"/>
      <c r="BS261" s="6"/>
      <c r="BT261" s="3"/>
      <c r="BU261" s="6"/>
      <c r="BV261" s="5"/>
      <c r="BW261" s="6"/>
      <c r="BX261" s="5"/>
      <c r="BY261" s="6"/>
      <c r="BZ261" s="3"/>
      <c r="CA261" s="4"/>
      <c r="CB261" s="6"/>
      <c r="CC261" s="5"/>
      <c r="CD261" s="6"/>
      <c r="CE261" s="4"/>
      <c r="CF261" s="6"/>
      <c r="CG261" s="5"/>
      <c r="CH261" s="6"/>
      <c r="CI261" s="4"/>
      <c r="CJ261" s="6"/>
      <c r="CK261" s="5"/>
      <c r="CL261" s="6"/>
      <c r="CM261" s="4"/>
      <c r="CN261" s="6"/>
      <c r="CO261" s="5"/>
      <c r="CP261" s="6"/>
      <c r="CQ261" s="5"/>
      <c r="CR261" s="6"/>
      <c r="CS261" s="5"/>
      <c r="CT261" s="6"/>
      <c r="CU261" s="5"/>
      <c r="CV261" s="4"/>
      <c r="CW261" s="3"/>
      <c r="CX261" s="10"/>
      <c r="CY261" s="5"/>
      <c r="CZ261" s="3"/>
      <c r="DA261" s="6"/>
      <c r="DB261" s="5"/>
      <c r="DC261" s="6"/>
      <c r="DD261" s="5"/>
      <c r="DE261" s="6"/>
      <c r="DF261" s="3"/>
      <c r="DG261" s="3"/>
      <c r="DH261" s="3"/>
      <c r="DI261" s="4"/>
      <c r="DJ261" s="3"/>
      <c r="DK261" s="4"/>
      <c r="DL261" s="19"/>
      <c r="DM261" s="32"/>
      <c r="DN261" s="19"/>
      <c r="DO261" s="32"/>
      <c r="DP261" s="19"/>
      <c r="DQ261" s="32"/>
      <c r="DR261" s="4"/>
      <c r="DS261" s="3"/>
      <c r="DT261" s="4"/>
      <c r="DU261" s="5"/>
      <c r="DV261" s="6"/>
      <c r="DW261" s="6"/>
      <c r="DX261" s="185"/>
      <c r="DY261" s="19"/>
      <c r="DZ261" s="36"/>
      <c r="EA261" s="4"/>
    </row>
    <row r="262" spans="1:131" ht="12" customHeight="1" x14ac:dyDescent="0.2">
      <c r="A262" s="7"/>
      <c r="B262" s="9"/>
      <c r="C262" s="9"/>
      <c r="D262" s="9"/>
      <c r="E262" s="9"/>
      <c r="F262" s="8"/>
      <c r="G262" s="9"/>
      <c r="H262" s="7"/>
      <c r="I262" s="5"/>
      <c r="J262" s="6"/>
      <c r="K262" s="4"/>
      <c r="L262" s="6"/>
      <c r="M262" s="5"/>
      <c r="N262" s="4"/>
      <c r="O262" s="6"/>
      <c r="P262" s="4"/>
      <c r="Q262" s="4"/>
      <c r="R262" s="6"/>
      <c r="S262" s="5"/>
      <c r="T262" s="4"/>
      <c r="U262" s="6"/>
      <c r="V262" s="4"/>
      <c r="W262" s="4"/>
      <c r="X262" s="6"/>
      <c r="Y262" s="5"/>
      <c r="Z262" s="6"/>
      <c r="AA262" s="5"/>
      <c r="AB262" s="6"/>
      <c r="AC262" s="4"/>
      <c r="AD262" s="6"/>
      <c r="AE262" s="5"/>
      <c r="AF262" s="6"/>
      <c r="AG262" s="4"/>
      <c r="AH262" s="6"/>
      <c r="AI262" s="5"/>
      <c r="AJ262" s="6"/>
      <c r="AK262" s="4"/>
      <c r="AL262" s="6"/>
      <c r="AM262" s="5"/>
      <c r="AN262" s="6"/>
      <c r="AO262" s="4"/>
      <c r="AP262" s="6"/>
      <c r="AQ262" s="4"/>
      <c r="AR262" s="6"/>
      <c r="AS262" s="6"/>
      <c r="AT262" s="4"/>
      <c r="AU262" s="4"/>
      <c r="AV262" s="4"/>
      <c r="AW262" s="6"/>
      <c r="AX262" s="5"/>
      <c r="AY262" s="4"/>
      <c r="AZ262" s="4"/>
      <c r="BA262" s="6"/>
      <c r="BB262" s="4"/>
      <c r="BC262" s="4"/>
      <c r="BD262" s="4"/>
      <c r="BE262" s="6"/>
      <c r="BF262" s="4"/>
      <c r="BG262" s="6"/>
      <c r="BH262" s="4"/>
      <c r="BI262" s="4"/>
      <c r="BJ262" s="4"/>
      <c r="BK262" s="6"/>
      <c r="BL262" s="5"/>
      <c r="BM262" s="6"/>
      <c r="BN262" s="5"/>
      <c r="BO262" s="6"/>
      <c r="BP262" s="4"/>
      <c r="BQ262" s="6"/>
      <c r="BR262" s="5"/>
      <c r="BS262" s="6"/>
      <c r="BT262" s="3"/>
      <c r="BU262" s="6"/>
      <c r="BV262" s="5"/>
      <c r="BW262" s="6"/>
      <c r="BX262" s="5"/>
      <c r="BY262" s="6"/>
      <c r="BZ262" s="3"/>
      <c r="CA262" s="4"/>
      <c r="CB262" s="6"/>
      <c r="CC262" s="5"/>
      <c r="CD262" s="6"/>
      <c r="CE262" s="4"/>
      <c r="CF262" s="6"/>
      <c r="CG262" s="5"/>
      <c r="CH262" s="6"/>
      <c r="CI262" s="4"/>
      <c r="CJ262" s="6"/>
      <c r="CK262" s="5"/>
      <c r="CL262" s="6"/>
      <c r="CM262" s="4"/>
      <c r="CN262" s="6"/>
      <c r="CO262" s="5"/>
      <c r="CP262" s="6"/>
      <c r="CQ262" s="5"/>
      <c r="CR262" s="6"/>
      <c r="CS262" s="5"/>
      <c r="CT262" s="6"/>
      <c r="CU262" s="5"/>
      <c r="CV262" s="4"/>
      <c r="CW262" s="3"/>
      <c r="CX262" s="10"/>
      <c r="CY262" s="5"/>
      <c r="CZ262" s="3"/>
      <c r="DA262" s="6"/>
      <c r="DB262" s="5"/>
      <c r="DC262" s="6"/>
      <c r="DD262" s="5"/>
      <c r="DE262" s="6"/>
      <c r="DF262" s="3"/>
      <c r="DG262" s="3"/>
      <c r="DH262" s="3"/>
      <c r="DI262" s="4"/>
      <c r="DJ262" s="3"/>
      <c r="DK262" s="4"/>
      <c r="DL262" s="19"/>
      <c r="DM262" s="32"/>
      <c r="DN262" s="19"/>
      <c r="DO262" s="32"/>
      <c r="DP262" s="19"/>
      <c r="DQ262" s="32"/>
      <c r="DR262" s="4"/>
      <c r="DS262" s="3"/>
      <c r="DT262" s="4"/>
      <c r="DU262" s="5"/>
      <c r="DV262" s="6"/>
      <c r="DW262" s="6"/>
      <c r="DX262" s="185"/>
      <c r="DY262" s="19"/>
      <c r="DZ262" s="36"/>
      <c r="EA262" s="4"/>
    </row>
    <row r="263" spans="1:131" ht="12" customHeight="1" x14ac:dyDescent="0.2">
      <c r="A263" s="7"/>
      <c r="B263" s="9"/>
      <c r="C263" s="9"/>
      <c r="D263" s="9"/>
      <c r="E263" s="9"/>
      <c r="F263" s="8"/>
      <c r="G263" s="9"/>
      <c r="H263" s="7"/>
      <c r="I263" s="5"/>
      <c r="J263" s="6"/>
      <c r="K263" s="4"/>
      <c r="L263" s="6"/>
      <c r="M263" s="5"/>
      <c r="N263" s="4"/>
      <c r="O263" s="6"/>
      <c r="P263" s="4"/>
      <c r="Q263" s="4"/>
      <c r="R263" s="6"/>
      <c r="S263" s="5"/>
      <c r="T263" s="4"/>
      <c r="U263" s="6"/>
      <c r="V263" s="4"/>
      <c r="W263" s="4"/>
      <c r="X263" s="6"/>
      <c r="Y263" s="5"/>
      <c r="Z263" s="6"/>
      <c r="AA263" s="5"/>
      <c r="AB263" s="6"/>
      <c r="AC263" s="4"/>
      <c r="AD263" s="6"/>
      <c r="AE263" s="5"/>
      <c r="AF263" s="6"/>
      <c r="AG263" s="4"/>
      <c r="AH263" s="6"/>
      <c r="AI263" s="5"/>
      <c r="AJ263" s="6"/>
      <c r="AK263" s="4"/>
      <c r="AL263" s="6"/>
      <c r="AM263" s="5"/>
      <c r="AN263" s="6"/>
      <c r="AO263" s="4"/>
      <c r="AP263" s="6"/>
      <c r="AQ263" s="4"/>
      <c r="AR263" s="6"/>
      <c r="AS263" s="6"/>
      <c r="AT263" s="4"/>
      <c r="AU263" s="4"/>
      <c r="AV263" s="4"/>
      <c r="AW263" s="6"/>
      <c r="AX263" s="5"/>
      <c r="AY263" s="4"/>
      <c r="AZ263" s="4"/>
      <c r="BA263" s="6"/>
      <c r="BB263" s="4"/>
      <c r="BC263" s="4"/>
      <c r="BD263" s="4"/>
      <c r="BE263" s="6"/>
      <c r="BF263" s="4"/>
      <c r="BG263" s="6"/>
      <c r="BH263" s="4"/>
      <c r="BI263" s="4"/>
      <c r="BJ263" s="4"/>
      <c r="BK263" s="6"/>
      <c r="BL263" s="5"/>
      <c r="BM263" s="6"/>
      <c r="BN263" s="5"/>
      <c r="BO263" s="6"/>
      <c r="BP263" s="4"/>
      <c r="BQ263" s="6"/>
      <c r="BR263" s="5"/>
      <c r="BS263" s="6"/>
      <c r="BT263" s="3"/>
      <c r="BU263" s="6"/>
      <c r="BV263" s="5"/>
      <c r="BW263" s="6"/>
      <c r="BX263" s="5"/>
      <c r="BY263" s="6"/>
      <c r="BZ263" s="3"/>
      <c r="CA263" s="4"/>
      <c r="CB263" s="6"/>
      <c r="CC263" s="5"/>
      <c r="CD263" s="6"/>
      <c r="CE263" s="4"/>
      <c r="CF263" s="6"/>
      <c r="CG263" s="5"/>
      <c r="CH263" s="6"/>
      <c r="CI263" s="4"/>
      <c r="CJ263" s="6"/>
      <c r="CK263" s="5"/>
      <c r="CL263" s="6"/>
      <c r="CM263" s="4"/>
      <c r="CN263" s="6"/>
      <c r="CO263" s="5"/>
      <c r="CP263" s="6"/>
      <c r="CQ263" s="5"/>
      <c r="CR263" s="6"/>
      <c r="CS263" s="5"/>
      <c r="CT263" s="6"/>
      <c r="CU263" s="5"/>
      <c r="CV263" s="4"/>
      <c r="CW263" s="3"/>
      <c r="CX263" s="10"/>
      <c r="CY263" s="5"/>
      <c r="CZ263" s="3"/>
      <c r="DA263" s="6"/>
      <c r="DB263" s="5"/>
      <c r="DC263" s="6"/>
      <c r="DD263" s="5"/>
      <c r="DE263" s="6"/>
      <c r="DF263" s="3"/>
      <c r="DG263" s="3"/>
      <c r="DH263" s="3"/>
      <c r="DI263" s="4"/>
      <c r="DJ263" s="3"/>
      <c r="DK263" s="4"/>
      <c r="DL263" s="19"/>
      <c r="DM263" s="32"/>
      <c r="DN263" s="19"/>
      <c r="DO263" s="32"/>
      <c r="DP263" s="19"/>
      <c r="DQ263" s="32"/>
      <c r="DR263" s="4"/>
      <c r="DS263" s="3"/>
      <c r="DT263" s="4"/>
      <c r="DU263" s="5"/>
      <c r="DV263" s="6"/>
      <c r="DW263" s="6"/>
      <c r="DX263" s="185"/>
      <c r="DY263" s="19"/>
      <c r="DZ263" s="36"/>
      <c r="EA263" s="4"/>
    </row>
    <row r="264" spans="1:131" ht="12" customHeight="1" x14ac:dyDescent="0.2">
      <c r="A264" s="7"/>
      <c r="B264" s="9"/>
      <c r="C264" s="9"/>
      <c r="D264" s="9"/>
      <c r="E264" s="9"/>
      <c r="F264" s="8"/>
      <c r="G264" s="9"/>
      <c r="H264" s="7"/>
      <c r="I264" s="5"/>
      <c r="J264" s="6"/>
      <c r="K264" s="4"/>
      <c r="L264" s="6"/>
      <c r="M264" s="5"/>
      <c r="N264" s="4"/>
      <c r="O264" s="6"/>
      <c r="P264" s="4"/>
      <c r="Q264" s="4"/>
      <c r="R264" s="6"/>
      <c r="S264" s="5"/>
      <c r="T264" s="4"/>
      <c r="U264" s="6"/>
      <c r="V264" s="4"/>
      <c r="W264" s="4"/>
      <c r="X264" s="6"/>
      <c r="Y264" s="5"/>
      <c r="Z264" s="6"/>
      <c r="AA264" s="5"/>
      <c r="AB264" s="6"/>
      <c r="AC264" s="4"/>
      <c r="AD264" s="6"/>
      <c r="AE264" s="5"/>
      <c r="AF264" s="6"/>
      <c r="AG264" s="4"/>
      <c r="AH264" s="6"/>
      <c r="AI264" s="5"/>
      <c r="AJ264" s="6"/>
      <c r="AK264" s="4"/>
      <c r="AL264" s="6"/>
      <c r="AM264" s="5"/>
      <c r="AN264" s="6"/>
      <c r="AO264" s="4"/>
      <c r="AP264" s="6"/>
      <c r="AQ264" s="4"/>
      <c r="AR264" s="6"/>
      <c r="AS264" s="6"/>
      <c r="AT264" s="4"/>
      <c r="AU264" s="4"/>
      <c r="AV264" s="4"/>
      <c r="AW264" s="6"/>
      <c r="AX264" s="5"/>
      <c r="AY264" s="4"/>
      <c r="AZ264" s="4"/>
      <c r="BA264" s="6"/>
      <c r="BB264" s="4"/>
      <c r="BC264" s="4"/>
      <c r="BD264" s="4"/>
      <c r="BE264" s="6"/>
      <c r="BF264" s="4"/>
      <c r="BG264" s="6"/>
      <c r="BH264" s="4"/>
      <c r="BI264" s="4"/>
      <c r="BJ264" s="4"/>
      <c r="BK264" s="6"/>
      <c r="BL264" s="5"/>
      <c r="BM264" s="6"/>
      <c r="BN264" s="5"/>
      <c r="BO264" s="6"/>
      <c r="BP264" s="4"/>
      <c r="BQ264" s="6"/>
      <c r="BR264" s="5"/>
      <c r="BS264" s="6"/>
      <c r="BT264" s="3"/>
      <c r="BU264" s="6"/>
      <c r="BV264" s="5"/>
      <c r="BW264" s="6"/>
      <c r="BX264" s="5"/>
      <c r="BY264" s="6"/>
      <c r="BZ264" s="3"/>
      <c r="CA264" s="4"/>
      <c r="CB264" s="6"/>
      <c r="CC264" s="5"/>
      <c r="CD264" s="6"/>
      <c r="CE264" s="4"/>
      <c r="CF264" s="6"/>
      <c r="CG264" s="5"/>
      <c r="CH264" s="6"/>
      <c r="CI264" s="4"/>
      <c r="CJ264" s="6"/>
      <c r="CK264" s="5"/>
      <c r="CL264" s="6"/>
      <c r="CM264" s="4"/>
      <c r="CN264" s="6"/>
      <c r="CO264" s="5"/>
      <c r="CP264" s="6"/>
      <c r="CQ264" s="5"/>
      <c r="CR264" s="6"/>
      <c r="CS264" s="5"/>
      <c r="CT264" s="6"/>
      <c r="CU264" s="5"/>
      <c r="CV264" s="4"/>
      <c r="CW264" s="3"/>
      <c r="CX264" s="10"/>
      <c r="CY264" s="5"/>
      <c r="CZ264" s="3"/>
      <c r="DA264" s="6"/>
      <c r="DB264" s="5"/>
      <c r="DC264" s="6"/>
      <c r="DD264" s="5"/>
      <c r="DE264" s="6"/>
      <c r="DF264" s="3"/>
      <c r="DG264" s="3"/>
      <c r="DH264" s="3"/>
      <c r="DI264" s="4"/>
      <c r="DJ264" s="3"/>
      <c r="DK264" s="4"/>
      <c r="DL264" s="19"/>
      <c r="DM264" s="32"/>
      <c r="DN264" s="19"/>
      <c r="DO264" s="32"/>
      <c r="DP264" s="19"/>
      <c r="DQ264" s="32"/>
      <c r="DR264" s="4"/>
      <c r="DS264" s="3"/>
      <c r="DT264" s="4"/>
      <c r="DU264" s="5"/>
      <c r="DV264" s="6"/>
      <c r="DW264" s="6"/>
      <c r="DX264" s="185"/>
      <c r="DY264" s="19"/>
      <c r="DZ264" s="36"/>
      <c r="EA264" s="4"/>
    </row>
    <row r="265" spans="1:131" ht="12" customHeight="1" x14ac:dyDescent="0.2">
      <c r="A265" s="7"/>
      <c r="B265" s="9"/>
      <c r="C265" s="9"/>
      <c r="D265" s="9"/>
      <c r="E265" s="9"/>
      <c r="F265" s="8"/>
      <c r="G265" s="9"/>
      <c r="H265" s="7"/>
      <c r="I265" s="5"/>
      <c r="J265" s="6"/>
      <c r="K265" s="4"/>
      <c r="L265" s="6"/>
      <c r="M265" s="5"/>
      <c r="N265" s="4"/>
      <c r="O265" s="6"/>
      <c r="P265" s="4"/>
      <c r="Q265" s="4"/>
      <c r="R265" s="6"/>
      <c r="S265" s="5"/>
      <c r="T265" s="4"/>
      <c r="U265" s="6"/>
      <c r="V265" s="4"/>
      <c r="W265" s="4"/>
      <c r="X265" s="6"/>
      <c r="Y265" s="5"/>
      <c r="Z265" s="6"/>
      <c r="AA265" s="5"/>
      <c r="AB265" s="6"/>
      <c r="AC265" s="4"/>
      <c r="AD265" s="6"/>
      <c r="AE265" s="5"/>
      <c r="AF265" s="6"/>
      <c r="AG265" s="4"/>
      <c r="AH265" s="6"/>
      <c r="AI265" s="5"/>
      <c r="AJ265" s="6"/>
      <c r="AK265" s="4"/>
      <c r="AL265" s="6"/>
      <c r="AM265" s="5"/>
      <c r="AN265" s="6"/>
      <c r="AO265" s="4"/>
      <c r="AP265" s="6"/>
      <c r="AQ265" s="4"/>
      <c r="AR265" s="6"/>
      <c r="AS265" s="6"/>
      <c r="AT265" s="4"/>
      <c r="AU265" s="4"/>
      <c r="AV265" s="4"/>
      <c r="AW265" s="6"/>
      <c r="AX265" s="5"/>
      <c r="AY265" s="4"/>
      <c r="AZ265" s="4"/>
      <c r="BA265" s="6"/>
      <c r="BB265" s="4"/>
      <c r="BC265" s="4"/>
      <c r="BD265" s="4"/>
      <c r="BE265" s="6"/>
      <c r="BF265" s="4"/>
      <c r="BG265" s="6"/>
      <c r="BH265" s="4"/>
      <c r="BI265" s="4"/>
      <c r="BJ265" s="4"/>
      <c r="BK265" s="6"/>
      <c r="BL265" s="5"/>
      <c r="BM265" s="6"/>
      <c r="BN265" s="5"/>
      <c r="BO265" s="6"/>
      <c r="BP265" s="4"/>
      <c r="BQ265" s="6"/>
      <c r="BR265" s="5"/>
      <c r="BS265" s="6"/>
      <c r="BT265" s="3"/>
      <c r="BU265" s="6"/>
      <c r="BV265" s="5"/>
      <c r="BW265" s="6"/>
      <c r="BX265" s="5"/>
      <c r="BY265" s="6"/>
      <c r="BZ265" s="3"/>
      <c r="CA265" s="4"/>
      <c r="CB265" s="6"/>
      <c r="CC265" s="5"/>
      <c r="CD265" s="6"/>
      <c r="CE265" s="4"/>
      <c r="CF265" s="6"/>
      <c r="CG265" s="5"/>
      <c r="CH265" s="6"/>
      <c r="CI265" s="4"/>
      <c r="CJ265" s="6"/>
      <c r="CK265" s="5"/>
      <c r="CL265" s="6"/>
      <c r="CM265" s="4"/>
      <c r="CN265" s="6"/>
      <c r="CO265" s="5"/>
      <c r="CP265" s="6"/>
      <c r="CQ265" s="5"/>
      <c r="CR265" s="6"/>
      <c r="CS265" s="5"/>
      <c r="CT265" s="6"/>
      <c r="CU265" s="5"/>
      <c r="CV265" s="4"/>
      <c r="CW265" s="3"/>
      <c r="CX265" s="10"/>
      <c r="CY265" s="5"/>
      <c r="CZ265" s="3"/>
      <c r="DA265" s="6"/>
      <c r="DB265" s="5"/>
      <c r="DC265" s="6"/>
      <c r="DD265" s="5"/>
      <c r="DE265" s="6"/>
      <c r="DF265" s="3"/>
      <c r="DG265" s="3"/>
      <c r="DH265" s="3"/>
      <c r="DI265" s="4"/>
      <c r="DJ265" s="3"/>
      <c r="DK265" s="4"/>
      <c r="DL265" s="19"/>
      <c r="DM265" s="32"/>
      <c r="DN265" s="19"/>
      <c r="DO265" s="32"/>
      <c r="DP265" s="19"/>
      <c r="DQ265" s="32"/>
      <c r="DR265" s="4"/>
      <c r="DS265" s="3"/>
      <c r="DT265" s="4"/>
      <c r="DU265" s="5"/>
      <c r="DV265" s="6"/>
      <c r="DW265" s="6"/>
      <c r="DX265" s="185"/>
      <c r="DY265" s="19"/>
      <c r="DZ265" s="36"/>
      <c r="EA265" s="4"/>
    </row>
    <row r="266" spans="1:131" ht="12" customHeight="1" x14ac:dyDescent="0.2">
      <c r="A266" s="7"/>
      <c r="B266" s="9"/>
      <c r="C266" s="9"/>
      <c r="D266" s="9"/>
      <c r="E266" s="9"/>
      <c r="F266" s="8"/>
      <c r="G266" s="9"/>
      <c r="H266" s="7"/>
      <c r="I266" s="5"/>
      <c r="J266" s="6"/>
      <c r="K266" s="4"/>
      <c r="L266" s="6"/>
      <c r="M266" s="5"/>
      <c r="N266" s="4"/>
      <c r="O266" s="6"/>
      <c r="P266" s="4"/>
      <c r="Q266" s="4"/>
      <c r="R266" s="6"/>
      <c r="S266" s="5"/>
      <c r="T266" s="4"/>
      <c r="U266" s="6"/>
      <c r="V266" s="4"/>
      <c r="W266" s="4"/>
      <c r="X266" s="6"/>
      <c r="Y266" s="5"/>
      <c r="Z266" s="6"/>
      <c r="AA266" s="5"/>
      <c r="AB266" s="6"/>
      <c r="AC266" s="4"/>
      <c r="AD266" s="6"/>
      <c r="AE266" s="5"/>
      <c r="AF266" s="6"/>
      <c r="AG266" s="4"/>
      <c r="AH266" s="6"/>
      <c r="AI266" s="5"/>
      <c r="AJ266" s="6"/>
      <c r="AK266" s="4"/>
      <c r="AL266" s="6"/>
      <c r="AM266" s="5"/>
      <c r="AN266" s="6"/>
      <c r="AO266" s="4"/>
      <c r="AP266" s="6"/>
      <c r="AQ266" s="4"/>
      <c r="AR266" s="6"/>
      <c r="AS266" s="6"/>
      <c r="AT266" s="4"/>
      <c r="AU266" s="4"/>
      <c r="AV266" s="4"/>
      <c r="AW266" s="6"/>
      <c r="AX266" s="5"/>
      <c r="AY266" s="4"/>
      <c r="AZ266" s="4"/>
      <c r="BA266" s="6"/>
      <c r="BB266" s="4"/>
      <c r="BC266" s="4"/>
      <c r="BD266" s="4"/>
      <c r="BE266" s="6"/>
      <c r="BF266" s="4"/>
      <c r="BG266" s="6"/>
      <c r="BH266" s="4"/>
      <c r="BI266" s="4"/>
      <c r="BJ266" s="4"/>
      <c r="BK266" s="6"/>
      <c r="BL266" s="5"/>
      <c r="BM266" s="6"/>
      <c r="BN266" s="5"/>
      <c r="BO266" s="6"/>
      <c r="BP266" s="4"/>
      <c r="BQ266" s="6"/>
      <c r="BR266" s="5"/>
      <c r="BS266" s="6"/>
      <c r="BT266" s="3"/>
      <c r="BU266" s="6"/>
      <c r="BV266" s="5"/>
      <c r="BW266" s="6"/>
      <c r="BX266" s="5"/>
      <c r="BY266" s="6"/>
      <c r="BZ266" s="3"/>
      <c r="CA266" s="4"/>
      <c r="CB266" s="6"/>
      <c r="CC266" s="5"/>
      <c r="CD266" s="6"/>
      <c r="CE266" s="4"/>
      <c r="CF266" s="6"/>
      <c r="CG266" s="5"/>
      <c r="CH266" s="6"/>
      <c r="CI266" s="4"/>
      <c r="CJ266" s="6"/>
      <c r="CK266" s="5"/>
      <c r="CL266" s="6"/>
      <c r="CM266" s="4"/>
      <c r="CN266" s="6"/>
      <c r="CO266" s="5"/>
      <c r="CP266" s="6"/>
      <c r="CQ266" s="5"/>
      <c r="CR266" s="6"/>
      <c r="CS266" s="5"/>
      <c r="CT266" s="6"/>
      <c r="CU266" s="5"/>
      <c r="CV266" s="4"/>
      <c r="CW266" s="3"/>
      <c r="CX266" s="10"/>
      <c r="CY266" s="5"/>
      <c r="CZ266" s="3"/>
      <c r="DA266" s="6"/>
      <c r="DB266" s="5"/>
      <c r="DC266" s="6"/>
      <c r="DD266" s="5"/>
      <c r="DE266" s="6"/>
      <c r="DF266" s="3"/>
      <c r="DG266" s="3"/>
      <c r="DH266" s="3"/>
      <c r="DI266" s="4"/>
      <c r="DJ266" s="3"/>
      <c r="DK266" s="4"/>
      <c r="DL266" s="19"/>
      <c r="DM266" s="32"/>
      <c r="DN266" s="19"/>
      <c r="DO266" s="32"/>
      <c r="DP266" s="19"/>
      <c r="DQ266" s="32"/>
      <c r="DR266" s="4"/>
      <c r="DS266" s="3"/>
      <c r="DT266" s="4"/>
      <c r="DU266" s="5"/>
      <c r="DV266" s="6"/>
      <c r="DW266" s="6"/>
      <c r="DX266" s="185"/>
      <c r="DY266" s="19"/>
      <c r="DZ266" s="36"/>
      <c r="EA266" s="4"/>
    </row>
    <row r="267" spans="1:131" ht="12" customHeight="1" x14ac:dyDescent="0.2">
      <c r="A267" s="7"/>
      <c r="B267" s="9"/>
      <c r="C267" s="9"/>
      <c r="D267" s="9"/>
      <c r="E267" s="9"/>
      <c r="F267" s="8"/>
      <c r="G267" s="9"/>
      <c r="H267" s="7"/>
      <c r="I267" s="5"/>
      <c r="J267" s="6"/>
      <c r="K267" s="4"/>
      <c r="L267" s="6"/>
      <c r="M267" s="5"/>
      <c r="N267" s="4"/>
      <c r="O267" s="6"/>
      <c r="P267" s="4"/>
      <c r="Q267" s="4"/>
      <c r="R267" s="6"/>
      <c r="S267" s="5"/>
      <c r="T267" s="4"/>
      <c r="U267" s="6"/>
      <c r="V267" s="4"/>
      <c r="W267" s="4"/>
      <c r="X267" s="6"/>
      <c r="Y267" s="5"/>
      <c r="Z267" s="6"/>
      <c r="AA267" s="5"/>
      <c r="AB267" s="6"/>
      <c r="AC267" s="4"/>
      <c r="AD267" s="6"/>
      <c r="AE267" s="5"/>
      <c r="AF267" s="6"/>
      <c r="AG267" s="4"/>
      <c r="AH267" s="6"/>
      <c r="AI267" s="5"/>
      <c r="AJ267" s="6"/>
      <c r="AK267" s="4"/>
      <c r="AL267" s="6"/>
      <c r="AM267" s="5"/>
      <c r="AN267" s="6"/>
      <c r="AO267" s="4"/>
      <c r="AP267" s="6"/>
      <c r="AQ267" s="4"/>
      <c r="AR267" s="6"/>
      <c r="AS267" s="6"/>
      <c r="AT267" s="4"/>
      <c r="AU267" s="4"/>
      <c r="AV267" s="4"/>
      <c r="AW267" s="6"/>
      <c r="AX267" s="5"/>
      <c r="AY267" s="4"/>
      <c r="AZ267" s="4"/>
      <c r="BA267" s="6"/>
      <c r="BB267" s="4"/>
      <c r="BC267" s="4"/>
      <c r="BD267" s="4"/>
      <c r="BE267" s="6"/>
      <c r="BF267" s="4"/>
      <c r="BG267" s="6"/>
      <c r="BH267" s="4"/>
      <c r="BI267" s="4"/>
      <c r="BJ267" s="4"/>
      <c r="BK267" s="6"/>
      <c r="BL267" s="5"/>
      <c r="BM267" s="6"/>
      <c r="BN267" s="5"/>
      <c r="BO267" s="6"/>
      <c r="BP267" s="4"/>
      <c r="BQ267" s="6"/>
      <c r="BR267" s="5"/>
      <c r="BS267" s="6"/>
      <c r="BT267" s="3"/>
      <c r="BU267" s="6"/>
      <c r="BV267" s="5"/>
      <c r="BW267" s="6"/>
      <c r="BX267" s="5"/>
      <c r="BY267" s="6"/>
      <c r="BZ267" s="3"/>
      <c r="CA267" s="4"/>
      <c r="CB267" s="6"/>
      <c r="CC267" s="5"/>
      <c r="CD267" s="6"/>
      <c r="CE267" s="4"/>
      <c r="CF267" s="6"/>
      <c r="CG267" s="5"/>
      <c r="CH267" s="6"/>
      <c r="CI267" s="4"/>
      <c r="CJ267" s="6"/>
      <c r="CK267" s="5"/>
      <c r="CL267" s="6"/>
      <c r="CM267" s="4"/>
      <c r="CN267" s="6"/>
      <c r="CO267" s="5"/>
      <c r="CP267" s="6"/>
      <c r="CQ267" s="5"/>
      <c r="CR267" s="6"/>
      <c r="CS267" s="5"/>
      <c r="CT267" s="6"/>
      <c r="CU267" s="5"/>
      <c r="CV267" s="4"/>
      <c r="CW267" s="3"/>
      <c r="CX267" s="10"/>
      <c r="CY267" s="5"/>
      <c r="CZ267" s="3"/>
      <c r="DA267" s="6"/>
      <c r="DB267" s="5"/>
      <c r="DC267" s="6"/>
      <c r="DD267" s="5"/>
      <c r="DE267" s="6"/>
      <c r="DF267" s="3"/>
      <c r="DG267" s="3"/>
      <c r="DH267" s="3"/>
      <c r="DI267" s="4"/>
      <c r="DJ267" s="3"/>
      <c r="DK267" s="4"/>
      <c r="DL267" s="19"/>
      <c r="DM267" s="32"/>
      <c r="DN267" s="19"/>
      <c r="DO267" s="32"/>
      <c r="DP267" s="19"/>
      <c r="DQ267" s="32"/>
      <c r="DR267" s="4"/>
      <c r="DS267" s="3"/>
      <c r="DT267" s="4"/>
      <c r="DU267" s="5"/>
      <c r="DV267" s="6"/>
      <c r="DW267" s="6"/>
      <c r="DX267" s="185"/>
      <c r="DY267" s="19"/>
      <c r="DZ267" s="36"/>
      <c r="EA267" s="4"/>
    </row>
    <row r="268" spans="1:131" ht="12" customHeight="1" x14ac:dyDescent="0.2">
      <c r="A268" s="7"/>
      <c r="B268" s="9"/>
      <c r="C268" s="9"/>
      <c r="D268" s="9"/>
      <c r="E268" s="9"/>
      <c r="F268" s="8"/>
      <c r="G268" s="9"/>
      <c r="H268" s="7"/>
      <c r="I268" s="5"/>
      <c r="J268" s="6"/>
      <c r="K268" s="4"/>
      <c r="L268" s="6"/>
      <c r="M268" s="5"/>
      <c r="N268" s="4"/>
      <c r="O268" s="6"/>
      <c r="P268" s="4"/>
      <c r="Q268" s="4"/>
      <c r="R268" s="6"/>
      <c r="S268" s="5"/>
      <c r="T268" s="4"/>
      <c r="U268" s="6"/>
      <c r="V268" s="4"/>
      <c r="W268" s="4"/>
      <c r="X268" s="6"/>
      <c r="Y268" s="5"/>
      <c r="Z268" s="6"/>
      <c r="AA268" s="5"/>
      <c r="AB268" s="6"/>
      <c r="AC268" s="4"/>
      <c r="AD268" s="6"/>
      <c r="AE268" s="5"/>
      <c r="AF268" s="6"/>
      <c r="AG268" s="4"/>
      <c r="AH268" s="6"/>
      <c r="AI268" s="5"/>
      <c r="AJ268" s="6"/>
      <c r="AK268" s="4"/>
      <c r="AL268" s="6"/>
      <c r="AM268" s="5"/>
      <c r="AN268" s="6"/>
      <c r="AO268" s="4"/>
      <c r="AP268" s="6"/>
      <c r="AQ268" s="4"/>
      <c r="AR268" s="6"/>
      <c r="AS268" s="6"/>
      <c r="AT268" s="4"/>
      <c r="AU268" s="4"/>
      <c r="AV268" s="4"/>
      <c r="AW268" s="6"/>
      <c r="AX268" s="5"/>
      <c r="AY268" s="4"/>
      <c r="AZ268" s="4"/>
      <c r="BA268" s="6"/>
      <c r="BB268" s="4"/>
      <c r="BC268" s="4"/>
      <c r="BD268" s="4"/>
      <c r="BE268" s="6"/>
      <c r="BF268" s="4"/>
      <c r="BG268" s="6"/>
      <c r="BH268" s="4"/>
      <c r="BI268" s="4"/>
      <c r="BJ268" s="4"/>
      <c r="BK268" s="6"/>
      <c r="BL268" s="5"/>
      <c r="BM268" s="6"/>
      <c r="BN268" s="5"/>
      <c r="BO268" s="6"/>
      <c r="BP268" s="4"/>
      <c r="BQ268" s="6"/>
      <c r="BR268" s="5"/>
      <c r="BS268" s="6"/>
      <c r="BT268" s="3"/>
      <c r="BU268" s="6"/>
      <c r="BV268" s="5"/>
      <c r="BW268" s="6"/>
      <c r="BX268" s="5"/>
      <c r="BY268" s="6"/>
      <c r="BZ268" s="3"/>
      <c r="CA268" s="4"/>
      <c r="CB268" s="6"/>
      <c r="CC268" s="5"/>
      <c r="CD268" s="6"/>
      <c r="CE268" s="4"/>
      <c r="CF268" s="6"/>
      <c r="CG268" s="5"/>
      <c r="CH268" s="6"/>
      <c r="CI268" s="4"/>
      <c r="CJ268" s="6"/>
      <c r="CK268" s="5"/>
      <c r="CL268" s="6"/>
      <c r="CM268" s="4"/>
      <c r="CN268" s="6"/>
      <c r="CO268" s="5"/>
      <c r="CP268" s="6"/>
      <c r="CQ268" s="5"/>
      <c r="CR268" s="6"/>
      <c r="CS268" s="5"/>
      <c r="CT268" s="6"/>
      <c r="CU268" s="5"/>
      <c r="CV268" s="4"/>
      <c r="CW268" s="3"/>
      <c r="CX268" s="10"/>
      <c r="CY268" s="5"/>
      <c r="CZ268" s="3"/>
      <c r="DA268" s="6"/>
      <c r="DB268" s="5"/>
      <c r="DC268" s="6"/>
      <c r="DD268" s="5"/>
      <c r="DE268" s="6"/>
      <c r="DF268" s="3"/>
      <c r="DG268" s="3"/>
      <c r="DH268" s="3"/>
      <c r="DI268" s="4"/>
      <c r="DJ268" s="3"/>
      <c r="DK268" s="4"/>
      <c r="DL268" s="19"/>
      <c r="DM268" s="32"/>
      <c r="DN268" s="19"/>
      <c r="DO268" s="32"/>
      <c r="DP268" s="19"/>
      <c r="DQ268" s="32"/>
      <c r="DR268" s="4"/>
      <c r="DS268" s="3"/>
      <c r="DT268" s="4"/>
      <c r="DU268" s="5"/>
      <c r="DV268" s="6"/>
      <c r="DW268" s="6"/>
      <c r="DX268" s="185"/>
      <c r="DY268" s="19"/>
      <c r="DZ268" s="36"/>
      <c r="EA268" s="4"/>
    </row>
    <row r="269" spans="1:131" ht="12" customHeight="1" x14ac:dyDescent="0.2">
      <c r="A269" s="7"/>
      <c r="B269" s="9"/>
      <c r="C269" s="9"/>
      <c r="D269" s="9"/>
      <c r="E269" s="9"/>
      <c r="F269" s="8"/>
      <c r="G269" s="9"/>
      <c r="H269" s="7"/>
      <c r="I269" s="5"/>
      <c r="J269" s="6"/>
      <c r="K269" s="4"/>
      <c r="L269" s="6"/>
      <c r="M269" s="5"/>
      <c r="N269" s="4"/>
      <c r="O269" s="6"/>
      <c r="P269" s="4"/>
      <c r="Q269" s="4"/>
      <c r="R269" s="6"/>
      <c r="S269" s="5"/>
      <c r="T269" s="4"/>
      <c r="U269" s="6"/>
      <c r="V269" s="4"/>
      <c r="W269" s="4"/>
      <c r="X269" s="6"/>
      <c r="Y269" s="5"/>
      <c r="Z269" s="6"/>
      <c r="AA269" s="5"/>
      <c r="AB269" s="6"/>
      <c r="AC269" s="4"/>
      <c r="AD269" s="6"/>
      <c r="AE269" s="5"/>
      <c r="AF269" s="6"/>
      <c r="AG269" s="4"/>
      <c r="AH269" s="6"/>
      <c r="AI269" s="5"/>
      <c r="AJ269" s="6"/>
      <c r="AK269" s="4"/>
      <c r="AL269" s="6"/>
      <c r="AM269" s="5"/>
      <c r="AN269" s="6"/>
      <c r="AO269" s="4"/>
      <c r="AP269" s="6"/>
      <c r="AQ269" s="4"/>
      <c r="AR269" s="6"/>
      <c r="AS269" s="6"/>
      <c r="AT269" s="4"/>
      <c r="AU269" s="4"/>
      <c r="AV269" s="4"/>
      <c r="AW269" s="6"/>
      <c r="AX269" s="5"/>
      <c r="AY269" s="4"/>
      <c r="AZ269" s="4"/>
      <c r="BA269" s="6"/>
      <c r="BB269" s="4"/>
      <c r="BC269" s="4"/>
      <c r="BD269" s="4"/>
      <c r="BE269" s="6"/>
      <c r="BF269" s="4"/>
      <c r="BG269" s="6"/>
      <c r="BH269" s="4"/>
      <c r="BI269" s="4"/>
      <c r="BJ269" s="4"/>
      <c r="BK269" s="6"/>
      <c r="BL269" s="5"/>
      <c r="BM269" s="6"/>
      <c r="BN269" s="5"/>
      <c r="BO269" s="6"/>
      <c r="BP269" s="4"/>
      <c r="BQ269" s="6"/>
      <c r="BR269" s="5"/>
      <c r="BS269" s="6"/>
      <c r="BT269" s="3"/>
      <c r="BU269" s="6"/>
      <c r="BV269" s="5"/>
      <c r="BW269" s="6"/>
      <c r="BX269" s="5"/>
      <c r="BY269" s="6"/>
      <c r="BZ269" s="3"/>
      <c r="CA269" s="4"/>
      <c r="CB269" s="6"/>
      <c r="CC269" s="5"/>
      <c r="CD269" s="6"/>
      <c r="CE269" s="4"/>
      <c r="CF269" s="6"/>
      <c r="CG269" s="5"/>
      <c r="CH269" s="6"/>
      <c r="CI269" s="4"/>
      <c r="CJ269" s="6"/>
      <c r="CK269" s="5"/>
      <c r="CL269" s="6"/>
      <c r="CM269" s="4"/>
      <c r="CN269" s="6"/>
      <c r="CO269" s="5"/>
      <c r="CP269" s="6"/>
      <c r="CQ269" s="5"/>
      <c r="CR269" s="6"/>
      <c r="CS269" s="5"/>
      <c r="CT269" s="6"/>
      <c r="CU269" s="5"/>
      <c r="CV269" s="4"/>
      <c r="CW269" s="3"/>
      <c r="CX269" s="10"/>
      <c r="CY269" s="5"/>
      <c r="CZ269" s="3"/>
      <c r="DA269" s="6"/>
      <c r="DB269" s="5"/>
      <c r="DC269" s="6"/>
      <c r="DD269" s="5"/>
      <c r="DE269" s="6"/>
      <c r="DF269" s="3"/>
      <c r="DG269" s="3"/>
      <c r="DH269" s="3"/>
      <c r="DI269" s="4"/>
      <c r="DJ269" s="3"/>
      <c r="DK269" s="4"/>
      <c r="DL269" s="19"/>
      <c r="DM269" s="32"/>
      <c r="DN269" s="19"/>
      <c r="DO269" s="32"/>
      <c r="DP269" s="19"/>
      <c r="DQ269" s="32"/>
      <c r="DR269" s="4"/>
      <c r="DS269" s="3"/>
      <c r="DT269" s="4"/>
      <c r="DU269" s="5"/>
      <c r="DV269" s="6"/>
      <c r="DW269" s="6"/>
      <c r="DX269" s="185"/>
      <c r="DY269" s="19"/>
      <c r="DZ269" s="36"/>
      <c r="EA269" s="4"/>
    </row>
    <row r="270" spans="1:131" ht="12" customHeight="1" x14ac:dyDescent="0.2">
      <c r="A270" s="7"/>
      <c r="B270" s="9"/>
      <c r="C270" s="9"/>
      <c r="D270" s="9"/>
      <c r="E270" s="9"/>
      <c r="F270" s="8"/>
      <c r="G270" s="9"/>
      <c r="H270" s="7"/>
      <c r="I270" s="5"/>
      <c r="J270" s="6"/>
      <c r="K270" s="4"/>
      <c r="L270" s="6"/>
      <c r="M270" s="5"/>
      <c r="N270" s="4"/>
      <c r="O270" s="6"/>
      <c r="P270" s="4"/>
      <c r="Q270" s="4"/>
      <c r="R270" s="6"/>
      <c r="S270" s="5"/>
      <c r="T270" s="4"/>
      <c r="U270" s="6"/>
      <c r="V270" s="4"/>
      <c r="W270" s="4"/>
      <c r="X270" s="6"/>
      <c r="Y270" s="5"/>
      <c r="Z270" s="6"/>
      <c r="AA270" s="5"/>
      <c r="AB270" s="6"/>
      <c r="AC270" s="4"/>
      <c r="AD270" s="6"/>
      <c r="AE270" s="5"/>
      <c r="AF270" s="6"/>
      <c r="AG270" s="4"/>
      <c r="AH270" s="6"/>
      <c r="AI270" s="5"/>
      <c r="AJ270" s="6"/>
      <c r="AK270" s="4"/>
      <c r="AL270" s="6"/>
      <c r="AM270" s="5"/>
      <c r="AN270" s="6"/>
      <c r="AO270" s="4"/>
      <c r="AP270" s="6"/>
      <c r="AQ270" s="4"/>
      <c r="AR270" s="6"/>
      <c r="AS270" s="6"/>
      <c r="AT270" s="4"/>
      <c r="AU270" s="4"/>
      <c r="AV270" s="4"/>
      <c r="AW270" s="6"/>
      <c r="AX270" s="5"/>
      <c r="AY270" s="4"/>
      <c r="AZ270" s="4"/>
      <c r="BA270" s="6"/>
      <c r="BB270" s="4"/>
      <c r="BC270" s="4"/>
      <c r="BD270" s="4"/>
      <c r="BE270" s="6"/>
      <c r="BF270" s="4"/>
      <c r="BG270" s="6"/>
      <c r="BH270" s="4"/>
      <c r="BI270" s="4"/>
      <c r="BJ270" s="4"/>
      <c r="BK270" s="6"/>
      <c r="BL270" s="5"/>
      <c r="BM270" s="6"/>
      <c r="BN270" s="5"/>
      <c r="BO270" s="6"/>
      <c r="BP270" s="4"/>
      <c r="BQ270" s="6"/>
      <c r="BR270" s="5"/>
      <c r="BS270" s="6"/>
      <c r="BT270" s="3"/>
      <c r="BU270" s="6"/>
      <c r="BV270" s="5"/>
      <c r="BW270" s="6"/>
      <c r="BX270" s="5"/>
      <c r="BY270" s="6"/>
      <c r="BZ270" s="3"/>
      <c r="CA270" s="4"/>
      <c r="CB270" s="6"/>
      <c r="CC270" s="5"/>
      <c r="CD270" s="6"/>
      <c r="CE270" s="4"/>
      <c r="CF270" s="6"/>
      <c r="CG270" s="5"/>
      <c r="CH270" s="6"/>
      <c r="CI270" s="4"/>
      <c r="CJ270" s="6"/>
      <c r="CK270" s="5"/>
      <c r="CL270" s="6"/>
      <c r="CM270" s="4"/>
      <c r="CN270" s="6"/>
      <c r="CO270" s="5"/>
      <c r="CP270" s="6"/>
      <c r="CQ270" s="5"/>
      <c r="CR270" s="6"/>
      <c r="CS270" s="5"/>
      <c r="CT270" s="6"/>
      <c r="CU270" s="5"/>
      <c r="CV270" s="4"/>
      <c r="CW270" s="3"/>
      <c r="CX270" s="10"/>
      <c r="CY270" s="5"/>
      <c r="CZ270" s="3"/>
      <c r="DA270" s="6"/>
      <c r="DB270" s="5"/>
      <c r="DC270" s="6"/>
      <c r="DD270" s="5"/>
      <c r="DE270" s="6"/>
      <c r="DF270" s="3"/>
      <c r="DG270" s="3"/>
      <c r="DH270" s="3"/>
      <c r="DI270" s="4"/>
      <c r="DJ270" s="3"/>
      <c r="DK270" s="4"/>
      <c r="DL270" s="19"/>
      <c r="DM270" s="32"/>
      <c r="DN270" s="19"/>
      <c r="DO270" s="32"/>
      <c r="DP270" s="19"/>
      <c r="DQ270" s="32"/>
      <c r="DR270" s="4"/>
      <c r="DS270" s="3"/>
      <c r="DT270" s="4"/>
      <c r="DU270" s="5"/>
      <c r="DV270" s="6"/>
      <c r="DW270" s="6"/>
      <c r="DX270" s="185"/>
      <c r="DY270" s="19"/>
      <c r="DZ270" s="36"/>
      <c r="EA270" s="4"/>
    </row>
    <row r="271" spans="1:131" ht="12" customHeight="1" x14ac:dyDescent="0.2">
      <c r="A271" s="7"/>
      <c r="B271" s="9"/>
      <c r="C271" s="9"/>
      <c r="D271" s="9"/>
      <c r="E271" s="9"/>
      <c r="F271" s="8"/>
      <c r="G271" s="9"/>
      <c r="H271" s="7"/>
      <c r="I271" s="5"/>
      <c r="J271" s="6"/>
      <c r="K271" s="4"/>
      <c r="L271" s="6"/>
      <c r="M271" s="5"/>
      <c r="N271" s="4"/>
      <c r="O271" s="6"/>
      <c r="P271" s="4"/>
      <c r="Q271" s="4"/>
      <c r="R271" s="6"/>
      <c r="S271" s="5"/>
      <c r="T271" s="4"/>
      <c r="U271" s="6"/>
      <c r="V271" s="4"/>
      <c r="W271" s="4"/>
      <c r="X271" s="6"/>
      <c r="Y271" s="5"/>
      <c r="Z271" s="6"/>
      <c r="AA271" s="5"/>
      <c r="AB271" s="6"/>
      <c r="AC271" s="4"/>
      <c r="AD271" s="6"/>
      <c r="AE271" s="5"/>
      <c r="AF271" s="6"/>
      <c r="AG271" s="4"/>
      <c r="AH271" s="6"/>
      <c r="AI271" s="5"/>
      <c r="AJ271" s="6"/>
      <c r="AK271" s="4"/>
      <c r="AL271" s="6"/>
      <c r="AM271" s="5"/>
      <c r="AN271" s="6"/>
      <c r="AO271" s="4"/>
      <c r="AP271" s="6"/>
      <c r="AQ271" s="4"/>
      <c r="AR271" s="6"/>
      <c r="AS271" s="6"/>
      <c r="AT271" s="4"/>
      <c r="AU271" s="4"/>
      <c r="AV271" s="4"/>
      <c r="AW271" s="6"/>
      <c r="AX271" s="5"/>
      <c r="AY271" s="4"/>
      <c r="AZ271" s="4"/>
      <c r="BA271" s="6"/>
      <c r="BB271" s="4"/>
      <c r="BC271" s="4"/>
      <c r="BD271" s="4"/>
      <c r="BE271" s="6"/>
      <c r="BF271" s="4"/>
      <c r="BG271" s="6"/>
      <c r="BH271" s="4"/>
      <c r="BI271" s="4"/>
      <c r="BJ271" s="4"/>
      <c r="BK271" s="6"/>
      <c r="BL271" s="5"/>
      <c r="BM271" s="6"/>
      <c r="BN271" s="5"/>
      <c r="BO271" s="6"/>
      <c r="BP271" s="4"/>
      <c r="BQ271" s="6"/>
      <c r="BR271" s="5"/>
      <c r="BS271" s="6"/>
      <c r="BT271" s="3"/>
      <c r="BU271" s="6"/>
      <c r="BV271" s="5"/>
      <c r="BW271" s="6"/>
      <c r="BX271" s="5"/>
      <c r="BY271" s="6"/>
      <c r="BZ271" s="3"/>
      <c r="CA271" s="4"/>
      <c r="CB271" s="6"/>
      <c r="CC271" s="5"/>
      <c r="CD271" s="6"/>
      <c r="CE271" s="4"/>
      <c r="CF271" s="6"/>
      <c r="CG271" s="5"/>
      <c r="CH271" s="6"/>
      <c r="CI271" s="4"/>
      <c r="CJ271" s="6"/>
      <c r="CK271" s="5"/>
      <c r="CL271" s="6"/>
      <c r="CM271" s="4"/>
      <c r="CN271" s="6"/>
      <c r="CO271" s="5"/>
      <c r="CP271" s="6"/>
      <c r="CQ271" s="5"/>
      <c r="CR271" s="6"/>
      <c r="CS271" s="5"/>
      <c r="CT271" s="6"/>
      <c r="CU271" s="5"/>
      <c r="CV271" s="4"/>
      <c r="CW271" s="3"/>
      <c r="CX271" s="10"/>
      <c r="CY271" s="5"/>
      <c r="CZ271" s="3"/>
      <c r="DA271" s="6"/>
      <c r="DB271" s="5"/>
      <c r="DC271" s="6"/>
      <c r="DD271" s="5"/>
      <c r="DE271" s="6"/>
      <c r="DF271" s="3"/>
      <c r="DG271" s="3"/>
      <c r="DH271" s="3"/>
      <c r="DI271" s="4"/>
      <c r="DJ271" s="3"/>
      <c r="DK271" s="4"/>
      <c r="DL271" s="19"/>
      <c r="DM271" s="32"/>
      <c r="DN271" s="19"/>
      <c r="DO271" s="32"/>
      <c r="DP271" s="19"/>
      <c r="DQ271" s="32"/>
      <c r="DR271" s="4"/>
      <c r="DS271" s="3"/>
      <c r="DT271" s="4"/>
      <c r="DU271" s="5"/>
      <c r="DV271" s="6"/>
      <c r="DW271" s="6"/>
      <c r="DX271" s="185"/>
      <c r="DY271" s="19"/>
      <c r="DZ271" s="36"/>
      <c r="EA271" s="4"/>
    </row>
    <row r="272" spans="1:131" ht="12" customHeight="1" x14ac:dyDescent="0.2">
      <c r="A272" s="7"/>
      <c r="B272" s="9"/>
      <c r="C272" s="9"/>
      <c r="D272" s="9"/>
      <c r="E272" s="9"/>
      <c r="F272" s="8"/>
      <c r="G272" s="9"/>
      <c r="H272" s="7"/>
      <c r="I272" s="5"/>
      <c r="J272" s="6"/>
      <c r="K272" s="4"/>
      <c r="L272" s="6"/>
      <c r="M272" s="5"/>
      <c r="N272" s="4"/>
      <c r="O272" s="6"/>
      <c r="P272" s="4"/>
      <c r="Q272" s="4"/>
      <c r="R272" s="6"/>
      <c r="S272" s="5"/>
      <c r="T272" s="4"/>
      <c r="U272" s="6"/>
      <c r="V272" s="4"/>
      <c r="W272" s="4"/>
      <c r="X272" s="6"/>
      <c r="Y272" s="5"/>
      <c r="Z272" s="6"/>
      <c r="AA272" s="5"/>
      <c r="AB272" s="6"/>
      <c r="AC272" s="4"/>
      <c r="AD272" s="6"/>
      <c r="AE272" s="5"/>
      <c r="AF272" s="6"/>
      <c r="AG272" s="4"/>
      <c r="AH272" s="6"/>
      <c r="AI272" s="5"/>
      <c r="AJ272" s="6"/>
      <c r="AK272" s="4"/>
      <c r="AL272" s="6"/>
      <c r="AM272" s="5"/>
      <c r="AN272" s="6"/>
      <c r="AO272" s="4"/>
      <c r="AP272" s="6"/>
      <c r="AQ272" s="4"/>
      <c r="AR272" s="6"/>
      <c r="AS272" s="6"/>
      <c r="AT272" s="4"/>
      <c r="AU272" s="4"/>
      <c r="AV272" s="4"/>
      <c r="AW272" s="6"/>
      <c r="AX272" s="5"/>
      <c r="AY272" s="4"/>
      <c r="AZ272" s="4"/>
      <c r="BA272" s="6"/>
      <c r="BB272" s="4"/>
      <c r="BC272" s="4"/>
      <c r="BD272" s="4"/>
      <c r="BE272" s="6"/>
      <c r="BF272" s="4"/>
      <c r="BG272" s="6"/>
      <c r="BH272" s="4"/>
      <c r="BI272" s="4"/>
      <c r="BJ272" s="4"/>
      <c r="BK272" s="6"/>
      <c r="BL272" s="5"/>
      <c r="BM272" s="6"/>
      <c r="BN272" s="5"/>
      <c r="BO272" s="6"/>
      <c r="BP272" s="4"/>
      <c r="BQ272" s="6"/>
      <c r="BR272" s="5"/>
      <c r="BS272" s="6"/>
      <c r="BT272" s="3"/>
      <c r="BU272" s="6"/>
      <c r="BV272" s="5"/>
      <c r="BW272" s="6"/>
      <c r="BX272" s="5"/>
      <c r="BY272" s="6"/>
      <c r="BZ272" s="3"/>
      <c r="CA272" s="4"/>
      <c r="CB272" s="6"/>
      <c r="CC272" s="5"/>
      <c r="CD272" s="6"/>
      <c r="CE272" s="4"/>
      <c r="CF272" s="6"/>
      <c r="CG272" s="5"/>
      <c r="CH272" s="6"/>
      <c r="CI272" s="4"/>
      <c r="CJ272" s="6"/>
      <c r="CK272" s="5"/>
      <c r="CL272" s="6"/>
      <c r="CM272" s="4"/>
      <c r="CN272" s="6"/>
      <c r="CO272" s="5"/>
      <c r="CP272" s="6"/>
      <c r="CQ272" s="5"/>
      <c r="CR272" s="6"/>
      <c r="CS272" s="5"/>
      <c r="CT272" s="6"/>
      <c r="CU272" s="5"/>
      <c r="CV272" s="4"/>
      <c r="CW272" s="3"/>
      <c r="CX272" s="10"/>
      <c r="CY272" s="5"/>
      <c r="CZ272" s="3"/>
      <c r="DA272" s="6"/>
      <c r="DB272" s="5"/>
      <c r="DC272" s="6"/>
      <c r="DD272" s="5"/>
      <c r="DE272" s="6"/>
      <c r="DF272" s="3"/>
      <c r="DG272" s="3"/>
      <c r="DH272" s="3"/>
      <c r="DI272" s="4"/>
      <c r="DJ272" s="3"/>
      <c r="DK272" s="4"/>
      <c r="DL272" s="19"/>
      <c r="DM272" s="32"/>
      <c r="DN272" s="19"/>
      <c r="DO272" s="32"/>
      <c r="DP272" s="19"/>
      <c r="DQ272" s="32"/>
      <c r="DR272" s="4"/>
      <c r="DS272" s="3"/>
      <c r="DT272" s="4"/>
      <c r="DU272" s="5"/>
      <c r="DV272" s="6"/>
      <c r="DW272" s="6"/>
      <c r="DX272" s="185"/>
      <c r="DY272" s="19"/>
      <c r="DZ272" s="36"/>
      <c r="EA272" s="4"/>
    </row>
    <row r="273" spans="1:131" ht="12" customHeight="1" x14ac:dyDescent="0.2">
      <c r="A273" s="7"/>
      <c r="B273" s="9"/>
      <c r="C273" s="9"/>
      <c r="D273" s="9"/>
      <c r="E273" s="9"/>
      <c r="F273" s="8"/>
      <c r="G273" s="9"/>
      <c r="H273" s="7"/>
      <c r="I273" s="5"/>
      <c r="J273" s="6"/>
      <c r="K273" s="4"/>
      <c r="L273" s="6"/>
      <c r="M273" s="5"/>
      <c r="N273" s="4"/>
      <c r="O273" s="6"/>
      <c r="P273" s="4"/>
      <c r="Q273" s="4"/>
      <c r="R273" s="6"/>
      <c r="S273" s="5"/>
      <c r="T273" s="4"/>
      <c r="U273" s="6"/>
      <c r="V273" s="4"/>
      <c r="W273" s="4"/>
      <c r="X273" s="6"/>
      <c r="Y273" s="5"/>
      <c r="Z273" s="6"/>
      <c r="AA273" s="5"/>
      <c r="AB273" s="6"/>
      <c r="AC273" s="4"/>
      <c r="AD273" s="6"/>
      <c r="AE273" s="5"/>
      <c r="AF273" s="6"/>
      <c r="AG273" s="4"/>
      <c r="AH273" s="6"/>
      <c r="AI273" s="5"/>
      <c r="AJ273" s="6"/>
      <c r="AK273" s="4"/>
      <c r="AL273" s="6"/>
      <c r="AM273" s="5"/>
      <c r="AN273" s="6"/>
      <c r="AO273" s="4"/>
      <c r="AP273" s="6"/>
      <c r="AQ273" s="4"/>
      <c r="AR273" s="6"/>
      <c r="AS273" s="6"/>
      <c r="AT273" s="4"/>
      <c r="AU273" s="4"/>
      <c r="AV273" s="4"/>
      <c r="AW273" s="6"/>
      <c r="AX273" s="5"/>
      <c r="AY273" s="4"/>
      <c r="AZ273" s="4"/>
      <c r="BA273" s="6"/>
      <c r="BB273" s="4"/>
      <c r="BC273" s="4"/>
      <c r="BD273" s="4"/>
      <c r="BE273" s="6"/>
      <c r="BF273" s="4"/>
      <c r="BG273" s="6"/>
      <c r="BH273" s="4"/>
      <c r="BI273" s="4"/>
      <c r="BJ273" s="4"/>
      <c r="BK273" s="6"/>
      <c r="BL273" s="5"/>
      <c r="BM273" s="6"/>
      <c r="BN273" s="5"/>
      <c r="BO273" s="6"/>
      <c r="BP273" s="4"/>
      <c r="BQ273" s="6"/>
      <c r="BR273" s="5"/>
      <c r="BS273" s="6"/>
      <c r="BT273" s="3"/>
      <c r="BU273" s="6"/>
      <c r="BV273" s="5"/>
      <c r="BW273" s="6"/>
      <c r="BX273" s="5"/>
      <c r="BY273" s="6"/>
      <c r="BZ273" s="3"/>
      <c r="CA273" s="4"/>
      <c r="CB273" s="6"/>
      <c r="CC273" s="5"/>
      <c r="CD273" s="6"/>
      <c r="CE273" s="4"/>
      <c r="CF273" s="6"/>
      <c r="CG273" s="5"/>
      <c r="CH273" s="6"/>
      <c r="CI273" s="4"/>
      <c r="CJ273" s="6"/>
      <c r="CK273" s="5"/>
      <c r="CL273" s="6"/>
      <c r="CM273" s="4"/>
      <c r="CN273" s="6"/>
      <c r="CO273" s="5"/>
      <c r="CP273" s="6"/>
      <c r="CQ273" s="5"/>
      <c r="CR273" s="6"/>
      <c r="CS273" s="5"/>
      <c r="CT273" s="6"/>
      <c r="CU273" s="5"/>
      <c r="CV273" s="4"/>
      <c r="CW273" s="3"/>
      <c r="CX273" s="10"/>
      <c r="CY273" s="5"/>
      <c r="CZ273" s="3"/>
      <c r="DA273" s="6"/>
      <c r="DB273" s="5"/>
      <c r="DC273" s="6"/>
      <c r="DD273" s="5"/>
      <c r="DE273" s="6"/>
      <c r="DF273" s="3"/>
      <c r="DG273" s="3"/>
      <c r="DH273" s="3"/>
      <c r="DI273" s="4"/>
      <c r="DJ273" s="3"/>
      <c r="DK273" s="4"/>
      <c r="DL273" s="19"/>
      <c r="DM273" s="32"/>
      <c r="DN273" s="19"/>
      <c r="DO273" s="32"/>
      <c r="DP273" s="19"/>
      <c r="DQ273" s="32"/>
      <c r="DR273" s="4"/>
      <c r="DS273" s="3"/>
      <c r="DT273" s="4"/>
      <c r="DU273" s="5"/>
      <c r="DV273" s="6"/>
      <c r="DW273" s="6"/>
      <c r="DX273" s="185"/>
      <c r="DY273" s="19"/>
      <c r="DZ273" s="36"/>
      <c r="EA273" s="4"/>
    </row>
    <row r="274" spans="1:131" ht="12" customHeight="1" x14ac:dyDescent="0.2">
      <c r="A274" s="7"/>
      <c r="B274" s="9"/>
      <c r="C274" s="9"/>
      <c r="D274" s="9"/>
      <c r="E274" s="9"/>
      <c r="F274" s="8"/>
      <c r="G274" s="9"/>
      <c r="H274" s="7"/>
      <c r="I274" s="5"/>
      <c r="J274" s="6"/>
      <c r="K274" s="4"/>
      <c r="L274" s="6"/>
      <c r="M274" s="5"/>
      <c r="N274" s="4"/>
      <c r="O274" s="6"/>
      <c r="P274" s="4"/>
      <c r="Q274" s="4"/>
      <c r="R274" s="6"/>
      <c r="S274" s="5"/>
      <c r="T274" s="4"/>
      <c r="U274" s="6"/>
      <c r="V274" s="4"/>
      <c r="W274" s="4"/>
      <c r="X274" s="6"/>
      <c r="Y274" s="5"/>
      <c r="Z274" s="6"/>
      <c r="AA274" s="5"/>
      <c r="AB274" s="6"/>
      <c r="AC274" s="4"/>
      <c r="AD274" s="6"/>
      <c r="AE274" s="5"/>
      <c r="AF274" s="6"/>
      <c r="AG274" s="4"/>
      <c r="AH274" s="6"/>
      <c r="AI274" s="5"/>
      <c r="AJ274" s="6"/>
      <c r="AK274" s="4"/>
      <c r="AL274" s="6"/>
      <c r="AM274" s="5"/>
      <c r="AN274" s="6"/>
      <c r="AO274" s="4"/>
      <c r="AP274" s="6"/>
      <c r="AQ274" s="4"/>
      <c r="AR274" s="6"/>
      <c r="AS274" s="6"/>
      <c r="AT274" s="4"/>
      <c r="AU274" s="4"/>
      <c r="AV274" s="4"/>
      <c r="AW274" s="6"/>
      <c r="AX274" s="5"/>
      <c r="AY274" s="4"/>
      <c r="AZ274" s="4"/>
      <c r="BA274" s="6"/>
      <c r="BB274" s="4"/>
      <c r="BC274" s="4"/>
      <c r="BD274" s="4"/>
      <c r="BE274" s="6"/>
      <c r="BF274" s="4"/>
      <c r="BG274" s="6"/>
      <c r="BH274" s="4"/>
      <c r="BI274" s="4"/>
      <c r="BJ274" s="4"/>
      <c r="BK274" s="6"/>
      <c r="BL274" s="5"/>
      <c r="BM274" s="6"/>
      <c r="BN274" s="5"/>
      <c r="BO274" s="6"/>
      <c r="BP274" s="4"/>
      <c r="BQ274" s="6"/>
      <c r="BR274" s="5"/>
      <c r="BS274" s="6"/>
      <c r="BT274" s="3"/>
      <c r="BU274" s="6"/>
      <c r="BV274" s="5"/>
      <c r="BW274" s="6"/>
      <c r="BX274" s="5"/>
      <c r="BY274" s="6"/>
      <c r="BZ274" s="3"/>
      <c r="CA274" s="4"/>
      <c r="CB274" s="6"/>
      <c r="CC274" s="5"/>
      <c r="CD274" s="6"/>
      <c r="CE274" s="4"/>
      <c r="CF274" s="6"/>
      <c r="CG274" s="5"/>
      <c r="CH274" s="6"/>
      <c r="CI274" s="4"/>
      <c r="CJ274" s="6"/>
      <c r="CK274" s="5"/>
      <c r="CL274" s="6"/>
      <c r="CM274" s="4"/>
      <c r="CN274" s="6"/>
      <c r="CO274" s="5"/>
      <c r="CP274" s="6"/>
      <c r="CQ274" s="5"/>
      <c r="CR274" s="6"/>
      <c r="CS274" s="5"/>
      <c r="CT274" s="6"/>
      <c r="CU274" s="5"/>
      <c r="CV274" s="4"/>
      <c r="CW274" s="3"/>
      <c r="CX274" s="10"/>
      <c r="CY274" s="5"/>
      <c r="CZ274" s="3"/>
      <c r="DA274" s="6"/>
      <c r="DB274" s="5"/>
      <c r="DC274" s="6"/>
      <c r="DD274" s="5"/>
      <c r="DE274" s="6"/>
      <c r="DF274" s="3"/>
      <c r="DG274" s="3"/>
      <c r="DH274" s="3"/>
      <c r="DI274" s="4"/>
      <c r="DJ274" s="3"/>
      <c r="DK274" s="4"/>
      <c r="DL274" s="19"/>
      <c r="DM274" s="32"/>
      <c r="DN274" s="19"/>
      <c r="DO274" s="32"/>
      <c r="DP274" s="19"/>
      <c r="DQ274" s="32"/>
      <c r="DR274" s="4"/>
      <c r="DS274" s="3"/>
      <c r="DT274" s="4"/>
      <c r="DU274" s="5"/>
      <c r="DV274" s="6"/>
      <c r="DW274" s="6"/>
      <c r="DX274" s="185"/>
      <c r="DY274" s="19"/>
      <c r="DZ274" s="36"/>
      <c r="EA274" s="4"/>
    </row>
    <row r="275" spans="1:131" ht="12" customHeight="1" x14ac:dyDescent="0.2">
      <c r="A275" s="7"/>
      <c r="B275" s="9"/>
      <c r="C275" s="9"/>
      <c r="D275" s="9"/>
      <c r="E275" s="9"/>
      <c r="F275" s="8"/>
      <c r="G275" s="9"/>
      <c r="H275" s="7"/>
      <c r="I275" s="5"/>
      <c r="J275" s="6"/>
      <c r="K275" s="4"/>
      <c r="L275" s="6"/>
      <c r="M275" s="5"/>
      <c r="N275" s="4"/>
      <c r="O275" s="6"/>
      <c r="P275" s="4"/>
      <c r="Q275" s="4"/>
      <c r="R275" s="6"/>
      <c r="S275" s="5"/>
      <c r="T275" s="4"/>
      <c r="U275" s="6"/>
      <c r="V275" s="4"/>
      <c r="W275" s="4"/>
      <c r="X275" s="6"/>
      <c r="Y275" s="5"/>
      <c r="Z275" s="6"/>
      <c r="AA275" s="5"/>
      <c r="AB275" s="6"/>
      <c r="AC275" s="4"/>
      <c r="AD275" s="6"/>
      <c r="AE275" s="5"/>
      <c r="AF275" s="6"/>
      <c r="AG275" s="4"/>
      <c r="AH275" s="6"/>
      <c r="AI275" s="5"/>
      <c r="AJ275" s="6"/>
      <c r="AK275" s="4"/>
      <c r="AL275" s="6"/>
      <c r="AM275" s="5"/>
      <c r="AN275" s="6"/>
      <c r="AO275" s="4"/>
      <c r="AP275" s="6"/>
      <c r="AQ275" s="4"/>
      <c r="AR275" s="6"/>
      <c r="AS275" s="6"/>
      <c r="AT275" s="4"/>
      <c r="AU275" s="4"/>
      <c r="AV275" s="4"/>
      <c r="AW275" s="6"/>
      <c r="AX275" s="5"/>
      <c r="AY275" s="4"/>
      <c r="AZ275" s="4"/>
      <c r="BA275" s="6"/>
      <c r="BB275" s="4"/>
      <c r="BC275" s="4"/>
      <c r="BD275" s="4"/>
      <c r="BE275" s="6"/>
      <c r="BF275" s="4"/>
      <c r="BG275" s="6"/>
      <c r="BH275" s="4"/>
      <c r="BI275" s="4"/>
      <c r="BJ275" s="4"/>
      <c r="BK275" s="6"/>
      <c r="BL275" s="5"/>
      <c r="BM275" s="6"/>
      <c r="BN275" s="5"/>
      <c r="BO275" s="6"/>
      <c r="BP275" s="4"/>
      <c r="BQ275" s="6"/>
      <c r="BR275" s="5"/>
      <c r="BS275" s="6"/>
      <c r="BT275" s="3"/>
      <c r="BU275" s="6"/>
      <c r="BV275" s="5"/>
      <c r="BW275" s="6"/>
      <c r="BX275" s="5"/>
      <c r="BY275" s="6"/>
      <c r="BZ275" s="3"/>
      <c r="CA275" s="4"/>
      <c r="CB275" s="6"/>
      <c r="CC275" s="5"/>
      <c r="CD275" s="6"/>
      <c r="CE275" s="4"/>
      <c r="CF275" s="6"/>
      <c r="CG275" s="5"/>
      <c r="CH275" s="6"/>
      <c r="CI275" s="4"/>
      <c r="CJ275" s="6"/>
      <c r="CK275" s="5"/>
      <c r="CL275" s="6"/>
      <c r="CM275" s="4"/>
      <c r="CN275" s="6"/>
      <c r="CO275" s="5"/>
      <c r="CP275" s="6"/>
      <c r="CQ275" s="5"/>
      <c r="CR275" s="6"/>
      <c r="CS275" s="5"/>
      <c r="CT275" s="6"/>
      <c r="CU275" s="5"/>
      <c r="CV275" s="4"/>
      <c r="CW275" s="3"/>
      <c r="CX275" s="10"/>
      <c r="CY275" s="5"/>
      <c r="CZ275" s="3"/>
      <c r="DA275" s="6"/>
      <c r="DB275" s="5"/>
      <c r="DC275" s="6"/>
      <c r="DD275" s="5"/>
      <c r="DE275" s="6"/>
      <c r="DF275" s="3"/>
      <c r="DG275" s="3"/>
      <c r="DH275" s="3"/>
      <c r="DI275" s="4"/>
      <c r="DJ275" s="3"/>
      <c r="DK275" s="4"/>
      <c r="DL275" s="19"/>
      <c r="DM275" s="32"/>
      <c r="DN275" s="19"/>
      <c r="DO275" s="32"/>
      <c r="DP275" s="19"/>
      <c r="DQ275" s="32"/>
      <c r="DR275" s="4"/>
      <c r="DS275" s="3"/>
      <c r="DT275" s="4"/>
      <c r="DU275" s="5"/>
      <c r="DV275" s="6"/>
      <c r="DW275" s="6"/>
      <c r="DX275" s="185"/>
      <c r="DY275" s="19"/>
      <c r="DZ275" s="36"/>
      <c r="EA275" s="4"/>
    </row>
    <row r="276" spans="1:131" ht="12" customHeight="1" x14ac:dyDescent="0.2">
      <c r="A276" s="7"/>
      <c r="B276" s="9"/>
      <c r="C276" s="9"/>
      <c r="D276" s="9"/>
      <c r="E276" s="9"/>
      <c r="F276" s="8"/>
      <c r="G276" s="9"/>
      <c r="H276" s="7"/>
      <c r="I276" s="5"/>
      <c r="J276" s="6"/>
      <c r="K276" s="4"/>
      <c r="L276" s="6"/>
      <c r="M276" s="5"/>
      <c r="N276" s="4"/>
      <c r="O276" s="6"/>
      <c r="P276" s="4"/>
      <c r="Q276" s="4"/>
      <c r="R276" s="6"/>
      <c r="S276" s="5"/>
      <c r="T276" s="4"/>
      <c r="U276" s="6"/>
      <c r="V276" s="4"/>
      <c r="W276" s="4"/>
      <c r="X276" s="6"/>
      <c r="Y276" s="5"/>
      <c r="Z276" s="6"/>
      <c r="AA276" s="5"/>
      <c r="AB276" s="6"/>
      <c r="AC276" s="4"/>
      <c r="AD276" s="6"/>
      <c r="AE276" s="5"/>
      <c r="AF276" s="6"/>
      <c r="AG276" s="4"/>
      <c r="AH276" s="6"/>
      <c r="AI276" s="5"/>
      <c r="AJ276" s="6"/>
      <c r="AK276" s="4"/>
      <c r="AL276" s="6"/>
      <c r="AM276" s="5"/>
      <c r="AN276" s="6"/>
      <c r="AO276" s="4"/>
      <c r="AP276" s="6"/>
      <c r="AQ276" s="4"/>
      <c r="AR276" s="6"/>
      <c r="AS276" s="6"/>
      <c r="AT276" s="4"/>
      <c r="AU276" s="4"/>
      <c r="AV276" s="4"/>
      <c r="AW276" s="6"/>
      <c r="AX276" s="5"/>
      <c r="AY276" s="4"/>
      <c r="AZ276" s="4"/>
      <c r="BA276" s="6"/>
      <c r="BB276" s="4"/>
      <c r="BC276" s="4"/>
      <c r="BD276" s="4"/>
      <c r="BE276" s="6"/>
      <c r="BF276" s="4"/>
      <c r="BG276" s="6"/>
      <c r="BH276" s="4"/>
      <c r="BI276" s="4"/>
      <c r="BJ276" s="4"/>
      <c r="BK276" s="6"/>
      <c r="BL276" s="5"/>
      <c r="BM276" s="6"/>
      <c r="BN276" s="5"/>
      <c r="BO276" s="6"/>
      <c r="BP276" s="4"/>
      <c r="BQ276" s="6"/>
      <c r="BR276" s="5"/>
      <c r="BS276" s="6"/>
      <c r="BT276" s="3"/>
      <c r="BU276" s="6"/>
      <c r="BV276" s="5"/>
      <c r="BW276" s="6"/>
      <c r="BX276" s="5"/>
      <c r="BY276" s="6"/>
      <c r="BZ276" s="3"/>
      <c r="CA276" s="4"/>
      <c r="CB276" s="6"/>
      <c r="CC276" s="5"/>
      <c r="CD276" s="6"/>
      <c r="CE276" s="4"/>
      <c r="CF276" s="6"/>
      <c r="CG276" s="5"/>
      <c r="CH276" s="6"/>
      <c r="CI276" s="4"/>
      <c r="CJ276" s="6"/>
      <c r="CK276" s="5"/>
      <c r="CL276" s="6"/>
      <c r="CM276" s="4"/>
      <c r="CN276" s="6"/>
      <c r="CO276" s="5"/>
      <c r="CP276" s="6"/>
      <c r="CQ276" s="5"/>
      <c r="CR276" s="6"/>
      <c r="CS276" s="5"/>
      <c r="CT276" s="6"/>
      <c r="CU276" s="5"/>
      <c r="CV276" s="4"/>
      <c r="CW276" s="3"/>
      <c r="CX276" s="10"/>
      <c r="CY276" s="5"/>
      <c r="CZ276" s="3"/>
      <c r="DA276" s="6"/>
      <c r="DB276" s="5"/>
      <c r="DC276" s="6"/>
      <c r="DD276" s="5"/>
      <c r="DE276" s="6"/>
      <c r="DF276" s="3"/>
      <c r="DG276" s="3"/>
      <c r="DH276" s="3"/>
      <c r="DI276" s="4"/>
      <c r="DJ276" s="3"/>
      <c r="DK276" s="4"/>
      <c r="DL276" s="19"/>
      <c r="DM276" s="32"/>
      <c r="DN276" s="19"/>
      <c r="DO276" s="32"/>
      <c r="DP276" s="19"/>
      <c r="DQ276" s="32"/>
      <c r="DR276" s="4"/>
      <c r="DS276" s="3"/>
      <c r="DT276" s="4"/>
      <c r="DU276" s="5"/>
      <c r="DV276" s="6"/>
      <c r="DW276" s="6"/>
      <c r="DX276" s="185"/>
      <c r="DY276" s="19"/>
      <c r="DZ276" s="36"/>
      <c r="EA276" s="4"/>
    </row>
    <row r="277" spans="1:131" ht="12" customHeight="1" x14ac:dyDescent="0.2">
      <c r="A277" s="7"/>
      <c r="B277" s="9"/>
      <c r="C277" s="9"/>
      <c r="D277" s="9"/>
      <c r="E277" s="9"/>
      <c r="F277" s="8"/>
      <c r="G277" s="9"/>
      <c r="H277" s="7"/>
      <c r="I277" s="5"/>
      <c r="J277" s="6"/>
      <c r="K277" s="4"/>
      <c r="L277" s="6"/>
      <c r="M277" s="5"/>
      <c r="N277" s="4"/>
      <c r="O277" s="6"/>
      <c r="P277" s="4"/>
      <c r="Q277" s="4"/>
      <c r="R277" s="6"/>
      <c r="S277" s="5"/>
      <c r="T277" s="4"/>
      <c r="U277" s="6"/>
      <c r="V277" s="4"/>
      <c r="W277" s="4"/>
      <c r="X277" s="6"/>
      <c r="Y277" s="5"/>
      <c r="Z277" s="6"/>
      <c r="AA277" s="5"/>
      <c r="AB277" s="6"/>
      <c r="AC277" s="4"/>
      <c r="AD277" s="6"/>
      <c r="AE277" s="5"/>
      <c r="AF277" s="6"/>
      <c r="AG277" s="4"/>
      <c r="AH277" s="6"/>
      <c r="AI277" s="5"/>
      <c r="AJ277" s="6"/>
      <c r="AK277" s="4"/>
      <c r="AL277" s="6"/>
      <c r="AM277" s="5"/>
      <c r="AN277" s="6"/>
      <c r="AO277" s="4"/>
      <c r="AP277" s="6"/>
      <c r="AQ277" s="4"/>
      <c r="AR277" s="6"/>
      <c r="AS277" s="6"/>
      <c r="AT277" s="4"/>
      <c r="AU277" s="4"/>
      <c r="AV277" s="4"/>
      <c r="AW277" s="6"/>
      <c r="AX277" s="5"/>
      <c r="AY277" s="4"/>
      <c r="AZ277" s="4"/>
      <c r="BA277" s="6"/>
      <c r="BB277" s="4"/>
      <c r="BC277" s="4"/>
      <c r="BD277" s="4"/>
      <c r="BE277" s="6"/>
      <c r="BF277" s="4"/>
      <c r="BG277" s="6"/>
      <c r="BH277" s="4"/>
      <c r="BI277" s="4"/>
      <c r="BJ277" s="4"/>
      <c r="BK277" s="6"/>
      <c r="BL277" s="5"/>
      <c r="BM277" s="6"/>
      <c r="BN277" s="5"/>
      <c r="BO277" s="6"/>
      <c r="BP277" s="4"/>
      <c r="BQ277" s="6"/>
      <c r="BR277" s="5"/>
      <c r="BS277" s="6"/>
      <c r="BT277" s="3"/>
      <c r="BU277" s="6"/>
      <c r="BV277" s="5"/>
      <c r="BW277" s="6"/>
      <c r="BX277" s="5"/>
      <c r="BY277" s="6"/>
      <c r="BZ277" s="3"/>
      <c r="CA277" s="4"/>
      <c r="CB277" s="6"/>
      <c r="CC277" s="5"/>
      <c r="CD277" s="6"/>
      <c r="CE277" s="4"/>
      <c r="CF277" s="6"/>
      <c r="CG277" s="5"/>
      <c r="CH277" s="6"/>
      <c r="CI277" s="4"/>
      <c r="CJ277" s="6"/>
      <c r="CK277" s="5"/>
      <c r="CL277" s="6"/>
      <c r="CM277" s="4"/>
      <c r="CN277" s="6"/>
      <c r="CO277" s="5"/>
      <c r="CP277" s="6"/>
      <c r="CQ277" s="5"/>
      <c r="CR277" s="6"/>
      <c r="CS277" s="5"/>
      <c r="CT277" s="6"/>
      <c r="CU277" s="5"/>
      <c r="CV277" s="4"/>
      <c r="CW277" s="3"/>
      <c r="CX277" s="10"/>
      <c r="CY277" s="5"/>
      <c r="CZ277" s="3"/>
      <c r="DA277" s="6"/>
      <c r="DB277" s="5"/>
      <c r="DC277" s="6"/>
      <c r="DD277" s="5"/>
      <c r="DE277" s="6"/>
      <c r="DF277" s="3"/>
      <c r="DG277" s="3"/>
      <c r="DH277" s="3"/>
      <c r="DI277" s="4"/>
      <c r="DJ277" s="3"/>
      <c r="DK277" s="4"/>
      <c r="DL277" s="19"/>
      <c r="DM277" s="32"/>
      <c r="DN277" s="19"/>
      <c r="DO277" s="32"/>
      <c r="DP277" s="19"/>
      <c r="DQ277" s="32"/>
      <c r="DR277" s="4"/>
      <c r="DS277" s="3"/>
      <c r="DT277" s="4"/>
      <c r="DU277" s="5"/>
      <c r="DV277" s="6"/>
      <c r="DW277" s="6"/>
      <c r="DX277" s="185"/>
      <c r="DY277" s="19"/>
      <c r="DZ277" s="36"/>
      <c r="EA277" s="4"/>
    </row>
    <row r="278" spans="1:131" ht="12" customHeight="1" x14ac:dyDescent="0.2">
      <c r="A278" s="7"/>
      <c r="B278" s="9"/>
      <c r="C278" s="9"/>
      <c r="D278" s="9"/>
      <c r="E278" s="9"/>
      <c r="F278" s="8"/>
      <c r="G278" s="9"/>
      <c r="H278" s="7"/>
      <c r="I278" s="5"/>
      <c r="J278" s="6"/>
      <c r="K278" s="4"/>
      <c r="L278" s="6"/>
      <c r="M278" s="5"/>
      <c r="N278" s="4"/>
      <c r="O278" s="6"/>
      <c r="P278" s="4"/>
      <c r="Q278" s="4"/>
      <c r="R278" s="6"/>
      <c r="S278" s="5"/>
      <c r="T278" s="4"/>
      <c r="U278" s="6"/>
      <c r="V278" s="4"/>
      <c r="W278" s="4"/>
      <c r="X278" s="6"/>
      <c r="Y278" s="5"/>
      <c r="Z278" s="6"/>
      <c r="AA278" s="5"/>
      <c r="AB278" s="6"/>
      <c r="AC278" s="4"/>
      <c r="AD278" s="6"/>
      <c r="AE278" s="5"/>
      <c r="AF278" s="6"/>
      <c r="AG278" s="4"/>
      <c r="AH278" s="6"/>
      <c r="AI278" s="5"/>
      <c r="AJ278" s="6"/>
      <c r="AK278" s="4"/>
      <c r="AL278" s="6"/>
      <c r="AM278" s="5"/>
      <c r="AN278" s="6"/>
      <c r="AO278" s="4"/>
      <c r="AP278" s="6"/>
      <c r="AQ278" s="4"/>
      <c r="AR278" s="6"/>
      <c r="AS278" s="6"/>
      <c r="AT278" s="4"/>
      <c r="AU278" s="4"/>
      <c r="AV278" s="4"/>
      <c r="AW278" s="6"/>
      <c r="AX278" s="5"/>
      <c r="AY278" s="4"/>
      <c r="AZ278" s="4"/>
      <c r="BA278" s="6"/>
      <c r="BB278" s="4"/>
      <c r="BC278" s="4"/>
      <c r="BD278" s="4"/>
      <c r="BE278" s="6"/>
      <c r="BF278" s="4"/>
      <c r="BG278" s="6"/>
      <c r="BH278" s="4"/>
      <c r="BI278" s="4"/>
      <c r="BJ278" s="4"/>
      <c r="BK278" s="6"/>
      <c r="BL278" s="5"/>
      <c r="BM278" s="6"/>
      <c r="BN278" s="5"/>
      <c r="BO278" s="6"/>
      <c r="BP278" s="4"/>
      <c r="BQ278" s="6"/>
      <c r="BR278" s="5"/>
      <c r="BS278" s="6"/>
      <c r="BT278" s="3"/>
      <c r="BU278" s="6"/>
      <c r="BV278" s="5"/>
      <c r="BW278" s="6"/>
      <c r="BX278" s="5"/>
      <c r="BY278" s="6"/>
      <c r="BZ278" s="3"/>
      <c r="CA278" s="4"/>
      <c r="CB278" s="6"/>
      <c r="CC278" s="5"/>
      <c r="CD278" s="6"/>
      <c r="CE278" s="4"/>
      <c r="CF278" s="6"/>
      <c r="CG278" s="5"/>
      <c r="CH278" s="6"/>
      <c r="CI278" s="4"/>
      <c r="CJ278" s="6"/>
      <c r="CK278" s="5"/>
      <c r="CL278" s="6"/>
      <c r="CM278" s="4"/>
      <c r="CN278" s="6"/>
      <c r="CO278" s="5"/>
      <c r="CP278" s="6"/>
      <c r="CQ278" s="5"/>
      <c r="CR278" s="6"/>
      <c r="CS278" s="5"/>
      <c r="CT278" s="6"/>
      <c r="CU278" s="5"/>
      <c r="CV278" s="4"/>
      <c r="CW278" s="3"/>
      <c r="CX278" s="10"/>
      <c r="CY278" s="5"/>
      <c r="CZ278" s="3"/>
      <c r="DA278" s="6"/>
      <c r="DB278" s="5"/>
      <c r="DC278" s="6"/>
      <c r="DD278" s="5"/>
      <c r="DE278" s="6"/>
      <c r="DF278" s="3"/>
      <c r="DG278" s="3"/>
      <c r="DH278" s="3"/>
      <c r="DI278" s="4"/>
      <c r="DJ278" s="3"/>
      <c r="DK278" s="4"/>
      <c r="DL278" s="19"/>
      <c r="DM278" s="32"/>
      <c r="DN278" s="19"/>
      <c r="DO278" s="32"/>
      <c r="DP278" s="19"/>
      <c r="DQ278" s="32"/>
      <c r="DR278" s="4"/>
      <c r="DS278" s="3"/>
      <c r="DT278" s="4"/>
      <c r="DU278" s="5"/>
      <c r="DV278" s="6"/>
      <c r="DW278" s="6"/>
      <c r="DX278" s="185"/>
      <c r="DY278" s="19"/>
      <c r="DZ278" s="36"/>
      <c r="EA278" s="4"/>
    </row>
    <row r="279" spans="1:131" ht="12" customHeight="1" x14ac:dyDescent="0.2">
      <c r="A279" s="7"/>
      <c r="B279" s="9"/>
      <c r="C279" s="9"/>
      <c r="D279" s="9"/>
      <c r="E279" s="9"/>
      <c r="F279" s="8"/>
      <c r="G279" s="9"/>
      <c r="H279" s="7"/>
      <c r="I279" s="5"/>
      <c r="J279" s="6"/>
      <c r="K279" s="4"/>
      <c r="L279" s="6"/>
      <c r="M279" s="5"/>
      <c r="N279" s="4"/>
      <c r="O279" s="6"/>
      <c r="P279" s="4"/>
      <c r="Q279" s="4"/>
      <c r="R279" s="6"/>
      <c r="S279" s="5"/>
      <c r="T279" s="4"/>
      <c r="U279" s="6"/>
      <c r="V279" s="4"/>
      <c r="W279" s="4"/>
      <c r="X279" s="6"/>
      <c r="Y279" s="5"/>
      <c r="Z279" s="6"/>
      <c r="AA279" s="5"/>
      <c r="AB279" s="6"/>
      <c r="AC279" s="4"/>
      <c r="AD279" s="6"/>
      <c r="AE279" s="5"/>
      <c r="AF279" s="6"/>
      <c r="AG279" s="4"/>
      <c r="AH279" s="6"/>
      <c r="AI279" s="5"/>
      <c r="AJ279" s="6"/>
      <c r="AK279" s="4"/>
      <c r="AL279" s="6"/>
      <c r="AM279" s="5"/>
      <c r="AN279" s="6"/>
      <c r="AO279" s="4"/>
      <c r="AP279" s="6"/>
      <c r="AQ279" s="4"/>
      <c r="AR279" s="6"/>
      <c r="AS279" s="6"/>
      <c r="AT279" s="4"/>
      <c r="AU279" s="4"/>
      <c r="AV279" s="4"/>
      <c r="AW279" s="6"/>
      <c r="AX279" s="5"/>
      <c r="AY279" s="4"/>
      <c r="AZ279" s="4"/>
      <c r="BA279" s="6"/>
      <c r="BB279" s="4"/>
      <c r="BC279" s="4"/>
      <c r="BD279" s="4"/>
      <c r="BE279" s="6"/>
      <c r="BF279" s="4"/>
      <c r="BG279" s="6"/>
      <c r="BH279" s="4"/>
      <c r="BI279" s="4"/>
      <c r="BJ279" s="4"/>
      <c r="BK279" s="6"/>
      <c r="BL279" s="5"/>
      <c r="BM279" s="6"/>
      <c r="BN279" s="5"/>
      <c r="BO279" s="6"/>
      <c r="BP279" s="4"/>
      <c r="BQ279" s="6"/>
      <c r="BR279" s="5"/>
      <c r="BS279" s="6"/>
      <c r="BT279" s="3"/>
      <c r="BU279" s="6"/>
      <c r="BV279" s="5"/>
      <c r="BW279" s="6"/>
      <c r="BX279" s="5"/>
      <c r="BY279" s="6"/>
      <c r="BZ279" s="3"/>
      <c r="CA279" s="4"/>
      <c r="CB279" s="6"/>
      <c r="CC279" s="5"/>
      <c r="CD279" s="6"/>
      <c r="CE279" s="4"/>
      <c r="CF279" s="6"/>
      <c r="CG279" s="5"/>
      <c r="CH279" s="6"/>
      <c r="CI279" s="4"/>
      <c r="CJ279" s="6"/>
      <c r="CK279" s="5"/>
      <c r="CL279" s="6"/>
      <c r="CM279" s="4"/>
      <c r="CN279" s="6"/>
      <c r="CO279" s="5"/>
      <c r="CP279" s="6"/>
      <c r="CQ279" s="5"/>
      <c r="CR279" s="6"/>
      <c r="CS279" s="5"/>
      <c r="CT279" s="6"/>
      <c r="CU279" s="5"/>
      <c r="CV279" s="4"/>
      <c r="CW279" s="3"/>
      <c r="CX279" s="10"/>
      <c r="CY279" s="5"/>
      <c r="CZ279" s="3"/>
      <c r="DA279" s="6"/>
      <c r="DB279" s="5"/>
      <c r="DC279" s="6"/>
      <c r="DD279" s="5"/>
      <c r="DE279" s="6"/>
      <c r="DF279" s="3"/>
      <c r="DG279" s="3"/>
      <c r="DH279" s="3"/>
      <c r="DI279" s="4"/>
      <c r="DJ279" s="3"/>
      <c r="DK279" s="4"/>
      <c r="DL279" s="19"/>
      <c r="DM279" s="32"/>
      <c r="DN279" s="19"/>
      <c r="DO279" s="32"/>
      <c r="DP279" s="19"/>
      <c r="DQ279" s="32"/>
      <c r="DR279" s="4"/>
      <c r="DS279" s="3"/>
      <c r="DT279" s="4"/>
      <c r="DU279" s="5"/>
      <c r="DV279" s="6"/>
      <c r="DW279" s="6"/>
      <c r="DX279" s="185"/>
      <c r="DY279" s="19"/>
      <c r="DZ279" s="36"/>
      <c r="EA279" s="4"/>
    </row>
    <row r="280" spans="1:131" ht="12" customHeight="1" x14ac:dyDescent="0.2">
      <c r="A280" s="7"/>
      <c r="B280" s="9"/>
      <c r="C280" s="9"/>
      <c r="D280" s="9"/>
      <c r="E280" s="9"/>
      <c r="F280" s="8"/>
      <c r="G280" s="9"/>
      <c r="H280" s="7"/>
      <c r="I280" s="5"/>
      <c r="J280" s="6"/>
      <c r="K280" s="4"/>
      <c r="L280" s="6"/>
      <c r="M280" s="5"/>
      <c r="N280" s="4"/>
      <c r="O280" s="6"/>
      <c r="P280" s="4"/>
      <c r="Q280" s="4"/>
      <c r="R280" s="6"/>
      <c r="S280" s="5"/>
      <c r="T280" s="4"/>
      <c r="U280" s="6"/>
      <c r="V280" s="4"/>
      <c r="W280" s="4"/>
      <c r="X280" s="6"/>
      <c r="Y280" s="5"/>
      <c r="Z280" s="6"/>
      <c r="AA280" s="5"/>
      <c r="AB280" s="6"/>
      <c r="AC280" s="4"/>
      <c r="AD280" s="6"/>
      <c r="AE280" s="5"/>
      <c r="AF280" s="6"/>
      <c r="AG280" s="4"/>
      <c r="AH280" s="6"/>
      <c r="AI280" s="5"/>
      <c r="AJ280" s="6"/>
      <c r="AK280" s="4"/>
      <c r="AL280" s="6"/>
      <c r="AM280" s="5"/>
      <c r="AN280" s="6"/>
      <c r="AO280" s="4"/>
      <c r="AP280" s="6"/>
      <c r="AQ280" s="4"/>
      <c r="AR280" s="6"/>
      <c r="AS280" s="6"/>
      <c r="AT280" s="4"/>
      <c r="AU280" s="4"/>
      <c r="AV280" s="4"/>
      <c r="AW280" s="6"/>
      <c r="AX280" s="5"/>
      <c r="AY280" s="4"/>
      <c r="AZ280" s="4"/>
      <c r="BA280" s="6"/>
      <c r="BB280" s="4"/>
      <c r="BC280" s="4"/>
      <c r="BD280" s="4"/>
      <c r="BE280" s="6"/>
      <c r="BF280" s="4"/>
      <c r="BG280" s="6"/>
      <c r="BH280" s="4"/>
      <c r="BI280" s="4"/>
      <c r="BJ280" s="4"/>
      <c r="BK280" s="6"/>
      <c r="BL280" s="5"/>
      <c r="BM280" s="6"/>
      <c r="BN280" s="5"/>
      <c r="BO280" s="6"/>
      <c r="BP280" s="4"/>
      <c r="BQ280" s="6"/>
      <c r="BR280" s="5"/>
      <c r="BS280" s="6"/>
      <c r="BT280" s="3"/>
      <c r="BU280" s="6"/>
      <c r="BV280" s="5"/>
      <c r="BW280" s="6"/>
      <c r="BX280" s="5"/>
      <c r="BY280" s="6"/>
      <c r="BZ280" s="3"/>
      <c r="CA280" s="4"/>
      <c r="CB280" s="6"/>
      <c r="CC280" s="5"/>
      <c r="CD280" s="6"/>
      <c r="CE280" s="4"/>
      <c r="CF280" s="6"/>
      <c r="CG280" s="5"/>
      <c r="CH280" s="6"/>
      <c r="CI280" s="4"/>
      <c r="CJ280" s="6"/>
      <c r="CK280" s="5"/>
      <c r="CL280" s="6"/>
      <c r="CM280" s="4"/>
      <c r="CN280" s="6"/>
      <c r="CO280" s="5"/>
      <c r="CP280" s="6"/>
      <c r="CQ280" s="5"/>
      <c r="CR280" s="6"/>
      <c r="CS280" s="5"/>
      <c r="CT280" s="6"/>
      <c r="CU280" s="5"/>
      <c r="CV280" s="4"/>
      <c r="CW280" s="3"/>
      <c r="CX280" s="10"/>
      <c r="CY280" s="5"/>
      <c r="CZ280" s="3"/>
      <c r="DA280" s="6"/>
      <c r="DB280" s="5"/>
      <c r="DC280" s="6"/>
      <c r="DD280" s="5"/>
      <c r="DE280" s="6"/>
      <c r="DF280" s="3"/>
      <c r="DG280" s="3"/>
      <c r="DH280" s="3"/>
      <c r="DI280" s="4"/>
      <c r="DJ280" s="3"/>
      <c r="DK280" s="4"/>
      <c r="DL280" s="19"/>
      <c r="DM280" s="32"/>
      <c r="DN280" s="19"/>
      <c r="DO280" s="32"/>
      <c r="DP280" s="19"/>
      <c r="DQ280" s="32"/>
      <c r="DR280" s="4"/>
      <c r="DS280" s="3"/>
      <c r="DT280" s="4"/>
      <c r="DU280" s="5"/>
      <c r="DV280" s="6"/>
      <c r="DW280" s="6"/>
      <c r="DX280" s="185"/>
      <c r="DY280" s="19"/>
      <c r="DZ280" s="36"/>
      <c r="EA280" s="4"/>
    </row>
    <row r="281" spans="1:131" ht="12" customHeight="1" x14ac:dyDescent="0.2">
      <c r="A281" s="7"/>
      <c r="B281" s="9"/>
      <c r="C281" s="9"/>
      <c r="D281" s="9"/>
      <c r="E281" s="9"/>
      <c r="F281" s="8"/>
      <c r="G281" s="9"/>
      <c r="H281" s="7"/>
      <c r="I281" s="5"/>
      <c r="J281" s="6"/>
      <c r="K281" s="4"/>
      <c r="L281" s="6"/>
      <c r="M281" s="5"/>
      <c r="N281" s="4"/>
      <c r="O281" s="6"/>
      <c r="P281" s="4"/>
      <c r="Q281" s="4"/>
      <c r="R281" s="6"/>
      <c r="S281" s="5"/>
      <c r="T281" s="4"/>
      <c r="U281" s="6"/>
      <c r="V281" s="4"/>
      <c r="W281" s="4"/>
      <c r="X281" s="6"/>
      <c r="Y281" s="5"/>
      <c r="Z281" s="6"/>
      <c r="AA281" s="5"/>
      <c r="AB281" s="6"/>
      <c r="AC281" s="4"/>
      <c r="AD281" s="6"/>
      <c r="AE281" s="5"/>
      <c r="AF281" s="6"/>
      <c r="AG281" s="4"/>
      <c r="AH281" s="6"/>
      <c r="AI281" s="5"/>
      <c r="AJ281" s="6"/>
      <c r="AK281" s="4"/>
      <c r="AL281" s="6"/>
      <c r="AM281" s="5"/>
      <c r="AN281" s="6"/>
      <c r="AO281" s="4"/>
      <c r="AP281" s="6"/>
      <c r="AQ281" s="4"/>
      <c r="AR281" s="6"/>
      <c r="AS281" s="6"/>
      <c r="AT281" s="4"/>
      <c r="AU281" s="4"/>
      <c r="AV281" s="4"/>
      <c r="AW281" s="6"/>
      <c r="AX281" s="5"/>
      <c r="AY281" s="4"/>
      <c r="AZ281" s="4"/>
      <c r="BA281" s="6"/>
      <c r="BB281" s="4"/>
      <c r="BC281" s="4"/>
      <c r="BD281" s="4"/>
      <c r="BE281" s="6"/>
      <c r="BF281" s="4"/>
      <c r="BG281" s="6"/>
      <c r="BH281" s="4"/>
      <c r="BI281" s="4"/>
      <c r="BJ281" s="4"/>
      <c r="BK281" s="6"/>
      <c r="BL281" s="5"/>
      <c r="BM281" s="6"/>
      <c r="BN281" s="5"/>
      <c r="BO281" s="6"/>
      <c r="BP281" s="4"/>
      <c r="BQ281" s="6"/>
      <c r="BR281" s="5"/>
      <c r="BS281" s="6"/>
      <c r="BT281" s="3"/>
      <c r="BU281" s="6"/>
      <c r="BV281" s="5"/>
      <c r="BW281" s="6"/>
      <c r="BX281" s="5"/>
      <c r="BY281" s="6"/>
      <c r="BZ281" s="3"/>
      <c r="CA281" s="4"/>
      <c r="CB281" s="6"/>
      <c r="CC281" s="5"/>
      <c r="CD281" s="6"/>
      <c r="CE281" s="4"/>
      <c r="CF281" s="6"/>
      <c r="CG281" s="5"/>
      <c r="CH281" s="6"/>
      <c r="CI281" s="4"/>
      <c r="CJ281" s="6"/>
      <c r="CK281" s="5"/>
      <c r="CL281" s="6"/>
      <c r="CM281" s="4"/>
      <c r="CN281" s="6"/>
      <c r="CO281" s="5"/>
      <c r="CP281" s="6"/>
      <c r="CQ281" s="5"/>
      <c r="CR281" s="6"/>
      <c r="CS281" s="5"/>
      <c r="CT281" s="6"/>
      <c r="CU281" s="5"/>
      <c r="CV281" s="4"/>
      <c r="CW281" s="3"/>
      <c r="CX281" s="10"/>
      <c r="CY281" s="5"/>
      <c r="CZ281" s="3"/>
      <c r="DA281" s="6"/>
      <c r="DB281" s="5"/>
      <c r="DC281" s="6"/>
      <c r="DD281" s="5"/>
      <c r="DE281" s="6"/>
      <c r="DF281" s="3"/>
      <c r="DG281" s="3"/>
      <c r="DH281" s="3"/>
      <c r="DI281" s="4"/>
      <c r="DJ281" s="3"/>
      <c r="DK281" s="4"/>
      <c r="DL281" s="19"/>
      <c r="DM281" s="32"/>
      <c r="DN281" s="19"/>
      <c r="DO281" s="32"/>
      <c r="DP281" s="19"/>
      <c r="DQ281" s="32"/>
      <c r="DR281" s="4"/>
      <c r="DS281" s="3"/>
      <c r="DT281" s="4"/>
      <c r="DU281" s="5"/>
      <c r="DV281" s="6"/>
      <c r="DW281" s="6"/>
      <c r="DX281" s="185"/>
      <c r="DY281" s="19"/>
      <c r="DZ281" s="36"/>
      <c r="EA281" s="4"/>
    </row>
    <row r="282" spans="1:131" ht="12" customHeight="1" x14ac:dyDescent="0.2">
      <c r="A282" s="7"/>
      <c r="B282" s="9"/>
      <c r="C282" s="9"/>
      <c r="D282" s="9"/>
      <c r="E282" s="9"/>
      <c r="F282" s="8"/>
      <c r="G282" s="9"/>
      <c r="H282" s="7"/>
      <c r="I282" s="5"/>
      <c r="J282" s="6"/>
      <c r="K282" s="4"/>
      <c r="L282" s="6"/>
      <c r="M282" s="5"/>
      <c r="N282" s="4"/>
      <c r="O282" s="6"/>
      <c r="P282" s="4"/>
      <c r="Q282" s="4"/>
      <c r="R282" s="6"/>
      <c r="S282" s="5"/>
      <c r="T282" s="4"/>
      <c r="U282" s="6"/>
      <c r="V282" s="4"/>
      <c r="W282" s="4"/>
      <c r="X282" s="6"/>
      <c r="Y282" s="5"/>
      <c r="Z282" s="6"/>
      <c r="AA282" s="5"/>
      <c r="AB282" s="6"/>
      <c r="AC282" s="4"/>
      <c r="AD282" s="6"/>
      <c r="AE282" s="5"/>
      <c r="AF282" s="6"/>
      <c r="AG282" s="4"/>
      <c r="AH282" s="6"/>
      <c r="AI282" s="5"/>
      <c r="AJ282" s="6"/>
      <c r="AK282" s="4"/>
      <c r="AL282" s="6"/>
      <c r="AM282" s="5"/>
      <c r="AN282" s="6"/>
      <c r="AO282" s="4"/>
      <c r="AP282" s="6"/>
      <c r="AQ282" s="4"/>
      <c r="AR282" s="6"/>
      <c r="AS282" s="6"/>
      <c r="AT282" s="4"/>
      <c r="AU282" s="4"/>
      <c r="AV282" s="4"/>
      <c r="AW282" s="6"/>
      <c r="AX282" s="5"/>
      <c r="AY282" s="4"/>
      <c r="AZ282" s="4"/>
      <c r="BA282" s="6"/>
      <c r="BB282" s="4"/>
      <c r="BC282" s="4"/>
      <c r="BD282" s="4"/>
      <c r="BE282" s="6"/>
      <c r="BF282" s="4"/>
      <c r="BG282" s="6"/>
      <c r="BH282" s="4"/>
      <c r="BI282" s="4"/>
      <c r="BJ282" s="4"/>
      <c r="BK282" s="6"/>
      <c r="BL282" s="5"/>
      <c r="BM282" s="6"/>
      <c r="BN282" s="5"/>
      <c r="BO282" s="6"/>
      <c r="BP282" s="4"/>
      <c r="BQ282" s="6"/>
      <c r="BR282" s="5"/>
      <c r="BS282" s="6"/>
      <c r="BT282" s="3"/>
      <c r="BU282" s="6"/>
      <c r="BV282" s="5"/>
      <c r="BW282" s="6"/>
      <c r="BX282" s="5"/>
      <c r="BY282" s="6"/>
      <c r="BZ282" s="3"/>
      <c r="CA282" s="4"/>
      <c r="CB282" s="6"/>
      <c r="CC282" s="5"/>
      <c r="CD282" s="6"/>
      <c r="CE282" s="4"/>
      <c r="CF282" s="6"/>
      <c r="CG282" s="5"/>
      <c r="CH282" s="6"/>
      <c r="CI282" s="4"/>
      <c r="CJ282" s="6"/>
      <c r="CK282" s="5"/>
      <c r="CL282" s="6"/>
      <c r="CM282" s="4"/>
      <c r="CN282" s="6"/>
      <c r="CO282" s="5"/>
      <c r="CP282" s="6"/>
      <c r="CQ282" s="5"/>
      <c r="CR282" s="6"/>
      <c r="CS282" s="5"/>
      <c r="CT282" s="6"/>
      <c r="CU282" s="5"/>
      <c r="CV282" s="4"/>
      <c r="CW282" s="3"/>
      <c r="CX282" s="10"/>
      <c r="CY282" s="5"/>
      <c r="CZ282" s="3"/>
      <c r="DA282" s="6"/>
      <c r="DB282" s="5"/>
      <c r="DC282" s="6"/>
      <c r="DD282" s="5"/>
      <c r="DE282" s="6"/>
      <c r="DF282" s="3"/>
      <c r="DG282" s="3"/>
      <c r="DH282" s="3"/>
      <c r="DI282" s="4"/>
      <c r="DJ282" s="3"/>
      <c r="DK282" s="4"/>
      <c r="DL282" s="19"/>
      <c r="DM282" s="32"/>
      <c r="DN282" s="19"/>
      <c r="DO282" s="32"/>
      <c r="DP282" s="19"/>
      <c r="DQ282" s="32"/>
      <c r="DR282" s="4"/>
      <c r="DS282" s="3"/>
      <c r="DT282" s="4"/>
      <c r="DU282" s="5"/>
      <c r="DV282" s="6"/>
      <c r="DW282" s="6"/>
      <c r="DX282" s="185"/>
      <c r="DY282" s="19"/>
      <c r="DZ282" s="36"/>
      <c r="EA282" s="4"/>
    </row>
    <row r="283" spans="1:131" ht="12" customHeight="1" x14ac:dyDescent="0.2">
      <c r="A283" s="7"/>
      <c r="B283" s="9"/>
      <c r="C283" s="9"/>
      <c r="D283" s="9"/>
      <c r="E283" s="9"/>
      <c r="F283" s="8"/>
      <c r="G283" s="9"/>
      <c r="H283" s="7"/>
      <c r="I283" s="5"/>
      <c r="J283" s="6"/>
      <c r="K283" s="4"/>
      <c r="L283" s="6"/>
      <c r="M283" s="5"/>
      <c r="N283" s="4"/>
      <c r="O283" s="6"/>
      <c r="P283" s="4"/>
      <c r="Q283" s="4"/>
      <c r="R283" s="6"/>
      <c r="S283" s="5"/>
      <c r="T283" s="4"/>
      <c r="U283" s="6"/>
      <c r="V283" s="4"/>
      <c r="W283" s="4"/>
      <c r="X283" s="6"/>
      <c r="Y283" s="5"/>
      <c r="Z283" s="6"/>
      <c r="AA283" s="5"/>
      <c r="AB283" s="6"/>
      <c r="AC283" s="4"/>
      <c r="AD283" s="6"/>
      <c r="AE283" s="5"/>
      <c r="AF283" s="6"/>
      <c r="AG283" s="4"/>
      <c r="AH283" s="6"/>
      <c r="AI283" s="5"/>
      <c r="AJ283" s="6"/>
      <c r="AK283" s="4"/>
      <c r="AL283" s="6"/>
      <c r="AM283" s="5"/>
      <c r="AN283" s="6"/>
      <c r="AO283" s="4"/>
      <c r="AP283" s="6"/>
      <c r="AQ283" s="4"/>
      <c r="AR283" s="6"/>
      <c r="AS283" s="6"/>
      <c r="AT283" s="4"/>
      <c r="AU283" s="4"/>
      <c r="AV283" s="4"/>
      <c r="AW283" s="6"/>
      <c r="AX283" s="5"/>
      <c r="AY283" s="4"/>
      <c r="AZ283" s="4"/>
      <c r="BA283" s="6"/>
      <c r="BB283" s="4"/>
      <c r="BC283" s="4"/>
      <c r="BD283" s="4"/>
      <c r="BE283" s="6"/>
      <c r="BF283" s="4"/>
      <c r="BG283" s="6"/>
      <c r="BH283" s="4"/>
      <c r="BI283" s="4"/>
      <c r="BJ283" s="4"/>
      <c r="BK283" s="6"/>
      <c r="BL283" s="5"/>
      <c r="BM283" s="6"/>
      <c r="BN283" s="5"/>
      <c r="BO283" s="6"/>
      <c r="BP283" s="4"/>
      <c r="BQ283" s="6"/>
      <c r="BR283" s="5"/>
      <c r="BS283" s="6"/>
      <c r="BT283" s="3"/>
      <c r="BU283" s="6"/>
      <c r="BV283" s="5"/>
      <c r="BW283" s="6"/>
      <c r="BX283" s="5"/>
      <c r="BY283" s="6"/>
      <c r="BZ283" s="3"/>
      <c r="CA283" s="4"/>
      <c r="CB283" s="6"/>
      <c r="CC283" s="5"/>
      <c r="CD283" s="6"/>
      <c r="CE283" s="4"/>
      <c r="CF283" s="6"/>
      <c r="CG283" s="5"/>
      <c r="CH283" s="6"/>
      <c r="CI283" s="4"/>
      <c r="CJ283" s="6"/>
      <c r="CK283" s="5"/>
      <c r="CL283" s="6"/>
      <c r="CM283" s="4"/>
      <c r="CN283" s="6"/>
      <c r="CO283" s="5"/>
      <c r="CP283" s="6"/>
      <c r="CQ283" s="5"/>
      <c r="CR283" s="6"/>
      <c r="CS283" s="5"/>
      <c r="CT283" s="6"/>
      <c r="CU283" s="5"/>
      <c r="CV283" s="4"/>
      <c r="CW283" s="3"/>
      <c r="CX283" s="10"/>
      <c r="CY283" s="5"/>
      <c r="CZ283" s="3"/>
      <c r="DA283" s="6"/>
      <c r="DB283" s="5"/>
      <c r="DC283" s="6"/>
      <c r="DD283" s="5"/>
      <c r="DE283" s="6"/>
      <c r="DF283" s="3"/>
      <c r="DG283" s="3"/>
      <c r="DH283" s="3"/>
      <c r="DI283" s="4"/>
      <c r="DJ283" s="3"/>
      <c r="DK283" s="4"/>
      <c r="DL283" s="19"/>
      <c r="DM283" s="32"/>
      <c r="DN283" s="19"/>
      <c r="DO283" s="32"/>
      <c r="DP283" s="19"/>
      <c r="DQ283" s="32"/>
      <c r="DR283" s="4"/>
      <c r="DS283" s="3"/>
      <c r="DT283" s="4"/>
      <c r="DU283" s="5"/>
      <c r="DV283" s="6"/>
      <c r="DW283" s="6"/>
      <c r="DX283" s="185"/>
      <c r="DY283" s="19"/>
      <c r="DZ283" s="36"/>
      <c r="EA283" s="4"/>
    </row>
    <row r="284" spans="1:131" ht="12" customHeight="1" x14ac:dyDescent="0.2">
      <c r="A284" s="7"/>
      <c r="B284" s="9"/>
      <c r="C284" s="9"/>
      <c r="D284" s="9"/>
      <c r="E284" s="9"/>
      <c r="F284" s="8"/>
      <c r="G284" s="9"/>
      <c r="H284" s="7"/>
      <c r="I284" s="5"/>
      <c r="J284" s="6"/>
      <c r="K284" s="4"/>
      <c r="L284" s="6"/>
      <c r="M284" s="5"/>
      <c r="N284" s="4"/>
      <c r="O284" s="6"/>
      <c r="P284" s="4"/>
      <c r="Q284" s="4"/>
      <c r="R284" s="6"/>
      <c r="S284" s="5"/>
      <c r="T284" s="4"/>
      <c r="U284" s="6"/>
      <c r="V284" s="4"/>
      <c r="W284" s="4"/>
      <c r="X284" s="6"/>
      <c r="Y284" s="5"/>
      <c r="Z284" s="6"/>
      <c r="AA284" s="5"/>
      <c r="AB284" s="6"/>
      <c r="AC284" s="4"/>
      <c r="AD284" s="6"/>
      <c r="AE284" s="5"/>
      <c r="AF284" s="6"/>
      <c r="AG284" s="4"/>
      <c r="AH284" s="6"/>
      <c r="AI284" s="5"/>
      <c r="AJ284" s="6"/>
      <c r="AK284" s="4"/>
      <c r="AL284" s="6"/>
      <c r="AM284" s="5"/>
      <c r="AN284" s="6"/>
      <c r="AO284" s="4"/>
      <c r="AP284" s="6"/>
      <c r="AQ284" s="4"/>
      <c r="AR284" s="6"/>
      <c r="AS284" s="6"/>
      <c r="AT284" s="4"/>
      <c r="AU284" s="4"/>
      <c r="AV284" s="4"/>
      <c r="AW284" s="6"/>
      <c r="AX284" s="5"/>
      <c r="AY284" s="4"/>
      <c r="AZ284" s="4"/>
      <c r="BA284" s="6"/>
      <c r="BB284" s="4"/>
      <c r="BC284" s="4"/>
      <c r="BD284" s="4"/>
      <c r="BE284" s="6"/>
      <c r="BF284" s="4"/>
      <c r="BG284" s="6"/>
      <c r="BH284" s="4"/>
      <c r="BI284" s="4"/>
      <c r="BJ284" s="4"/>
      <c r="BK284" s="6"/>
      <c r="BL284" s="5"/>
      <c r="BM284" s="6"/>
      <c r="BN284" s="5"/>
      <c r="BO284" s="6"/>
      <c r="BP284" s="4"/>
      <c r="BQ284" s="6"/>
      <c r="BR284" s="5"/>
      <c r="BS284" s="6"/>
      <c r="BT284" s="3"/>
      <c r="BU284" s="6"/>
      <c r="BV284" s="5"/>
      <c r="BW284" s="6"/>
      <c r="BX284" s="5"/>
      <c r="BY284" s="6"/>
      <c r="BZ284" s="3"/>
      <c r="CA284" s="4"/>
      <c r="CB284" s="6"/>
      <c r="CC284" s="5"/>
      <c r="CD284" s="6"/>
      <c r="CE284" s="4"/>
      <c r="CF284" s="6"/>
      <c r="CG284" s="5"/>
      <c r="CH284" s="6"/>
      <c r="CI284" s="4"/>
      <c r="CJ284" s="6"/>
      <c r="CK284" s="5"/>
      <c r="CL284" s="6"/>
      <c r="CM284" s="4"/>
      <c r="CN284" s="6"/>
      <c r="CO284" s="5"/>
      <c r="CP284" s="6"/>
      <c r="CQ284" s="5"/>
      <c r="CR284" s="6"/>
      <c r="CS284" s="5"/>
      <c r="CT284" s="6"/>
      <c r="CU284" s="5"/>
      <c r="CV284" s="4"/>
      <c r="CW284" s="3"/>
      <c r="CX284" s="10"/>
      <c r="CY284" s="5"/>
      <c r="CZ284" s="3"/>
      <c r="DA284" s="6"/>
      <c r="DB284" s="5"/>
      <c r="DC284" s="6"/>
      <c r="DD284" s="5"/>
      <c r="DE284" s="6"/>
      <c r="DF284" s="3"/>
      <c r="DG284" s="3"/>
      <c r="DH284" s="3"/>
      <c r="DI284" s="4"/>
      <c r="DJ284" s="3"/>
      <c r="DK284" s="4"/>
      <c r="DL284" s="19"/>
      <c r="DM284" s="32"/>
      <c r="DN284" s="19"/>
      <c r="DO284" s="32"/>
      <c r="DP284" s="19"/>
      <c r="DQ284" s="32"/>
      <c r="DR284" s="4"/>
      <c r="DS284" s="3"/>
      <c r="DT284" s="4"/>
      <c r="DU284" s="5"/>
      <c r="DV284" s="6"/>
      <c r="DW284" s="6"/>
      <c r="DX284" s="185"/>
      <c r="DY284" s="19"/>
      <c r="DZ284" s="36"/>
      <c r="EA284" s="4"/>
    </row>
    <row r="285" spans="1:131" ht="12" customHeight="1" x14ac:dyDescent="0.2">
      <c r="A285" s="7"/>
      <c r="B285" s="9"/>
      <c r="C285" s="9"/>
      <c r="D285" s="9"/>
      <c r="E285" s="9"/>
      <c r="F285" s="8"/>
      <c r="G285" s="9"/>
      <c r="H285" s="7"/>
      <c r="I285" s="5"/>
      <c r="J285" s="6"/>
      <c r="K285" s="4"/>
      <c r="L285" s="6"/>
      <c r="M285" s="5"/>
      <c r="N285" s="4"/>
      <c r="O285" s="6"/>
      <c r="P285" s="4"/>
      <c r="Q285" s="4"/>
      <c r="R285" s="6"/>
      <c r="S285" s="5"/>
      <c r="T285" s="4"/>
      <c r="U285" s="6"/>
      <c r="V285" s="4"/>
      <c r="W285" s="4"/>
      <c r="X285" s="6"/>
      <c r="Y285" s="5"/>
      <c r="Z285" s="6"/>
      <c r="AA285" s="5"/>
      <c r="AB285" s="6"/>
      <c r="AC285" s="4"/>
      <c r="AD285" s="6"/>
      <c r="AE285" s="5"/>
      <c r="AF285" s="6"/>
      <c r="AG285" s="4"/>
      <c r="AH285" s="6"/>
      <c r="AI285" s="5"/>
      <c r="AJ285" s="6"/>
      <c r="AK285" s="4"/>
      <c r="AL285" s="6"/>
      <c r="AM285" s="5"/>
      <c r="AN285" s="6"/>
      <c r="AO285" s="4"/>
      <c r="AP285" s="6"/>
      <c r="AQ285" s="4"/>
      <c r="AR285" s="6"/>
      <c r="AS285" s="6"/>
      <c r="AT285" s="4"/>
      <c r="AU285" s="4"/>
      <c r="AV285" s="4"/>
      <c r="AW285" s="6"/>
      <c r="AX285" s="5"/>
      <c r="AY285" s="4"/>
      <c r="AZ285" s="4"/>
      <c r="BA285" s="6"/>
      <c r="BB285" s="4"/>
      <c r="BC285" s="4"/>
      <c r="BD285" s="4"/>
      <c r="BE285" s="6"/>
      <c r="BF285" s="4"/>
      <c r="BG285" s="6"/>
      <c r="BH285" s="4"/>
      <c r="BI285" s="4"/>
      <c r="BJ285" s="4"/>
      <c r="BK285" s="6"/>
      <c r="BL285" s="5"/>
      <c r="BM285" s="6"/>
      <c r="BN285" s="5"/>
      <c r="BO285" s="6"/>
      <c r="BP285" s="4"/>
      <c r="BQ285" s="6"/>
      <c r="BR285" s="5"/>
      <c r="BS285" s="6"/>
      <c r="BT285" s="3"/>
      <c r="BU285" s="6"/>
      <c r="BV285" s="5"/>
      <c r="BW285" s="6"/>
      <c r="BX285" s="5"/>
      <c r="BY285" s="6"/>
      <c r="BZ285" s="3"/>
      <c r="CA285" s="4"/>
      <c r="CB285" s="6"/>
      <c r="CC285" s="5"/>
      <c r="CD285" s="6"/>
      <c r="CE285" s="4"/>
      <c r="CF285" s="6"/>
      <c r="CG285" s="5"/>
      <c r="CH285" s="6"/>
      <c r="CI285" s="4"/>
      <c r="CJ285" s="6"/>
      <c r="CK285" s="5"/>
      <c r="CL285" s="6"/>
      <c r="CM285" s="4"/>
      <c r="CN285" s="6"/>
      <c r="CO285" s="5"/>
      <c r="CP285" s="6"/>
      <c r="CQ285" s="5"/>
      <c r="CR285" s="6"/>
      <c r="CS285" s="5"/>
      <c r="CT285" s="6"/>
      <c r="CU285" s="5"/>
      <c r="CV285" s="4"/>
      <c r="CW285" s="3"/>
      <c r="CX285" s="10"/>
      <c r="CY285" s="5"/>
      <c r="CZ285" s="3"/>
      <c r="DA285" s="6"/>
      <c r="DB285" s="5"/>
      <c r="DC285" s="6"/>
      <c r="DD285" s="5"/>
      <c r="DE285" s="6"/>
      <c r="DF285" s="3"/>
      <c r="DG285" s="3"/>
      <c r="DH285" s="3"/>
      <c r="DI285" s="4"/>
      <c r="DJ285" s="3"/>
      <c r="DK285" s="4"/>
      <c r="DL285" s="19"/>
      <c r="DM285" s="32"/>
      <c r="DN285" s="19"/>
      <c r="DO285" s="32"/>
      <c r="DP285" s="19"/>
      <c r="DQ285" s="32"/>
      <c r="DR285" s="4"/>
      <c r="DS285" s="3"/>
      <c r="DT285" s="4"/>
      <c r="DU285" s="5"/>
      <c r="DV285" s="6"/>
      <c r="DW285" s="6"/>
      <c r="DX285" s="185"/>
      <c r="DY285" s="19"/>
      <c r="DZ285" s="36"/>
      <c r="EA285" s="4"/>
    </row>
    <row r="286" spans="1:131" ht="12" customHeight="1" x14ac:dyDescent="0.2">
      <c r="A286" s="7"/>
      <c r="B286" s="9"/>
      <c r="C286" s="9"/>
      <c r="D286" s="9"/>
      <c r="E286" s="9"/>
      <c r="F286" s="8"/>
      <c r="G286" s="9"/>
      <c r="H286" s="7"/>
      <c r="I286" s="5"/>
      <c r="J286" s="6"/>
      <c r="K286" s="4"/>
      <c r="L286" s="6"/>
      <c r="M286" s="5"/>
      <c r="N286" s="4"/>
      <c r="O286" s="6"/>
      <c r="P286" s="4"/>
      <c r="Q286" s="4"/>
      <c r="R286" s="6"/>
      <c r="S286" s="5"/>
      <c r="T286" s="4"/>
      <c r="U286" s="6"/>
      <c r="V286" s="4"/>
      <c r="W286" s="4"/>
      <c r="X286" s="6"/>
      <c r="Y286" s="5"/>
      <c r="Z286" s="6"/>
      <c r="AA286" s="5"/>
      <c r="AB286" s="6"/>
      <c r="AC286" s="4"/>
      <c r="AD286" s="6"/>
      <c r="AE286" s="5"/>
      <c r="AF286" s="6"/>
      <c r="AG286" s="4"/>
      <c r="AH286" s="6"/>
      <c r="AI286" s="5"/>
      <c r="AJ286" s="6"/>
      <c r="AK286" s="4"/>
      <c r="AL286" s="6"/>
      <c r="AM286" s="5"/>
      <c r="AN286" s="6"/>
      <c r="AO286" s="4"/>
      <c r="AP286" s="6"/>
      <c r="AQ286" s="4"/>
      <c r="AR286" s="6"/>
      <c r="AS286" s="6"/>
      <c r="AT286" s="4"/>
      <c r="AU286" s="4"/>
      <c r="AV286" s="4"/>
      <c r="AW286" s="6"/>
      <c r="AX286" s="5"/>
      <c r="AY286" s="4"/>
      <c r="AZ286" s="4"/>
      <c r="BA286" s="6"/>
      <c r="BB286" s="4"/>
      <c r="BC286" s="4"/>
      <c r="BD286" s="4"/>
      <c r="BE286" s="6"/>
      <c r="BF286" s="4"/>
      <c r="BG286" s="6"/>
      <c r="BH286" s="4"/>
      <c r="BI286" s="4"/>
      <c r="BJ286" s="4"/>
      <c r="BK286" s="6"/>
      <c r="BL286" s="5"/>
      <c r="BM286" s="6"/>
      <c r="BN286" s="5"/>
      <c r="BO286" s="6"/>
      <c r="BP286" s="4"/>
      <c r="BQ286" s="6"/>
      <c r="BR286" s="5"/>
      <c r="BS286" s="6"/>
      <c r="BT286" s="3"/>
      <c r="BU286" s="6"/>
      <c r="BV286" s="5"/>
      <c r="BW286" s="6"/>
      <c r="BX286" s="5"/>
      <c r="BY286" s="6"/>
      <c r="BZ286" s="3"/>
      <c r="CA286" s="4"/>
      <c r="CB286" s="6"/>
      <c r="CC286" s="5"/>
      <c r="CD286" s="6"/>
      <c r="CE286" s="4"/>
      <c r="CF286" s="6"/>
      <c r="CG286" s="5"/>
      <c r="CH286" s="6"/>
      <c r="CI286" s="4"/>
      <c r="CJ286" s="6"/>
      <c r="CK286" s="5"/>
      <c r="CL286" s="6"/>
      <c r="CM286" s="4"/>
      <c r="CN286" s="6"/>
      <c r="CO286" s="5"/>
      <c r="CP286" s="6"/>
      <c r="CQ286" s="5"/>
      <c r="CR286" s="6"/>
      <c r="CS286" s="5"/>
      <c r="CT286" s="6"/>
      <c r="CU286" s="5"/>
      <c r="CV286" s="4"/>
      <c r="CW286" s="3"/>
      <c r="CX286" s="10"/>
      <c r="CY286" s="5"/>
      <c r="CZ286" s="3"/>
      <c r="DA286" s="6"/>
      <c r="DB286" s="5"/>
      <c r="DC286" s="6"/>
      <c r="DD286" s="5"/>
      <c r="DE286" s="6"/>
      <c r="DF286" s="3"/>
      <c r="DG286" s="3"/>
      <c r="DH286" s="3"/>
      <c r="DI286" s="4"/>
      <c r="DJ286" s="3"/>
      <c r="DK286" s="4"/>
      <c r="DL286" s="19"/>
      <c r="DM286" s="32"/>
      <c r="DN286" s="19"/>
      <c r="DO286" s="32"/>
      <c r="DP286" s="19"/>
      <c r="DQ286" s="32"/>
      <c r="DR286" s="4"/>
      <c r="DS286" s="3"/>
      <c r="DT286" s="4"/>
      <c r="DU286" s="5"/>
      <c r="DV286" s="6"/>
      <c r="DW286" s="6"/>
      <c r="DX286" s="185"/>
      <c r="DY286" s="19"/>
      <c r="DZ286" s="36"/>
      <c r="EA286" s="4"/>
    </row>
    <row r="287" spans="1:131" ht="12" customHeight="1" x14ac:dyDescent="0.2">
      <c r="A287" s="7"/>
      <c r="B287" s="9"/>
      <c r="C287" s="9"/>
      <c r="D287" s="9"/>
      <c r="E287" s="9"/>
      <c r="F287" s="8"/>
      <c r="G287" s="9"/>
      <c r="H287" s="7"/>
      <c r="I287" s="5"/>
      <c r="J287" s="6"/>
      <c r="K287" s="4"/>
      <c r="L287" s="6"/>
      <c r="M287" s="5"/>
      <c r="N287" s="4"/>
      <c r="O287" s="6"/>
      <c r="P287" s="4"/>
      <c r="Q287" s="4"/>
      <c r="R287" s="6"/>
      <c r="S287" s="5"/>
      <c r="T287" s="4"/>
      <c r="U287" s="6"/>
      <c r="V287" s="4"/>
      <c r="W287" s="4"/>
      <c r="X287" s="6"/>
      <c r="Y287" s="5"/>
      <c r="Z287" s="6"/>
      <c r="AA287" s="5"/>
      <c r="AB287" s="6"/>
      <c r="AC287" s="4"/>
      <c r="AD287" s="6"/>
      <c r="AE287" s="5"/>
      <c r="AF287" s="6"/>
      <c r="AG287" s="4"/>
      <c r="AH287" s="6"/>
      <c r="AI287" s="5"/>
      <c r="AJ287" s="6"/>
      <c r="AK287" s="4"/>
      <c r="AL287" s="6"/>
      <c r="AM287" s="5"/>
      <c r="AN287" s="6"/>
      <c r="AO287" s="4"/>
      <c r="AP287" s="6"/>
      <c r="AQ287" s="4"/>
      <c r="AR287" s="6"/>
      <c r="AS287" s="6"/>
      <c r="AT287" s="4"/>
      <c r="AU287" s="4"/>
      <c r="AV287" s="4"/>
      <c r="AW287" s="6"/>
      <c r="AX287" s="5"/>
      <c r="AY287" s="4"/>
      <c r="AZ287" s="4"/>
      <c r="BA287" s="6"/>
      <c r="BB287" s="4"/>
      <c r="BC287" s="4"/>
      <c r="BD287" s="4"/>
      <c r="BE287" s="6"/>
      <c r="BF287" s="4"/>
      <c r="BG287" s="6"/>
      <c r="BH287" s="4"/>
      <c r="BI287" s="4"/>
      <c r="BJ287" s="4"/>
      <c r="BK287" s="6"/>
      <c r="BL287" s="5"/>
      <c r="BM287" s="6"/>
      <c r="BN287" s="5"/>
      <c r="BO287" s="6"/>
      <c r="BP287" s="4"/>
      <c r="BQ287" s="6"/>
      <c r="BR287" s="5"/>
      <c r="BS287" s="6"/>
      <c r="BT287" s="3"/>
      <c r="BU287" s="6"/>
      <c r="BV287" s="5"/>
      <c r="BW287" s="6"/>
      <c r="BX287" s="5"/>
      <c r="BY287" s="6"/>
      <c r="BZ287" s="3"/>
      <c r="CA287" s="4"/>
      <c r="CB287" s="6"/>
      <c r="CC287" s="5"/>
      <c r="CD287" s="6"/>
      <c r="CE287" s="4"/>
      <c r="CF287" s="6"/>
      <c r="CG287" s="5"/>
      <c r="CH287" s="6"/>
      <c r="CI287" s="4"/>
      <c r="CJ287" s="6"/>
      <c r="CK287" s="5"/>
      <c r="CL287" s="6"/>
      <c r="CM287" s="4"/>
      <c r="CN287" s="6"/>
      <c r="CO287" s="5"/>
      <c r="CP287" s="6"/>
      <c r="CQ287" s="5"/>
      <c r="CR287" s="6"/>
      <c r="CS287" s="5"/>
      <c r="CT287" s="6"/>
      <c r="CU287" s="5"/>
      <c r="CV287" s="4"/>
      <c r="CW287" s="3"/>
      <c r="CX287" s="10"/>
      <c r="CY287" s="5"/>
      <c r="CZ287" s="3"/>
      <c r="DA287" s="6"/>
      <c r="DB287" s="5"/>
      <c r="DC287" s="6"/>
      <c r="DD287" s="5"/>
      <c r="DE287" s="6"/>
      <c r="DF287" s="3"/>
      <c r="DG287" s="3"/>
      <c r="DH287" s="3"/>
      <c r="DI287" s="4"/>
      <c r="DJ287" s="3"/>
      <c r="DK287" s="4"/>
      <c r="DL287" s="19"/>
      <c r="DM287" s="32"/>
      <c r="DN287" s="19"/>
      <c r="DO287" s="32"/>
      <c r="DP287" s="19"/>
      <c r="DQ287" s="32"/>
      <c r="DR287" s="4"/>
      <c r="DS287" s="3"/>
      <c r="DT287" s="4"/>
      <c r="DU287" s="5"/>
      <c r="DV287" s="6"/>
      <c r="DW287" s="6"/>
      <c r="DX287" s="185"/>
      <c r="DY287" s="19"/>
      <c r="DZ287" s="36"/>
      <c r="EA287" s="4"/>
    </row>
    <row r="288" spans="1:131" ht="12" customHeight="1" x14ac:dyDescent="0.2">
      <c r="A288" s="7"/>
      <c r="B288" s="9"/>
      <c r="C288" s="9"/>
      <c r="D288" s="9"/>
      <c r="E288" s="9"/>
      <c r="F288" s="8"/>
      <c r="G288" s="9"/>
      <c r="H288" s="7"/>
      <c r="I288" s="5"/>
      <c r="J288" s="6"/>
      <c r="K288" s="4"/>
      <c r="L288" s="6"/>
      <c r="M288" s="5"/>
      <c r="N288" s="4"/>
      <c r="O288" s="6"/>
      <c r="P288" s="4"/>
      <c r="Q288" s="4"/>
      <c r="R288" s="6"/>
      <c r="S288" s="5"/>
      <c r="T288" s="4"/>
      <c r="U288" s="6"/>
      <c r="V288" s="4"/>
      <c r="W288" s="4"/>
      <c r="X288" s="6"/>
      <c r="Y288" s="5"/>
      <c r="Z288" s="6"/>
      <c r="AA288" s="5"/>
      <c r="AB288" s="6"/>
      <c r="AC288" s="4"/>
      <c r="AD288" s="6"/>
      <c r="AE288" s="5"/>
      <c r="AF288" s="6"/>
      <c r="AG288" s="4"/>
      <c r="AH288" s="6"/>
      <c r="AI288" s="5"/>
      <c r="AJ288" s="6"/>
      <c r="AK288" s="4"/>
      <c r="AL288" s="6"/>
      <c r="AM288" s="5"/>
      <c r="AN288" s="6"/>
      <c r="AO288" s="4"/>
      <c r="AP288" s="6"/>
      <c r="AQ288" s="4"/>
      <c r="AR288" s="6"/>
      <c r="AS288" s="6"/>
      <c r="AT288" s="4"/>
      <c r="AU288" s="4"/>
      <c r="AV288" s="4"/>
      <c r="AW288" s="6"/>
      <c r="AX288" s="5"/>
      <c r="AY288" s="4"/>
      <c r="AZ288" s="4"/>
      <c r="BA288" s="6"/>
      <c r="BB288" s="4"/>
      <c r="BC288" s="4"/>
      <c r="BD288" s="4"/>
      <c r="BE288" s="6"/>
      <c r="BF288" s="4"/>
      <c r="BG288" s="6"/>
      <c r="BH288" s="4"/>
      <c r="BI288" s="4"/>
      <c r="BJ288" s="4"/>
      <c r="BK288" s="6"/>
      <c r="BL288" s="5"/>
      <c r="BM288" s="6"/>
      <c r="BN288" s="5"/>
      <c r="BO288" s="6"/>
      <c r="BP288" s="4"/>
      <c r="BQ288" s="6"/>
      <c r="BR288" s="5"/>
      <c r="BS288" s="6"/>
      <c r="BT288" s="3"/>
      <c r="BU288" s="6"/>
      <c r="BV288" s="5"/>
      <c r="BW288" s="6"/>
      <c r="BX288" s="5"/>
      <c r="BY288" s="6"/>
      <c r="BZ288" s="3"/>
      <c r="CA288" s="4"/>
      <c r="CB288" s="6"/>
      <c r="CC288" s="5"/>
      <c r="CD288" s="6"/>
      <c r="CE288" s="4"/>
      <c r="CF288" s="6"/>
      <c r="CG288" s="5"/>
      <c r="CH288" s="6"/>
      <c r="CI288" s="4"/>
      <c r="CJ288" s="6"/>
      <c r="CK288" s="5"/>
      <c r="CL288" s="6"/>
      <c r="CM288" s="4"/>
      <c r="CN288" s="6"/>
      <c r="CO288" s="5"/>
      <c r="CP288" s="6"/>
      <c r="CQ288" s="5"/>
      <c r="CR288" s="6"/>
      <c r="CS288" s="5"/>
      <c r="CT288" s="6"/>
      <c r="CU288" s="5"/>
      <c r="CV288" s="4"/>
      <c r="CW288" s="3"/>
      <c r="CX288" s="10"/>
      <c r="CY288" s="5"/>
      <c r="CZ288" s="3"/>
      <c r="DA288" s="6"/>
      <c r="DB288" s="5"/>
      <c r="DC288" s="6"/>
      <c r="DD288" s="5"/>
      <c r="DE288" s="6"/>
      <c r="DF288" s="3"/>
      <c r="DG288" s="3"/>
      <c r="DH288" s="3"/>
      <c r="DI288" s="4"/>
      <c r="DJ288" s="3"/>
      <c r="DK288" s="4"/>
      <c r="DL288" s="19"/>
      <c r="DM288" s="32"/>
      <c r="DN288" s="19"/>
      <c r="DO288" s="32"/>
      <c r="DP288" s="19"/>
      <c r="DQ288" s="32"/>
      <c r="DR288" s="4"/>
      <c r="DS288" s="3"/>
      <c r="DT288" s="4"/>
      <c r="DU288" s="5"/>
      <c r="DV288" s="6"/>
      <c r="DW288" s="6"/>
      <c r="DX288" s="185"/>
      <c r="DY288" s="19"/>
      <c r="DZ288" s="36"/>
      <c r="EA288" s="4"/>
    </row>
    <row r="289" spans="1:131" ht="12" customHeight="1" x14ac:dyDescent="0.2">
      <c r="A289" s="7"/>
      <c r="B289" s="9"/>
      <c r="C289" s="9"/>
      <c r="D289" s="9"/>
      <c r="E289" s="9"/>
      <c r="F289" s="8"/>
      <c r="G289" s="9"/>
      <c r="H289" s="7"/>
      <c r="I289" s="5"/>
      <c r="J289" s="6"/>
      <c r="K289" s="4"/>
      <c r="L289" s="6"/>
      <c r="M289" s="5"/>
      <c r="N289" s="4"/>
      <c r="O289" s="6"/>
      <c r="P289" s="4"/>
      <c r="Q289" s="4"/>
      <c r="R289" s="6"/>
      <c r="S289" s="5"/>
      <c r="T289" s="4"/>
      <c r="U289" s="6"/>
      <c r="V289" s="4"/>
      <c r="W289" s="4"/>
      <c r="X289" s="6"/>
      <c r="Y289" s="5"/>
      <c r="Z289" s="6"/>
      <c r="AA289" s="5"/>
      <c r="AB289" s="6"/>
      <c r="AC289" s="4"/>
      <c r="AD289" s="6"/>
      <c r="AE289" s="5"/>
      <c r="AF289" s="6"/>
      <c r="AG289" s="4"/>
      <c r="AH289" s="6"/>
      <c r="AI289" s="5"/>
      <c r="AJ289" s="6"/>
      <c r="AK289" s="4"/>
      <c r="AL289" s="6"/>
      <c r="AM289" s="5"/>
      <c r="AN289" s="6"/>
      <c r="AO289" s="4"/>
      <c r="AP289" s="6"/>
      <c r="AQ289" s="4"/>
      <c r="AR289" s="6"/>
      <c r="AS289" s="6"/>
      <c r="AT289" s="4"/>
      <c r="AU289" s="4"/>
      <c r="AV289" s="4"/>
      <c r="AW289" s="6"/>
      <c r="AX289" s="5"/>
      <c r="AY289" s="4"/>
      <c r="AZ289" s="4"/>
      <c r="BA289" s="6"/>
      <c r="BB289" s="4"/>
      <c r="BC289" s="4"/>
      <c r="BD289" s="4"/>
      <c r="BE289" s="6"/>
      <c r="BF289" s="4"/>
      <c r="BG289" s="6"/>
      <c r="BH289" s="4"/>
      <c r="BI289" s="4"/>
      <c r="BJ289" s="4"/>
      <c r="BK289" s="6"/>
      <c r="BL289" s="5"/>
      <c r="BM289" s="6"/>
      <c r="BN289" s="5"/>
      <c r="BO289" s="6"/>
      <c r="BP289" s="4"/>
      <c r="BQ289" s="6"/>
      <c r="BR289" s="5"/>
      <c r="BS289" s="6"/>
      <c r="BT289" s="3"/>
      <c r="BU289" s="6"/>
      <c r="BV289" s="5"/>
      <c r="BW289" s="6"/>
      <c r="BX289" s="5"/>
      <c r="BY289" s="6"/>
      <c r="BZ289" s="3"/>
      <c r="CA289" s="4"/>
      <c r="CB289" s="6"/>
      <c r="CC289" s="5"/>
      <c r="CD289" s="6"/>
      <c r="CE289" s="4"/>
      <c r="CF289" s="6"/>
      <c r="CG289" s="5"/>
      <c r="CH289" s="6"/>
      <c r="CI289" s="4"/>
      <c r="CJ289" s="6"/>
      <c r="CK289" s="5"/>
      <c r="CL289" s="6"/>
      <c r="CM289" s="4"/>
      <c r="CN289" s="6"/>
      <c r="CO289" s="5"/>
      <c r="CP289" s="6"/>
      <c r="CQ289" s="5"/>
      <c r="CR289" s="6"/>
      <c r="CS289" s="5"/>
      <c r="CT289" s="6"/>
      <c r="CU289" s="5"/>
      <c r="CV289" s="4"/>
      <c r="CW289" s="3"/>
      <c r="CX289" s="10"/>
      <c r="CY289" s="5"/>
      <c r="CZ289" s="3"/>
      <c r="DA289" s="6"/>
      <c r="DB289" s="5"/>
      <c r="DC289" s="6"/>
      <c r="DD289" s="5"/>
      <c r="DE289" s="6"/>
      <c r="DF289" s="3"/>
      <c r="DG289" s="3"/>
      <c r="DH289" s="3"/>
      <c r="DI289" s="4"/>
      <c r="DJ289" s="3"/>
      <c r="DK289" s="4"/>
      <c r="DL289" s="19"/>
      <c r="DM289" s="32"/>
      <c r="DN289" s="19"/>
      <c r="DO289" s="32"/>
      <c r="DP289" s="19"/>
      <c r="DQ289" s="32"/>
      <c r="DR289" s="4"/>
      <c r="DS289" s="3"/>
      <c r="DT289" s="4"/>
      <c r="DU289" s="5"/>
      <c r="DV289" s="6"/>
      <c r="DW289" s="6"/>
      <c r="DX289" s="185"/>
      <c r="DY289" s="19"/>
      <c r="DZ289" s="36"/>
      <c r="EA289" s="4"/>
    </row>
    <row r="290" spans="1:131" ht="12" customHeight="1" x14ac:dyDescent="0.2">
      <c r="A290" s="7"/>
      <c r="B290" s="9"/>
      <c r="C290" s="9"/>
      <c r="D290" s="9"/>
      <c r="E290" s="9"/>
      <c r="F290" s="8"/>
      <c r="G290" s="9"/>
      <c r="H290" s="7"/>
      <c r="I290" s="5"/>
      <c r="J290" s="6"/>
      <c r="K290" s="4"/>
      <c r="L290" s="6"/>
      <c r="M290" s="5"/>
      <c r="N290" s="4"/>
      <c r="O290" s="6"/>
      <c r="P290" s="4"/>
      <c r="Q290" s="4"/>
      <c r="R290" s="6"/>
      <c r="S290" s="5"/>
      <c r="T290" s="4"/>
      <c r="U290" s="6"/>
      <c r="V290" s="4"/>
      <c r="W290" s="4"/>
      <c r="X290" s="6"/>
      <c r="Y290" s="5"/>
      <c r="Z290" s="6"/>
      <c r="AA290" s="5"/>
      <c r="AB290" s="6"/>
      <c r="AC290" s="4"/>
      <c r="AD290" s="6"/>
      <c r="AE290" s="5"/>
      <c r="AF290" s="6"/>
      <c r="AG290" s="4"/>
      <c r="AH290" s="6"/>
      <c r="AI290" s="5"/>
      <c r="AJ290" s="6"/>
      <c r="AK290" s="4"/>
      <c r="AL290" s="6"/>
      <c r="AM290" s="5"/>
      <c r="AN290" s="6"/>
      <c r="AO290" s="4"/>
      <c r="AP290" s="6"/>
      <c r="AQ290" s="4"/>
      <c r="AR290" s="6"/>
      <c r="AS290" s="6"/>
      <c r="AT290" s="4"/>
      <c r="AU290" s="4"/>
      <c r="AV290" s="4"/>
      <c r="AW290" s="6"/>
      <c r="AX290" s="5"/>
      <c r="AY290" s="4"/>
      <c r="AZ290" s="4"/>
      <c r="BA290" s="6"/>
      <c r="BB290" s="4"/>
      <c r="BC290" s="4"/>
      <c r="BD290" s="4"/>
      <c r="BE290" s="6"/>
      <c r="BF290" s="4"/>
      <c r="BG290" s="6"/>
      <c r="BH290" s="4"/>
      <c r="BI290" s="4"/>
      <c r="BJ290" s="4"/>
      <c r="BK290" s="6"/>
      <c r="BL290" s="5"/>
      <c r="BM290" s="6"/>
      <c r="BN290" s="5"/>
      <c r="BO290" s="6"/>
      <c r="BP290" s="4"/>
      <c r="BQ290" s="6"/>
      <c r="BR290" s="5"/>
      <c r="BS290" s="6"/>
      <c r="BT290" s="3"/>
      <c r="BU290" s="6"/>
      <c r="BV290" s="5"/>
      <c r="BW290" s="6"/>
      <c r="BX290" s="5"/>
      <c r="BY290" s="6"/>
      <c r="BZ290" s="3"/>
      <c r="CA290" s="4"/>
      <c r="CB290" s="6"/>
      <c r="CC290" s="5"/>
      <c r="CD290" s="6"/>
      <c r="CE290" s="4"/>
      <c r="CF290" s="6"/>
      <c r="CG290" s="5"/>
      <c r="CH290" s="6"/>
      <c r="CI290" s="4"/>
      <c r="CJ290" s="6"/>
      <c r="CK290" s="5"/>
      <c r="CL290" s="6"/>
      <c r="CM290" s="4"/>
      <c r="CN290" s="6"/>
      <c r="CO290" s="5"/>
      <c r="CP290" s="6"/>
      <c r="CQ290" s="5"/>
      <c r="CR290" s="6"/>
      <c r="CS290" s="5"/>
      <c r="CT290" s="6"/>
      <c r="CU290" s="5"/>
      <c r="CV290" s="4"/>
      <c r="CW290" s="3"/>
      <c r="CX290" s="10"/>
      <c r="CY290" s="5"/>
      <c r="CZ290" s="3"/>
      <c r="DA290" s="6"/>
      <c r="DB290" s="5"/>
      <c r="DC290" s="6"/>
      <c r="DD290" s="5"/>
      <c r="DE290" s="6"/>
      <c r="DF290" s="3"/>
      <c r="DG290" s="3"/>
      <c r="DH290" s="3"/>
      <c r="DI290" s="4"/>
      <c r="DJ290" s="3"/>
      <c r="DK290" s="4"/>
      <c r="DL290" s="19"/>
      <c r="DM290" s="32"/>
      <c r="DN290" s="19"/>
      <c r="DO290" s="32"/>
      <c r="DP290" s="19"/>
      <c r="DQ290" s="32"/>
      <c r="DR290" s="4"/>
      <c r="DS290" s="3"/>
      <c r="DT290" s="4"/>
      <c r="DU290" s="5"/>
      <c r="DV290" s="6"/>
      <c r="DW290" s="6"/>
      <c r="DX290" s="185"/>
      <c r="DY290" s="19"/>
      <c r="DZ290" s="36"/>
      <c r="EA290" s="4"/>
    </row>
    <row r="291" spans="1:131" ht="12" customHeight="1" x14ac:dyDescent="0.2">
      <c r="A291" s="7"/>
      <c r="B291" s="9"/>
      <c r="C291" s="9"/>
      <c r="D291" s="9"/>
      <c r="E291" s="9"/>
      <c r="F291" s="8"/>
      <c r="G291" s="9"/>
      <c r="H291" s="7"/>
      <c r="I291" s="5"/>
      <c r="J291" s="6"/>
      <c r="K291" s="4"/>
      <c r="L291" s="6"/>
      <c r="M291" s="5"/>
      <c r="N291" s="4"/>
      <c r="O291" s="6"/>
      <c r="P291" s="4"/>
      <c r="Q291" s="4"/>
      <c r="R291" s="6"/>
      <c r="S291" s="5"/>
      <c r="T291" s="4"/>
      <c r="U291" s="6"/>
      <c r="V291" s="4"/>
      <c r="W291" s="4"/>
      <c r="X291" s="6"/>
      <c r="Y291" s="5"/>
      <c r="Z291" s="6"/>
      <c r="AA291" s="5"/>
      <c r="AB291" s="6"/>
      <c r="AC291" s="4"/>
      <c r="AD291" s="6"/>
      <c r="AE291" s="5"/>
      <c r="AF291" s="6"/>
      <c r="AG291" s="4"/>
      <c r="AH291" s="6"/>
      <c r="AI291" s="5"/>
      <c r="AJ291" s="6"/>
      <c r="AK291" s="4"/>
      <c r="AL291" s="6"/>
      <c r="AM291" s="5"/>
      <c r="AN291" s="6"/>
      <c r="AO291" s="4"/>
      <c r="AP291" s="6"/>
      <c r="AQ291" s="4"/>
      <c r="AR291" s="6"/>
      <c r="AS291" s="6"/>
      <c r="AT291" s="4"/>
      <c r="AU291" s="4"/>
      <c r="AV291" s="4"/>
      <c r="AW291" s="6"/>
      <c r="AX291" s="5"/>
      <c r="AY291" s="4"/>
      <c r="AZ291" s="4"/>
      <c r="BA291" s="6"/>
      <c r="BB291" s="4"/>
      <c r="BC291" s="4"/>
      <c r="BD291" s="4"/>
      <c r="BE291" s="6"/>
      <c r="BF291" s="4"/>
      <c r="BG291" s="6"/>
      <c r="BH291" s="4"/>
      <c r="BI291" s="4"/>
      <c r="BJ291" s="4"/>
      <c r="BK291" s="6"/>
      <c r="BL291" s="5"/>
      <c r="BM291" s="6"/>
      <c r="BN291" s="5"/>
      <c r="BO291" s="6"/>
      <c r="BP291" s="4"/>
      <c r="BQ291" s="6"/>
      <c r="BR291" s="5"/>
      <c r="BS291" s="6"/>
      <c r="BT291" s="3"/>
      <c r="BU291" s="6"/>
      <c r="BV291" s="5"/>
      <c r="BW291" s="6"/>
      <c r="BX291" s="5"/>
      <c r="BY291" s="6"/>
      <c r="BZ291" s="3"/>
      <c r="CA291" s="4"/>
      <c r="CB291" s="6"/>
      <c r="CC291" s="5"/>
      <c r="CD291" s="6"/>
      <c r="CE291" s="4"/>
      <c r="CF291" s="6"/>
      <c r="CG291" s="5"/>
      <c r="CH291" s="6"/>
      <c r="CI291" s="4"/>
      <c r="CJ291" s="6"/>
      <c r="CK291" s="5"/>
      <c r="CL291" s="6"/>
      <c r="CM291" s="4"/>
      <c r="CN291" s="6"/>
      <c r="CO291" s="5"/>
      <c r="CP291" s="6"/>
      <c r="CQ291" s="5"/>
      <c r="CR291" s="6"/>
      <c r="CS291" s="5"/>
      <c r="CT291" s="6"/>
      <c r="CU291" s="5"/>
      <c r="CV291" s="4"/>
      <c r="CW291" s="3"/>
      <c r="CX291" s="10"/>
      <c r="CY291" s="5"/>
      <c r="CZ291" s="3"/>
      <c r="DA291" s="6"/>
      <c r="DB291" s="5"/>
      <c r="DC291" s="6"/>
      <c r="DD291" s="5"/>
      <c r="DE291" s="6"/>
      <c r="DF291" s="3"/>
      <c r="DG291" s="3"/>
      <c r="DH291" s="3"/>
      <c r="DI291" s="4"/>
      <c r="DJ291" s="3"/>
      <c r="DK291" s="4"/>
      <c r="DL291" s="19"/>
      <c r="DM291" s="32"/>
      <c r="DN291" s="19"/>
      <c r="DO291" s="32"/>
      <c r="DP291" s="19"/>
      <c r="DQ291" s="32"/>
      <c r="DR291" s="4"/>
      <c r="DS291" s="3"/>
      <c r="DT291" s="4"/>
      <c r="DU291" s="5"/>
      <c r="DV291" s="6"/>
      <c r="DW291" s="6"/>
      <c r="DX291" s="185"/>
      <c r="DY291" s="19"/>
      <c r="DZ291" s="36"/>
      <c r="EA291" s="4"/>
    </row>
    <row r="292" spans="1:131" ht="12" customHeight="1" x14ac:dyDescent="0.2">
      <c r="A292" s="7"/>
      <c r="B292" s="9"/>
      <c r="C292" s="9"/>
      <c r="D292" s="9"/>
      <c r="E292" s="9"/>
      <c r="F292" s="8"/>
      <c r="G292" s="9"/>
      <c r="H292" s="7"/>
      <c r="I292" s="5"/>
      <c r="J292" s="6"/>
      <c r="K292" s="4"/>
      <c r="L292" s="6"/>
      <c r="M292" s="5"/>
      <c r="N292" s="4"/>
      <c r="O292" s="6"/>
      <c r="P292" s="4"/>
      <c r="Q292" s="4"/>
      <c r="R292" s="6"/>
      <c r="S292" s="5"/>
      <c r="T292" s="4"/>
      <c r="U292" s="6"/>
      <c r="V292" s="4"/>
      <c r="W292" s="4"/>
      <c r="X292" s="6"/>
      <c r="Y292" s="5"/>
      <c r="Z292" s="6"/>
      <c r="AA292" s="5"/>
      <c r="AB292" s="6"/>
      <c r="AC292" s="4"/>
      <c r="AD292" s="6"/>
      <c r="AE292" s="5"/>
      <c r="AF292" s="6"/>
      <c r="AG292" s="4"/>
      <c r="AH292" s="6"/>
      <c r="AI292" s="5"/>
      <c r="AJ292" s="6"/>
      <c r="AK292" s="4"/>
      <c r="AL292" s="6"/>
      <c r="AM292" s="5"/>
      <c r="AN292" s="6"/>
      <c r="AO292" s="4"/>
      <c r="AP292" s="6"/>
      <c r="AQ292" s="4"/>
      <c r="AR292" s="6"/>
      <c r="AS292" s="6"/>
      <c r="AT292" s="4"/>
      <c r="AU292" s="4"/>
      <c r="AV292" s="4"/>
      <c r="AW292" s="6"/>
      <c r="AX292" s="5"/>
      <c r="AY292" s="4"/>
      <c r="AZ292" s="4"/>
      <c r="BA292" s="6"/>
      <c r="BB292" s="4"/>
      <c r="BC292" s="4"/>
      <c r="BD292" s="4"/>
      <c r="BE292" s="6"/>
      <c r="BF292" s="4"/>
      <c r="BG292" s="6"/>
      <c r="BH292" s="4"/>
      <c r="BI292" s="4"/>
      <c r="BJ292" s="4"/>
      <c r="BK292" s="6"/>
      <c r="BL292" s="5"/>
      <c r="BM292" s="6"/>
      <c r="BN292" s="5"/>
      <c r="BO292" s="6"/>
      <c r="BP292" s="4"/>
      <c r="BQ292" s="6"/>
      <c r="BR292" s="5"/>
      <c r="BS292" s="6"/>
      <c r="BT292" s="3"/>
      <c r="BU292" s="6"/>
      <c r="BV292" s="5"/>
      <c r="BW292" s="6"/>
      <c r="BX292" s="5"/>
      <c r="BY292" s="6"/>
      <c r="BZ292" s="3"/>
      <c r="CA292" s="4"/>
      <c r="CB292" s="6"/>
      <c r="CC292" s="5"/>
      <c r="CD292" s="6"/>
      <c r="CE292" s="4"/>
      <c r="CF292" s="6"/>
      <c r="CG292" s="5"/>
      <c r="CH292" s="6"/>
      <c r="CI292" s="4"/>
      <c r="CJ292" s="6"/>
      <c r="CK292" s="5"/>
      <c r="CL292" s="6"/>
      <c r="CM292" s="4"/>
      <c r="CN292" s="6"/>
      <c r="CO292" s="5"/>
      <c r="CP292" s="6"/>
      <c r="CQ292" s="5"/>
      <c r="CR292" s="6"/>
      <c r="CS292" s="5"/>
      <c r="CT292" s="6"/>
      <c r="CU292" s="5"/>
      <c r="CV292" s="4"/>
      <c r="CW292" s="3"/>
      <c r="CX292" s="10"/>
      <c r="CY292" s="5"/>
      <c r="CZ292" s="3"/>
      <c r="DA292" s="6"/>
      <c r="DB292" s="5"/>
      <c r="DC292" s="6"/>
      <c r="DD292" s="5"/>
      <c r="DE292" s="6"/>
      <c r="DF292" s="3"/>
      <c r="DG292" s="3"/>
      <c r="DH292" s="3"/>
      <c r="DI292" s="4"/>
      <c r="DJ292" s="3"/>
      <c r="DK292" s="4"/>
      <c r="DL292" s="19"/>
      <c r="DM292" s="32"/>
      <c r="DN292" s="19"/>
      <c r="DO292" s="32"/>
      <c r="DP292" s="19"/>
      <c r="DQ292" s="32"/>
      <c r="DR292" s="4"/>
      <c r="DS292" s="3"/>
      <c r="DT292" s="4"/>
      <c r="DU292" s="5"/>
      <c r="DV292" s="6"/>
      <c r="DW292" s="6"/>
      <c r="DX292" s="185"/>
      <c r="DY292" s="19"/>
      <c r="DZ292" s="36"/>
      <c r="EA292" s="4"/>
    </row>
    <row r="293" spans="1:131" ht="12" customHeight="1" x14ac:dyDescent="0.2">
      <c r="A293" s="7"/>
      <c r="B293" s="9"/>
      <c r="C293" s="9"/>
      <c r="D293" s="9"/>
      <c r="E293" s="9"/>
      <c r="F293" s="8"/>
      <c r="G293" s="9"/>
      <c r="H293" s="7"/>
      <c r="I293" s="5"/>
      <c r="J293" s="6"/>
      <c r="K293" s="4"/>
      <c r="L293" s="6"/>
      <c r="M293" s="5"/>
      <c r="N293" s="4"/>
      <c r="O293" s="6"/>
      <c r="P293" s="4"/>
      <c r="Q293" s="4"/>
      <c r="R293" s="6"/>
      <c r="S293" s="5"/>
      <c r="T293" s="4"/>
      <c r="U293" s="6"/>
      <c r="V293" s="4"/>
      <c r="W293" s="4"/>
      <c r="X293" s="6"/>
      <c r="Y293" s="5"/>
      <c r="Z293" s="6"/>
      <c r="AA293" s="5"/>
      <c r="AB293" s="6"/>
      <c r="AC293" s="4"/>
      <c r="AD293" s="6"/>
      <c r="AE293" s="5"/>
      <c r="AF293" s="6"/>
      <c r="AG293" s="4"/>
      <c r="AH293" s="6"/>
      <c r="AI293" s="5"/>
      <c r="AJ293" s="6"/>
      <c r="AK293" s="4"/>
      <c r="AL293" s="6"/>
      <c r="AM293" s="5"/>
      <c r="AN293" s="6"/>
      <c r="AO293" s="4"/>
      <c r="AP293" s="6"/>
      <c r="AQ293" s="4"/>
      <c r="AR293" s="6"/>
      <c r="AS293" s="6"/>
      <c r="AT293" s="4"/>
      <c r="AU293" s="4"/>
      <c r="AV293" s="4"/>
      <c r="AW293" s="6"/>
      <c r="AX293" s="5"/>
      <c r="AY293" s="4"/>
      <c r="AZ293" s="4"/>
      <c r="BA293" s="6"/>
      <c r="BB293" s="4"/>
      <c r="BC293" s="4"/>
      <c r="BD293" s="4"/>
      <c r="BE293" s="6"/>
      <c r="BF293" s="4"/>
      <c r="BG293" s="6"/>
      <c r="BH293" s="4"/>
      <c r="BI293" s="4"/>
      <c r="BJ293" s="4"/>
      <c r="BK293" s="6"/>
      <c r="BL293" s="5"/>
      <c r="BM293" s="6"/>
      <c r="BN293" s="5"/>
      <c r="BO293" s="6"/>
      <c r="BP293" s="4"/>
      <c r="BQ293" s="6"/>
      <c r="BR293" s="5"/>
      <c r="BS293" s="6"/>
      <c r="BT293" s="3"/>
      <c r="BU293" s="6"/>
      <c r="BV293" s="5"/>
      <c r="BW293" s="6"/>
      <c r="BX293" s="5"/>
      <c r="BY293" s="6"/>
      <c r="BZ293" s="3"/>
      <c r="CA293" s="4"/>
      <c r="CB293" s="6"/>
      <c r="CC293" s="5"/>
      <c r="CD293" s="6"/>
      <c r="CE293" s="4"/>
      <c r="CF293" s="6"/>
      <c r="CG293" s="5"/>
      <c r="CH293" s="6"/>
      <c r="CI293" s="4"/>
      <c r="CJ293" s="6"/>
      <c r="CK293" s="5"/>
      <c r="CL293" s="6"/>
      <c r="CM293" s="4"/>
      <c r="CN293" s="6"/>
      <c r="CO293" s="5"/>
      <c r="CP293" s="6"/>
      <c r="CQ293" s="5"/>
      <c r="CR293" s="6"/>
      <c r="CS293" s="5"/>
      <c r="CT293" s="6"/>
      <c r="CU293" s="5"/>
      <c r="CV293" s="4"/>
      <c r="CW293" s="3"/>
      <c r="CX293" s="10"/>
      <c r="CY293" s="5"/>
      <c r="CZ293" s="3"/>
      <c r="DA293" s="6"/>
      <c r="DB293" s="5"/>
      <c r="DC293" s="6"/>
      <c r="DD293" s="5"/>
      <c r="DE293" s="6"/>
      <c r="DF293" s="3"/>
      <c r="DG293" s="3"/>
      <c r="DH293" s="3"/>
      <c r="DI293" s="4"/>
      <c r="DJ293" s="3"/>
      <c r="DK293" s="4"/>
      <c r="DL293" s="19"/>
      <c r="DM293" s="32"/>
      <c r="DN293" s="19"/>
      <c r="DO293" s="32"/>
      <c r="DP293" s="19"/>
      <c r="DQ293" s="32"/>
      <c r="DR293" s="4"/>
      <c r="DS293" s="3"/>
      <c r="DT293" s="4"/>
      <c r="DU293" s="5"/>
      <c r="DV293" s="6"/>
      <c r="DW293" s="6"/>
      <c r="DX293" s="185"/>
      <c r="DY293" s="19"/>
      <c r="DZ293" s="36"/>
      <c r="EA293" s="4"/>
    </row>
    <row r="294" spans="1:131" ht="12" customHeight="1" x14ac:dyDescent="0.2">
      <c r="A294" s="7"/>
      <c r="B294" s="9"/>
      <c r="C294" s="9"/>
      <c r="D294" s="9"/>
      <c r="E294" s="9"/>
      <c r="F294" s="8"/>
      <c r="G294" s="9"/>
      <c r="H294" s="7"/>
      <c r="I294" s="5"/>
      <c r="J294" s="6"/>
      <c r="K294" s="4"/>
      <c r="L294" s="6"/>
      <c r="M294" s="5"/>
      <c r="N294" s="4"/>
      <c r="O294" s="6"/>
      <c r="P294" s="4"/>
      <c r="Q294" s="4"/>
      <c r="R294" s="6"/>
      <c r="S294" s="5"/>
      <c r="T294" s="4"/>
      <c r="U294" s="6"/>
      <c r="V294" s="4"/>
      <c r="W294" s="4"/>
      <c r="X294" s="6"/>
      <c r="Y294" s="5"/>
      <c r="Z294" s="6"/>
      <c r="AA294" s="5"/>
      <c r="AB294" s="6"/>
      <c r="AC294" s="4"/>
      <c r="AD294" s="6"/>
      <c r="AE294" s="5"/>
      <c r="AF294" s="6"/>
      <c r="AG294" s="4"/>
      <c r="AH294" s="6"/>
      <c r="AI294" s="5"/>
      <c r="AJ294" s="6"/>
      <c r="AK294" s="4"/>
      <c r="AL294" s="6"/>
      <c r="AM294" s="5"/>
      <c r="AN294" s="6"/>
      <c r="AO294" s="4"/>
      <c r="AP294" s="6"/>
      <c r="AQ294" s="4"/>
      <c r="AR294" s="6"/>
      <c r="AS294" s="6"/>
      <c r="AT294" s="4"/>
      <c r="AU294" s="4"/>
      <c r="AV294" s="4"/>
      <c r="AW294" s="6"/>
      <c r="AX294" s="5"/>
      <c r="AY294" s="4"/>
      <c r="AZ294" s="4"/>
      <c r="BA294" s="6"/>
      <c r="BB294" s="4"/>
      <c r="BC294" s="4"/>
      <c r="BD294" s="4"/>
      <c r="BE294" s="6"/>
      <c r="BF294" s="4"/>
      <c r="BG294" s="6"/>
      <c r="BH294" s="4"/>
      <c r="BI294" s="4"/>
      <c r="BJ294" s="4"/>
      <c r="BK294" s="6"/>
      <c r="BL294" s="5"/>
      <c r="BM294" s="6"/>
      <c r="BN294" s="5"/>
      <c r="BO294" s="6"/>
      <c r="BP294" s="4"/>
      <c r="BQ294" s="6"/>
      <c r="BR294" s="5"/>
      <c r="BS294" s="6"/>
      <c r="BT294" s="3"/>
      <c r="BU294" s="6"/>
      <c r="BV294" s="5"/>
      <c r="BW294" s="6"/>
      <c r="BX294" s="5"/>
      <c r="BY294" s="6"/>
      <c r="BZ294" s="3"/>
      <c r="CA294" s="4"/>
      <c r="CB294" s="6"/>
      <c r="CC294" s="5"/>
      <c r="CD294" s="6"/>
      <c r="CE294" s="4"/>
      <c r="CF294" s="6"/>
      <c r="CG294" s="5"/>
      <c r="CH294" s="6"/>
      <c r="CI294" s="4"/>
      <c r="CJ294" s="6"/>
      <c r="CK294" s="5"/>
      <c r="CL294" s="6"/>
      <c r="CM294" s="4"/>
      <c r="CN294" s="6"/>
      <c r="CO294" s="5"/>
      <c r="CP294" s="6"/>
      <c r="CQ294" s="5"/>
      <c r="CR294" s="6"/>
      <c r="CS294" s="5"/>
      <c r="CT294" s="6"/>
      <c r="CU294" s="5"/>
      <c r="CV294" s="4"/>
      <c r="CW294" s="3"/>
      <c r="CX294" s="10"/>
      <c r="CY294" s="5"/>
      <c r="CZ294" s="3"/>
      <c r="DA294" s="6"/>
      <c r="DB294" s="5"/>
      <c r="DC294" s="6"/>
      <c r="DD294" s="5"/>
      <c r="DE294" s="6"/>
      <c r="DF294" s="3"/>
      <c r="DG294" s="3"/>
      <c r="DH294" s="3"/>
      <c r="DI294" s="4"/>
      <c r="DJ294" s="3"/>
      <c r="DK294" s="4"/>
      <c r="DL294" s="19"/>
      <c r="DM294" s="32"/>
      <c r="DN294" s="19"/>
      <c r="DO294" s="32"/>
      <c r="DP294" s="19"/>
      <c r="DQ294" s="32"/>
      <c r="DR294" s="4"/>
      <c r="DS294" s="3"/>
      <c r="DT294" s="4"/>
      <c r="DU294" s="5"/>
      <c r="DV294" s="6"/>
      <c r="DW294" s="6"/>
      <c r="DX294" s="185"/>
      <c r="DY294" s="19"/>
      <c r="DZ294" s="36"/>
      <c r="EA294" s="4"/>
    </row>
    <row r="295" spans="1:131" ht="12" customHeight="1" x14ac:dyDescent="0.2">
      <c r="A295" s="7"/>
      <c r="B295" s="9"/>
      <c r="C295" s="9"/>
      <c r="D295" s="9"/>
      <c r="E295" s="9"/>
      <c r="F295" s="8"/>
      <c r="G295" s="9"/>
      <c r="H295" s="7"/>
      <c r="I295" s="5"/>
      <c r="J295" s="6"/>
      <c r="K295" s="4"/>
      <c r="L295" s="6"/>
      <c r="M295" s="5"/>
      <c r="N295" s="4"/>
      <c r="O295" s="6"/>
      <c r="P295" s="4"/>
      <c r="Q295" s="4"/>
      <c r="R295" s="6"/>
      <c r="S295" s="5"/>
      <c r="T295" s="4"/>
      <c r="U295" s="6"/>
      <c r="V295" s="4"/>
      <c r="W295" s="4"/>
      <c r="X295" s="6"/>
      <c r="Y295" s="5"/>
      <c r="Z295" s="6"/>
      <c r="AA295" s="5"/>
      <c r="AB295" s="6"/>
      <c r="AC295" s="4"/>
      <c r="AD295" s="6"/>
      <c r="AE295" s="5"/>
      <c r="AF295" s="6"/>
      <c r="AG295" s="4"/>
      <c r="AH295" s="6"/>
      <c r="AI295" s="5"/>
      <c r="AJ295" s="6"/>
      <c r="AK295" s="4"/>
      <c r="AL295" s="6"/>
      <c r="AM295" s="5"/>
      <c r="AN295" s="6"/>
      <c r="AO295" s="4"/>
      <c r="AP295" s="6"/>
      <c r="AQ295" s="4"/>
      <c r="AR295" s="6"/>
      <c r="AS295" s="6"/>
      <c r="AT295" s="4"/>
      <c r="AU295" s="4"/>
      <c r="AV295" s="4"/>
      <c r="AW295" s="6"/>
      <c r="AX295" s="5"/>
      <c r="AY295" s="4"/>
      <c r="AZ295" s="4"/>
      <c r="BA295" s="6"/>
      <c r="BB295" s="4"/>
      <c r="BC295" s="4"/>
      <c r="BD295" s="4"/>
      <c r="BE295" s="6"/>
      <c r="BF295" s="4"/>
      <c r="BG295" s="6"/>
      <c r="BH295" s="4"/>
      <c r="BI295" s="4"/>
      <c r="BJ295" s="4"/>
      <c r="BK295" s="6"/>
      <c r="BL295" s="5"/>
      <c r="BM295" s="6"/>
      <c r="BN295" s="5"/>
      <c r="BO295" s="6"/>
      <c r="BP295" s="4"/>
      <c r="BQ295" s="6"/>
      <c r="BR295" s="5"/>
      <c r="BS295" s="6"/>
      <c r="BT295" s="3"/>
      <c r="BU295" s="6"/>
      <c r="BV295" s="5"/>
      <c r="BW295" s="6"/>
      <c r="BX295" s="5"/>
      <c r="BY295" s="6"/>
      <c r="BZ295" s="3"/>
      <c r="CA295" s="4"/>
      <c r="CB295" s="6"/>
      <c r="CC295" s="5"/>
      <c r="CD295" s="6"/>
      <c r="CE295" s="4"/>
      <c r="CF295" s="6"/>
      <c r="CG295" s="5"/>
      <c r="CH295" s="6"/>
      <c r="CI295" s="4"/>
      <c r="CJ295" s="6"/>
      <c r="CK295" s="5"/>
      <c r="CL295" s="6"/>
      <c r="CM295" s="4"/>
      <c r="CN295" s="6"/>
      <c r="CO295" s="5"/>
      <c r="CP295" s="6"/>
      <c r="CQ295" s="5"/>
      <c r="CR295" s="6"/>
      <c r="CS295" s="5"/>
      <c r="CT295" s="6"/>
      <c r="CU295" s="5"/>
      <c r="CV295" s="4"/>
      <c r="CW295" s="3"/>
      <c r="CX295" s="10"/>
      <c r="CY295" s="5"/>
      <c r="CZ295" s="3"/>
      <c r="DA295" s="6"/>
      <c r="DB295" s="5"/>
      <c r="DC295" s="6"/>
      <c r="DD295" s="5"/>
      <c r="DE295" s="6"/>
      <c r="DF295" s="3"/>
      <c r="DG295" s="3"/>
      <c r="DH295" s="3"/>
      <c r="DI295" s="4"/>
      <c r="DJ295" s="3"/>
      <c r="DK295" s="4"/>
      <c r="DL295" s="19"/>
      <c r="DM295" s="32"/>
      <c r="DN295" s="19"/>
      <c r="DO295" s="32"/>
      <c r="DP295" s="19"/>
      <c r="DQ295" s="32"/>
      <c r="DR295" s="4"/>
      <c r="DS295" s="3"/>
      <c r="DT295" s="4"/>
      <c r="DU295" s="5"/>
      <c r="DV295" s="6"/>
      <c r="DW295" s="6"/>
      <c r="DX295" s="185"/>
      <c r="DY295" s="19"/>
      <c r="DZ295" s="36"/>
      <c r="EA295" s="4"/>
    </row>
    <row r="296" spans="1:131" ht="12" customHeight="1" x14ac:dyDescent="0.2">
      <c r="A296" s="7"/>
      <c r="B296" s="9"/>
      <c r="C296" s="9"/>
      <c r="D296" s="9"/>
      <c r="E296" s="9"/>
      <c r="F296" s="8"/>
      <c r="G296" s="9"/>
      <c r="H296" s="7"/>
      <c r="I296" s="5"/>
      <c r="J296" s="6"/>
      <c r="K296" s="4"/>
      <c r="L296" s="6"/>
      <c r="M296" s="5"/>
      <c r="N296" s="4"/>
      <c r="O296" s="6"/>
      <c r="P296" s="4"/>
      <c r="Q296" s="4"/>
      <c r="R296" s="6"/>
      <c r="S296" s="5"/>
      <c r="T296" s="4"/>
      <c r="U296" s="6"/>
      <c r="V296" s="4"/>
      <c r="W296" s="4"/>
      <c r="X296" s="6"/>
      <c r="Y296" s="5"/>
      <c r="Z296" s="6"/>
      <c r="AA296" s="5"/>
      <c r="AB296" s="6"/>
      <c r="AC296" s="4"/>
      <c r="AD296" s="6"/>
      <c r="AE296" s="5"/>
      <c r="AF296" s="6"/>
      <c r="AG296" s="4"/>
      <c r="AH296" s="6"/>
      <c r="AI296" s="5"/>
      <c r="AJ296" s="6"/>
      <c r="AK296" s="4"/>
      <c r="AL296" s="6"/>
      <c r="AM296" s="5"/>
      <c r="AN296" s="6"/>
      <c r="AO296" s="4"/>
      <c r="AP296" s="6"/>
      <c r="AQ296" s="4"/>
      <c r="AR296" s="6"/>
      <c r="AS296" s="6"/>
      <c r="AT296" s="4"/>
      <c r="AU296" s="4"/>
      <c r="AV296" s="4"/>
      <c r="AW296" s="6"/>
      <c r="AX296" s="5"/>
      <c r="AY296" s="4"/>
      <c r="AZ296" s="4"/>
      <c r="BA296" s="6"/>
      <c r="BB296" s="4"/>
      <c r="BC296" s="4"/>
      <c r="BD296" s="4"/>
      <c r="BE296" s="6"/>
      <c r="BF296" s="4"/>
      <c r="BG296" s="6"/>
      <c r="BH296" s="4"/>
      <c r="BI296" s="4"/>
      <c r="BJ296" s="4"/>
      <c r="BK296" s="6"/>
      <c r="BL296" s="5"/>
      <c r="BM296" s="6"/>
      <c r="BN296" s="5"/>
      <c r="BO296" s="6"/>
      <c r="BP296" s="4"/>
      <c r="BQ296" s="6"/>
      <c r="BR296" s="5"/>
      <c r="BS296" s="6"/>
      <c r="BT296" s="3"/>
      <c r="BU296" s="6"/>
      <c r="BV296" s="5"/>
      <c r="BW296" s="6"/>
      <c r="BX296" s="5"/>
      <c r="BY296" s="6"/>
      <c r="BZ296" s="3"/>
      <c r="CA296" s="4"/>
      <c r="CB296" s="6"/>
      <c r="CC296" s="5"/>
      <c r="CD296" s="6"/>
      <c r="CE296" s="4"/>
      <c r="CF296" s="6"/>
      <c r="CG296" s="5"/>
      <c r="CH296" s="6"/>
      <c r="CI296" s="4"/>
      <c r="CJ296" s="6"/>
      <c r="CK296" s="5"/>
      <c r="CL296" s="6"/>
      <c r="CM296" s="4"/>
      <c r="CN296" s="6"/>
      <c r="CO296" s="5"/>
      <c r="CP296" s="6"/>
      <c r="CQ296" s="5"/>
      <c r="CR296" s="6"/>
      <c r="CS296" s="5"/>
      <c r="CT296" s="6"/>
      <c r="CU296" s="5"/>
      <c r="CV296" s="4"/>
      <c r="CW296" s="3"/>
      <c r="CX296" s="10"/>
      <c r="CY296" s="5"/>
      <c r="CZ296" s="3"/>
      <c r="DA296" s="6"/>
      <c r="DB296" s="5"/>
      <c r="DC296" s="6"/>
      <c r="DD296" s="5"/>
      <c r="DE296" s="6"/>
      <c r="DF296" s="3"/>
      <c r="DG296" s="3"/>
      <c r="DH296" s="3"/>
      <c r="DI296" s="4"/>
      <c r="DJ296" s="3"/>
      <c r="DK296" s="4"/>
      <c r="DL296" s="19"/>
      <c r="DM296" s="32"/>
      <c r="DN296" s="19"/>
      <c r="DO296" s="32"/>
      <c r="DP296" s="19"/>
      <c r="DQ296" s="32"/>
      <c r="DR296" s="4"/>
      <c r="DS296" s="3"/>
      <c r="DT296" s="4"/>
      <c r="DU296" s="5"/>
      <c r="DV296" s="6"/>
      <c r="DW296" s="6"/>
      <c r="DX296" s="185"/>
      <c r="DY296" s="19"/>
      <c r="DZ296" s="36"/>
      <c r="EA296" s="4"/>
    </row>
    <row r="297" spans="1:131" ht="12" customHeight="1" x14ac:dyDescent="0.2">
      <c r="A297" s="7"/>
      <c r="B297" s="9"/>
      <c r="C297" s="9"/>
      <c r="D297" s="9"/>
      <c r="E297" s="9"/>
      <c r="F297" s="8"/>
      <c r="G297" s="9"/>
      <c r="H297" s="7"/>
      <c r="I297" s="5"/>
      <c r="J297" s="6"/>
      <c r="K297" s="4"/>
      <c r="L297" s="6"/>
      <c r="M297" s="5"/>
      <c r="N297" s="4"/>
      <c r="O297" s="6"/>
      <c r="P297" s="4"/>
      <c r="Q297" s="4"/>
      <c r="R297" s="6"/>
      <c r="S297" s="5"/>
      <c r="T297" s="4"/>
      <c r="U297" s="6"/>
      <c r="V297" s="4"/>
      <c r="W297" s="4"/>
      <c r="X297" s="6"/>
      <c r="Y297" s="5"/>
      <c r="Z297" s="6"/>
      <c r="AA297" s="5"/>
      <c r="AB297" s="6"/>
      <c r="AC297" s="4"/>
      <c r="AD297" s="6"/>
      <c r="AE297" s="5"/>
      <c r="AF297" s="6"/>
      <c r="AG297" s="4"/>
      <c r="AH297" s="6"/>
      <c r="AI297" s="5"/>
      <c r="AJ297" s="6"/>
      <c r="AK297" s="4"/>
      <c r="AL297" s="6"/>
      <c r="AM297" s="5"/>
      <c r="AN297" s="6"/>
      <c r="AO297" s="4"/>
      <c r="AP297" s="6"/>
      <c r="AQ297" s="4"/>
      <c r="AR297" s="6"/>
      <c r="AS297" s="6"/>
      <c r="AT297" s="4"/>
      <c r="AU297" s="4"/>
      <c r="AV297" s="4"/>
      <c r="AW297" s="6"/>
      <c r="AX297" s="5"/>
      <c r="AY297" s="4"/>
      <c r="AZ297" s="4"/>
      <c r="BA297" s="6"/>
      <c r="BB297" s="4"/>
      <c r="BC297" s="4"/>
      <c r="BD297" s="4"/>
      <c r="BE297" s="6"/>
      <c r="BF297" s="4"/>
      <c r="BG297" s="6"/>
      <c r="BH297" s="4"/>
      <c r="BI297" s="4"/>
      <c r="BJ297" s="4"/>
      <c r="BK297" s="6"/>
      <c r="BL297" s="5"/>
      <c r="BM297" s="6"/>
      <c r="BN297" s="5"/>
      <c r="BO297" s="6"/>
      <c r="BP297" s="4"/>
      <c r="BQ297" s="6"/>
      <c r="BR297" s="5"/>
      <c r="BS297" s="6"/>
      <c r="BT297" s="3"/>
      <c r="BU297" s="6"/>
      <c r="BV297" s="5"/>
      <c r="BW297" s="6"/>
      <c r="BX297" s="5"/>
      <c r="BY297" s="6"/>
      <c r="BZ297" s="3"/>
      <c r="CA297" s="4"/>
      <c r="CB297" s="6"/>
      <c r="CC297" s="5"/>
      <c r="CD297" s="6"/>
      <c r="CE297" s="4"/>
      <c r="CF297" s="6"/>
      <c r="CG297" s="5"/>
      <c r="CH297" s="6"/>
      <c r="CI297" s="4"/>
      <c r="CJ297" s="6"/>
      <c r="CK297" s="5"/>
      <c r="CL297" s="6"/>
      <c r="CM297" s="4"/>
      <c r="CN297" s="6"/>
      <c r="CO297" s="5"/>
      <c r="CP297" s="6"/>
      <c r="CQ297" s="5"/>
      <c r="CR297" s="6"/>
      <c r="CS297" s="5"/>
      <c r="CT297" s="6"/>
      <c r="CU297" s="5"/>
      <c r="CV297" s="4"/>
      <c r="CW297" s="3"/>
      <c r="CX297" s="10"/>
      <c r="CY297" s="5"/>
      <c r="CZ297" s="3"/>
      <c r="DA297" s="6"/>
      <c r="DB297" s="5"/>
      <c r="DC297" s="6"/>
      <c r="DD297" s="5"/>
      <c r="DE297" s="6"/>
      <c r="DF297" s="3"/>
      <c r="DG297" s="3"/>
      <c r="DH297" s="3"/>
      <c r="DI297" s="4"/>
      <c r="DJ297" s="3"/>
      <c r="DK297" s="4"/>
      <c r="DL297" s="19"/>
      <c r="DM297" s="32"/>
      <c r="DN297" s="19"/>
      <c r="DO297" s="32"/>
      <c r="DP297" s="19"/>
      <c r="DQ297" s="32"/>
      <c r="DR297" s="4"/>
      <c r="DS297" s="3"/>
      <c r="DT297" s="4"/>
      <c r="DU297" s="5"/>
      <c r="DV297" s="6"/>
      <c r="DW297" s="6"/>
      <c r="DX297" s="185"/>
      <c r="DY297" s="19"/>
      <c r="DZ297" s="36"/>
      <c r="EA297" s="4"/>
    </row>
    <row r="298" spans="1:131" ht="12" customHeight="1" x14ac:dyDescent="0.2">
      <c r="A298" s="7"/>
      <c r="B298" s="9"/>
      <c r="C298" s="9"/>
      <c r="D298" s="9"/>
      <c r="E298" s="9"/>
      <c r="F298" s="8"/>
      <c r="G298" s="9"/>
      <c r="H298" s="7"/>
      <c r="I298" s="5"/>
      <c r="J298" s="6"/>
      <c r="K298" s="4"/>
      <c r="L298" s="6"/>
      <c r="M298" s="5"/>
      <c r="N298" s="4"/>
      <c r="O298" s="6"/>
      <c r="P298" s="4"/>
      <c r="Q298" s="4"/>
      <c r="R298" s="6"/>
      <c r="S298" s="5"/>
      <c r="T298" s="4"/>
      <c r="U298" s="6"/>
      <c r="V298" s="4"/>
      <c r="W298" s="4"/>
      <c r="X298" s="6"/>
      <c r="Y298" s="5"/>
      <c r="Z298" s="6"/>
      <c r="AA298" s="5"/>
      <c r="AB298" s="6"/>
      <c r="AC298" s="4"/>
      <c r="AD298" s="6"/>
      <c r="AE298" s="5"/>
      <c r="AF298" s="6"/>
      <c r="AG298" s="4"/>
      <c r="AH298" s="6"/>
      <c r="AI298" s="5"/>
      <c r="AJ298" s="6"/>
      <c r="AK298" s="4"/>
      <c r="AL298" s="6"/>
      <c r="AM298" s="5"/>
      <c r="AN298" s="6"/>
      <c r="AO298" s="4"/>
      <c r="AP298" s="6"/>
      <c r="AQ298" s="4"/>
      <c r="AR298" s="6"/>
      <c r="AS298" s="6"/>
      <c r="AT298" s="4"/>
      <c r="AU298" s="4"/>
      <c r="AV298" s="4"/>
      <c r="AW298" s="6"/>
      <c r="AX298" s="5"/>
      <c r="AY298" s="4"/>
      <c r="AZ298" s="4"/>
      <c r="BA298" s="6"/>
      <c r="BB298" s="4"/>
      <c r="BC298" s="4"/>
      <c r="BD298" s="4"/>
      <c r="BE298" s="6"/>
      <c r="BF298" s="4"/>
      <c r="BG298" s="6"/>
      <c r="BH298" s="4"/>
      <c r="BI298" s="4"/>
      <c r="BJ298" s="4"/>
      <c r="BK298" s="6"/>
      <c r="BL298" s="5"/>
      <c r="BM298" s="6"/>
      <c r="BN298" s="5"/>
      <c r="BO298" s="6"/>
      <c r="BP298" s="4"/>
      <c r="BQ298" s="6"/>
      <c r="BR298" s="5"/>
      <c r="BS298" s="6"/>
      <c r="BT298" s="3"/>
      <c r="BU298" s="6"/>
      <c r="BV298" s="5"/>
      <c r="BW298" s="6"/>
      <c r="BX298" s="5"/>
      <c r="BY298" s="6"/>
      <c r="BZ298" s="3"/>
      <c r="CA298" s="4"/>
      <c r="CB298" s="6"/>
      <c r="CC298" s="5"/>
      <c r="CD298" s="6"/>
      <c r="CE298" s="4"/>
      <c r="CF298" s="6"/>
      <c r="CG298" s="5"/>
      <c r="CH298" s="6"/>
      <c r="CI298" s="4"/>
      <c r="CJ298" s="6"/>
      <c r="CK298" s="5"/>
      <c r="CL298" s="6"/>
      <c r="CM298" s="4"/>
      <c r="CN298" s="6"/>
      <c r="CO298" s="5"/>
      <c r="CP298" s="6"/>
      <c r="CQ298" s="5"/>
      <c r="CR298" s="6"/>
      <c r="CS298" s="5"/>
      <c r="CT298" s="6"/>
      <c r="CU298" s="5"/>
      <c r="CV298" s="4"/>
      <c r="CW298" s="3"/>
      <c r="CX298" s="10"/>
      <c r="CY298" s="5"/>
      <c r="CZ298" s="3"/>
      <c r="DA298" s="6"/>
      <c r="DB298" s="5"/>
      <c r="DC298" s="6"/>
      <c r="DD298" s="5"/>
      <c r="DE298" s="6"/>
      <c r="DF298" s="3"/>
      <c r="DG298" s="3"/>
      <c r="DH298" s="3"/>
      <c r="DI298" s="4"/>
      <c r="DJ298" s="3"/>
      <c r="DK298" s="4"/>
      <c r="DL298" s="19"/>
      <c r="DM298" s="32"/>
      <c r="DN298" s="19"/>
      <c r="DO298" s="32"/>
      <c r="DP298" s="19"/>
      <c r="DQ298" s="32"/>
      <c r="DR298" s="4"/>
      <c r="DS298" s="3"/>
      <c r="DT298" s="4"/>
      <c r="DU298" s="5"/>
      <c r="DV298" s="6"/>
      <c r="DW298" s="6"/>
      <c r="DX298" s="185"/>
      <c r="DY298" s="19"/>
      <c r="DZ298" s="36"/>
      <c r="EA298" s="4"/>
    </row>
    <row r="299" spans="1:131" ht="12" customHeight="1" x14ac:dyDescent="0.2">
      <c r="A299" s="7"/>
      <c r="B299" s="9"/>
      <c r="C299" s="9"/>
      <c r="D299" s="9"/>
      <c r="E299" s="9"/>
      <c r="F299" s="8"/>
      <c r="G299" s="9"/>
      <c r="H299" s="7"/>
      <c r="I299" s="5"/>
      <c r="J299" s="6"/>
      <c r="K299" s="4"/>
      <c r="L299" s="6"/>
      <c r="M299" s="5"/>
      <c r="N299" s="4"/>
      <c r="O299" s="6"/>
      <c r="P299" s="4"/>
      <c r="Q299" s="4"/>
      <c r="R299" s="6"/>
      <c r="S299" s="5"/>
      <c r="T299" s="4"/>
      <c r="U299" s="6"/>
      <c r="V299" s="4"/>
      <c r="W299" s="4"/>
      <c r="X299" s="6"/>
      <c r="Y299" s="5"/>
      <c r="Z299" s="6"/>
      <c r="AA299" s="5"/>
      <c r="AB299" s="6"/>
      <c r="AC299" s="4"/>
      <c r="AD299" s="6"/>
      <c r="AE299" s="5"/>
      <c r="AF299" s="6"/>
      <c r="AG299" s="4"/>
      <c r="AH299" s="6"/>
      <c r="AI299" s="5"/>
      <c r="AJ299" s="6"/>
      <c r="AK299" s="4"/>
      <c r="AL299" s="6"/>
      <c r="AM299" s="5"/>
      <c r="AN299" s="6"/>
      <c r="AO299" s="4"/>
      <c r="AP299" s="6"/>
      <c r="AQ299" s="4"/>
      <c r="AR299" s="6"/>
      <c r="AS299" s="6"/>
      <c r="AT299" s="4"/>
      <c r="AU299" s="4"/>
      <c r="AV299" s="4"/>
      <c r="AW299" s="6"/>
      <c r="AX299" s="5"/>
      <c r="AY299" s="4"/>
      <c r="AZ299" s="4"/>
      <c r="BA299" s="6"/>
      <c r="BB299" s="4"/>
      <c r="BC299" s="4"/>
      <c r="BD299" s="4"/>
      <c r="BE299" s="6"/>
      <c r="BF299" s="4"/>
      <c r="BG299" s="6"/>
      <c r="BH299" s="4"/>
      <c r="BI299" s="4"/>
      <c r="BJ299" s="4"/>
      <c r="BK299" s="6"/>
      <c r="BL299" s="5"/>
      <c r="BM299" s="6"/>
      <c r="BN299" s="5"/>
      <c r="BO299" s="6"/>
      <c r="BP299" s="4"/>
      <c r="BQ299" s="6"/>
      <c r="BR299" s="5"/>
      <c r="BS299" s="6"/>
      <c r="BT299" s="3"/>
      <c r="BU299" s="6"/>
      <c r="BV299" s="5"/>
      <c r="BW299" s="6"/>
      <c r="BX299" s="5"/>
      <c r="BY299" s="6"/>
      <c r="BZ299" s="3"/>
      <c r="CA299" s="4"/>
      <c r="CB299" s="6"/>
      <c r="CC299" s="5"/>
      <c r="CD299" s="6"/>
      <c r="CE299" s="4"/>
      <c r="CF299" s="6"/>
      <c r="CG299" s="5"/>
      <c r="CH299" s="6"/>
      <c r="CI299" s="4"/>
      <c r="CJ299" s="6"/>
      <c r="CK299" s="5"/>
      <c r="CL299" s="6"/>
      <c r="CM299" s="4"/>
      <c r="CN299" s="6"/>
      <c r="CO299" s="5"/>
      <c r="CP299" s="6"/>
      <c r="CQ299" s="5"/>
      <c r="CR299" s="6"/>
      <c r="CS299" s="5"/>
      <c r="CT299" s="6"/>
      <c r="CU299" s="5"/>
      <c r="CV299" s="4"/>
      <c r="CW299" s="3"/>
      <c r="CX299" s="10"/>
      <c r="CY299" s="5"/>
      <c r="CZ299" s="3"/>
      <c r="DA299" s="6"/>
      <c r="DB299" s="5"/>
      <c r="DC299" s="6"/>
      <c r="DD299" s="5"/>
      <c r="DE299" s="6"/>
      <c r="DF299" s="3"/>
      <c r="DG299" s="3"/>
      <c r="DH299" s="3"/>
      <c r="DI299" s="4"/>
      <c r="DJ299" s="3"/>
      <c r="DK299" s="4"/>
      <c r="DL299" s="19"/>
      <c r="DM299" s="32"/>
      <c r="DN299" s="19"/>
      <c r="DO299" s="32"/>
      <c r="DP299" s="19"/>
      <c r="DQ299" s="32"/>
      <c r="DR299" s="4"/>
      <c r="DS299" s="3"/>
      <c r="DT299" s="4"/>
      <c r="DU299" s="5"/>
      <c r="DV299" s="6"/>
      <c r="DW299" s="6"/>
      <c r="DX299" s="185"/>
      <c r="DY299" s="19"/>
      <c r="DZ299" s="36"/>
      <c r="EA299" s="4"/>
    </row>
    <row r="300" spans="1:131" ht="12" customHeight="1" x14ac:dyDescent="0.2">
      <c r="A300" s="7"/>
      <c r="B300" s="9"/>
      <c r="C300" s="9"/>
      <c r="D300" s="9"/>
      <c r="E300" s="9"/>
      <c r="F300" s="8"/>
      <c r="G300" s="9"/>
      <c r="H300" s="7"/>
      <c r="I300" s="5"/>
      <c r="J300" s="6"/>
      <c r="K300" s="4"/>
      <c r="L300" s="6"/>
      <c r="M300" s="5"/>
      <c r="N300" s="4"/>
      <c r="O300" s="6"/>
      <c r="P300" s="4"/>
      <c r="Q300" s="4"/>
      <c r="R300" s="6"/>
      <c r="S300" s="5"/>
      <c r="T300" s="4"/>
      <c r="U300" s="6"/>
      <c r="V300" s="4"/>
      <c r="W300" s="4"/>
      <c r="X300" s="6"/>
      <c r="Y300" s="5"/>
      <c r="Z300" s="6"/>
      <c r="AA300" s="5"/>
      <c r="AB300" s="6"/>
      <c r="AC300" s="4"/>
      <c r="AD300" s="6"/>
      <c r="AE300" s="5"/>
      <c r="AF300" s="6"/>
      <c r="AG300" s="4"/>
      <c r="AH300" s="6"/>
      <c r="AI300" s="5"/>
      <c r="AJ300" s="6"/>
      <c r="AK300" s="4"/>
      <c r="AL300" s="6"/>
      <c r="AM300" s="5"/>
      <c r="AN300" s="6"/>
      <c r="AO300" s="4"/>
      <c r="AP300" s="6"/>
      <c r="AQ300" s="4"/>
      <c r="AR300" s="6"/>
      <c r="AS300" s="6"/>
      <c r="AT300" s="4"/>
      <c r="AU300" s="4"/>
      <c r="AV300" s="4"/>
      <c r="AW300" s="6"/>
      <c r="AX300" s="5"/>
      <c r="AY300" s="4"/>
      <c r="AZ300" s="4"/>
      <c r="BA300" s="6"/>
      <c r="BB300" s="4"/>
      <c r="BC300" s="4"/>
      <c r="BD300" s="4"/>
      <c r="BE300" s="6"/>
      <c r="BF300" s="4"/>
      <c r="BG300" s="6"/>
      <c r="BH300" s="4"/>
      <c r="BI300" s="4"/>
      <c r="BJ300" s="4"/>
      <c r="BK300" s="6"/>
      <c r="BL300" s="5"/>
      <c r="BM300" s="6"/>
      <c r="BN300" s="5"/>
      <c r="BO300" s="6"/>
      <c r="BP300" s="4"/>
      <c r="BQ300" s="6"/>
      <c r="BR300" s="5"/>
      <c r="BS300" s="6"/>
      <c r="BT300" s="3"/>
      <c r="BU300" s="6"/>
      <c r="BV300" s="5"/>
      <c r="BW300" s="6"/>
      <c r="BX300" s="5"/>
      <c r="BY300" s="6"/>
      <c r="BZ300" s="3"/>
      <c r="CA300" s="4"/>
      <c r="CB300" s="6"/>
      <c r="CC300" s="5"/>
      <c r="CD300" s="6"/>
      <c r="CE300" s="4"/>
      <c r="CF300" s="6"/>
      <c r="CG300" s="5"/>
      <c r="CH300" s="6"/>
      <c r="CI300" s="4"/>
      <c r="CJ300" s="6"/>
      <c r="CK300" s="5"/>
      <c r="CL300" s="6"/>
      <c r="CM300" s="4"/>
      <c r="CN300" s="6"/>
      <c r="CO300" s="5"/>
      <c r="CP300" s="6"/>
      <c r="CQ300" s="5"/>
      <c r="CR300" s="6"/>
      <c r="CS300" s="5"/>
      <c r="CT300" s="6"/>
      <c r="CU300" s="5"/>
      <c r="CV300" s="4"/>
      <c r="CW300" s="3"/>
      <c r="CX300" s="10"/>
      <c r="CY300" s="5"/>
      <c r="CZ300" s="3"/>
      <c r="DA300" s="6"/>
      <c r="DB300" s="5"/>
      <c r="DC300" s="6"/>
      <c r="DD300" s="5"/>
      <c r="DE300" s="6"/>
      <c r="DF300" s="3"/>
      <c r="DG300" s="3"/>
      <c r="DH300" s="3"/>
      <c r="DI300" s="4"/>
      <c r="DJ300" s="3"/>
      <c r="DK300" s="4"/>
      <c r="DL300" s="19"/>
      <c r="DM300" s="32"/>
      <c r="DN300" s="19"/>
      <c r="DO300" s="32"/>
      <c r="DP300" s="19"/>
      <c r="DQ300" s="32"/>
      <c r="DR300" s="4"/>
      <c r="DS300" s="3"/>
      <c r="DT300" s="4"/>
      <c r="DU300" s="5"/>
      <c r="DV300" s="6"/>
      <c r="DW300" s="6"/>
      <c r="DX300" s="185"/>
      <c r="DY300" s="19"/>
      <c r="DZ300" s="36"/>
      <c r="EA300" s="4"/>
    </row>
    <row r="301" spans="1:131" ht="12" customHeight="1" x14ac:dyDescent="0.2">
      <c r="A301" s="7"/>
      <c r="B301" s="9"/>
      <c r="C301" s="9"/>
      <c r="D301" s="9"/>
      <c r="E301" s="9"/>
      <c r="F301" s="8"/>
      <c r="G301" s="9"/>
      <c r="H301" s="7"/>
      <c r="I301" s="5"/>
      <c r="J301" s="6"/>
      <c r="K301" s="4"/>
      <c r="L301" s="6"/>
      <c r="M301" s="5"/>
      <c r="N301" s="4"/>
      <c r="O301" s="6"/>
      <c r="P301" s="4"/>
      <c r="Q301" s="4"/>
      <c r="R301" s="6"/>
      <c r="S301" s="5"/>
      <c r="T301" s="4"/>
      <c r="U301" s="6"/>
      <c r="V301" s="4"/>
      <c r="W301" s="4"/>
      <c r="X301" s="6"/>
      <c r="Y301" s="5"/>
      <c r="Z301" s="6"/>
      <c r="AA301" s="5"/>
      <c r="AB301" s="6"/>
      <c r="AC301" s="4"/>
      <c r="AD301" s="6"/>
      <c r="AE301" s="5"/>
      <c r="AF301" s="6"/>
      <c r="AG301" s="4"/>
      <c r="AH301" s="6"/>
      <c r="AI301" s="5"/>
      <c r="AJ301" s="6"/>
      <c r="AK301" s="4"/>
      <c r="AL301" s="6"/>
      <c r="AM301" s="5"/>
      <c r="AN301" s="6"/>
      <c r="AO301" s="4"/>
      <c r="AP301" s="6"/>
      <c r="AQ301" s="4"/>
      <c r="AR301" s="6"/>
      <c r="AS301" s="6"/>
      <c r="AT301" s="4"/>
      <c r="AU301" s="4"/>
      <c r="AV301" s="4"/>
      <c r="AW301" s="6"/>
      <c r="AX301" s="5"/>
      <c r="AY301" s="4"/>
      <c r="AZ301" s="4"/>
      <c r="BA301" s="6"/>
      <c r="BB301" s="4"/>
      <c r="BC301" s="4"/>
      <c r="BD301" s="4"/>
      <c r="BE301" s="6"/>
      <c r="BF301" s="4"/>
      <c r="BG301" s="6"/>
      <c r="BH301" s="4"/>
      <c r="BI301" s="4"/>
      <c r="BJ301" s="4"/>
      <c r="BK301" s="6"/>
      <c r="BL301" s="5"/>
      <c r="BM301" s="6"/>
      <c r="BN301" s="5"/>
      <c r="BO301" s="6"/>
      <c r="BP301" s="4"/>
      <c r="BQ301" s="6"/>
      <c r="BR301" s="5"/>
      <c r="BS301" s="6"/>
      <c r="BT301" s="3"/>
      <c r="BU301" s="6"/>
      <c r="BV301" s="5"/>
      <c r="BW301" s="6"/>
      <c r="BX301" s="5"/>
      <c r="BY301" s="6"/>
      <c r="BZ301" s="3"/>
      <c r="CA301" s="4"/>
      <c r="CB301" s="6"/>
      <c r="CC301" s="5"/>
      <c r="CD301" s="6"/>
      <c r="CE301" s="4"/>
      <c r="CF301" s="6"/>
      <c r="CG301" s="5"/>
      <c r="CH301" s="6"/>
      <c r="CI301" s="4"/>
      <c r="CJ301" s="6"/>
      <c r="CK301" s="5"/>
      <c r="CL301" s="6"/>
      <c r="CM301" s="4"/>
      <c r="CN301" s="6"/>
      <c r="CO301" s="5"/>
      <c r="CP301" s="6"/>
      <c r="CQ301" s="5"/>
      <c r="CR301" s="6"/>
      <c r="CS301" s="5"/>
      <c r="CT301" s="6"/>
      <c r="CU301" s="5"/>
      <c r="CV301" s="4"/>
      <c r="CW301" s="3"/>
      <c r="CX301" s="10"/>
      <c r="CY301" s="5"/>
      <c r="CZ301" s="3"/>
      <c r="DA301" s="6"/>
      <c r="DB301" s="5"/>
      <c r="DC301" s="6"/>
      <c r="DD301" s="5"/>
      <c r="DE301" s="6"/>
      <c r="DF301" s="3"/>
      <c r="DG301" s="3"/>
      <c r="DH301" s="3"/>
      <c r="DI301" s="4"/>
      <c r="DJ301" s="3"/>
      <c r="DK301" s="4"/>
      <c r="DL301" s="19"/>
      <c r="DM301" s="32"/>
      <c r="DN301" s="19"/>
      <c r="DO301" s="32"/>
      <c r="DP301" s="19"/>
      <c r="DQ301" s="32"/>
      <c r="DR301" s="4"/>
      <c r="DS301" s="3"/>
      <c r="DT301" s="4"/>
      <c r="DU301" s="5"/>
      <c r="DV301" s="6"/>
      <c r="DW301" s="6"/>
      <c r="DX301" s="185"/>
      <c r="DY301" s="19"/>
      <c r="DZ301" s="36"/>
      <c r="EA301" s="4"/>
    </row>
    <row r="302" spans="1:131" ht="12" customHeight="1" x14ac:dyDescent="0.2">
      <c r="A302" s="7"/>
      <c r="B302" s="9"/>
      <c r="C302" s="9"/>
      <c r="D302" s="9"/>
      <c r="E302" s="9"/>
      <c r="F302" s="8"/>
      <c r="G302" s="9"/>
      <c r="H302" s="7"/>
      <c r="I302" s="5"/>
      <c r="J302" s="6"/>
      <c r="K302" s="4"/>
      <c r="L302" s="6"/>
      <c r="M302" s="5"/>
      <c r="N302" s="4"/>
      <c r="O302" s="6"/>
      <c r="P302" s="4"/>
      <c r="Q302" s="4"/>
      <c r="R302" s="6"/>
      <c r="S302" s="5"/>
      <c r="T302" s="4"/>
      <c r="U302" s="6"/>
      <c r="V302" s="4"/>
      <c r="W302" s="4"/>
      <c r="X302" s="6"/>
      <c r="Y302" s="5"/>
      <c r="Z302" s="6"/>
      <c r="AA302" s="5"/>
      <c r="AB302" s="6"/>
      <c r="AC302" s="4"/>
      <c r="AD302" s="6"/>
      <c r="AE302" s="5"/>
      <c r="AF302" s="6"/>
      <c r="AG302" s="4"/>
      <c r="AH302" s="6"/>
      <c r="AI302" s="5"/>
      <c r="AJ302" s="6"/>
      <c r="AK302" s="4"/>
      <c r="AL302" s="6"/>
      <c r="AM302" s="5"/>
      <c r="AN302" s="6"/>
      <c r="AO302" s="4"/>
      <c r="AP302" s="6"/>
      <c r="AQ302" s="4"/>
      <c r="AR302" s="6"/>
      <c r="AS302" s="6"/>
      <c r="AT302" s="4"/>
      <c r="AU302" s="4"/>
      <c r="AV302" s="4"/>
      <c r="AW302" s="6"/>
      <c r="AX302" s="5"/>
      <c r="AY302" s="4"/>
      <c r="AZ302" s="4"/>
      <c r="BA302" s="6"/>
      <c r="BB302" s="4"/>
      <c r="BC302" s="4"/>
      <c r="BD302" s="4"/>
      <c r="BE302" s="6"/>
      <c r="BF302" s="4"/>
      <c r="BG302" s="6"/>
      <c r="BH302" s="4"/>
      <c r="BI302" s="4"/>
      <c r="BJ302" s="4"/>
      <c r="BK302" s="6"/>
      <c r="BL302" s="5"/>
      <c r="BM302" s="6"/>
      <c r="BN302" s="5"/>
      <c r="BO302" s="6"/>
      <c r="BP302" s="4"/>
      <c r="BQ302" s="6"/>
      <c r="BR302" s="5"/>
      <c r="BS302" s="6"/>
      <c r="BT302" s="3"/>
      <c r="BU302" s="6"/>
      <c r="BV302" s="5"/>
      <c r="BW302" s="6"/>
      <c r="BX302" s="5"/>
      <c r="BY302" s="6"/>
      <c r="BZ302" s="3"/>
      <c r="CA302" s="4"/>
      <c r="CB302" s="6"/>
      <c r="CC302" s="5"/>
      <c r="CD302" s="6"/>
      <c r="CE302" s="4"/>
      <c r="CF302" s="6"/>
      <c r="CG302" s="5"/>
      <c r="CH302" s="6"/>
      <c r="CI302" s="4"/>
      <c r="CJ302" s="6"/>
      <c r="CK302" s="5"/>
      <c r="CL302" s="6"/>
      <c r="CM302" s="4"/>
      <c r="CN302" s="6"/>
      <c r="CO302" s="5"/>
      <c r="CP302" s="6"/>
      <c r="CQ302" s="5"/>
      <c r="CR302" s="6"/>
      <c r="CS302" s="5"/>
      <c r="CT302" s="6"/>
      <c r="CU302" s="5"/>
      <c r="CV302" s="4"/>
      <c r="CW302" s="3"/>
      <c r="CX302" s="10"/>
      <c r="CY302" s="5"/>
      <c r="CZ302" s="3"/>
      <c r="DA302" s="6"/>
      <c r="DB302" s="5"/>
      <c r="DC302" s="6"/>
      <c r="DD302" s="5"/>
      <c r="DE302" s="6"/>
      <c r="DF302" s="3"/>
      <c r="DG302" s="3"/>
      <c r="DH302" s="3"/>
      <c r="DI302" s="4"/>
      <c r="DJ302" s="3"/>
      <c r="DK302" s="4"/>
      <c r="DL302" s="19"/>
      <c r="DM302" s="32"/>
      <c r="DN302" s="19"/>
      <c r="DO302" s="32"/>
      <c r="DP302" s="19"/>
      <c r="DQ302" s="32"/>
      <c r="DR302" s="4"/>
      <c r="DS302" s="3"/>
      <c r="DT302" s="4"/>
      <c r="DU302" s="5"/>
      <c r="DV302" s="6"/>
      <c r="DW302" s="6"/>
      <c r="DX302" s="185"/>
      <c r="DY302" s="19"/>
      <c r="DZ302" s="36"/>
      <c r="EA302" s="4"/>
    </row>
    <row r="303" spans="1:131" ht="12" customHeight="1" x14ac:dyDescent="0.2">
      <c r="A303" s="7"/>
      <c r="B303" s="9"/>
      <c r="C303" s="9"/>
      <c r="D303" s="9"/>
      <c r="E303" s="9"/>
      <c r="F303" s="8"/>
      <c r="G303" s="9"/>
      <c r="H303" s="7"/>
      <c r="I303" s="5"/>
      <c r="J303" s="6"/>
      <c r="K303" s="4"/>
      <c r="L303" s="6"/>
      <c r="M303" s="5"/>
      <c r="N303" s="4"/>
      <c r="O303" s="6"/>
      <c r="P303" s="4"/>
      <c r="Q303" s="4"/>
      <c r="R303" s="6"/>
      <c r="S303" s="5"/>
      <c r="T303" s="4"/>
      <c r="U303" s="6"/>
      <c r="V303" s="4"/>
      <c r="W303" s="4"/>
      <c r="X303" s="6"/>
      <c r="Y303" s="5"/>
      <c r="Z303" s="6"/>
      <c r="AA303" s="5"/>
      <c r="AB303" s="6"/>
      <c r="AC303" s="4"/>
      <c r="AD303" s="6"/>
      <c r="AE303" s="5"/>
      <c r="AF303" s="6"/>
      <c r="AG303" s="4"/>
      <c r="AH303" s="6"/>
      <c r="AI303" s="5"/>
      <c r="AJ303" s="6"/>
      <c r="AK303" s="4"/>
      <c r="AL303" s="6"/>
      <c r="AM303" s="5"/>
      <c r="AN303" s="6"/>
      <c r="AO303" s="4"/>
      <c r="AP303" s="6"/>
      <c r="AQ303" s="4"/>
      <c r="AR303" s="6"/>
      <c r="AS303" s="6"/>
      <c r="AT303" s="4"/>
      <c r="AU303" s="4"/>
      <c r="AV303" s="4"/>
      <c r="AW303" s="6"/>
      <c r="AX303" s="5"/>
      <c r="AY303" s="4"/>
      <c r="AZ303" s="4"/>
      <c r="BA303" s="6"/>
      <c r="BB303" s="4"/>
      <c r="BC303" s="4"/>
      <c r="BD303" s="4"/>
      <c r="BE303" s="6"/>
      <c r="BF303" s="4"/>
      <c r="BG303" s="6"/>
      <c r="BH303" s="4"/>
      <c r="BI303" s="4"/>
      <c r="BJ303" s="4"/>
      <c r="BK303" s="6"/>
      <c r="BL303" s="5"/>
      <c r="BM303" s="6"/>
      <c r="BN303" s="5"/>
      <c r="BO303" s="6"/>
      <c r="BP303" s="4"/>
      <c r="BQ303" s="6"/>
      <c r="BR303" s="5"/>
      <c r="BS303" s="6"/>
      <c r="BT303" s="3"/>
      <c r="BU303" s="6"/>
      <c r="BV303" s="5"/>
      <c r="BW303" s="6"/>
      <c r="BX303" s="5"/>
      <c r="BY303" s="6"/>
      <c r="BZ303" s="3"/>
      <c r="CA303" s="4"/>
      <c r="CB303" s="6"/>
      <c r="CC303" s="5"/>
      <c r="CD303" s="6"/>
      <c r="CE303" s="4"/>
      <c r="CF303" s="6"/>
      <c r="CG303" s="5"/>
      <c r="CH303" s="6"/>
      <c r="CI303" s="4"/>
      <c r="CJ303" s="6"/>
      <c r="CK303" s="5"/>
      <c r="CL303" s="6"/>
      <c r="CM303" s="4"/>
      <c r="CN303" s="6"/>
      <c r="CO303" s="5"/>
      <c r="CP303" s="6"/>
      <c r="CQ303" s="5"/>
      <c r="CR303" s="6"/>
      <c r="CS303" s="5"/>
      <c r="CT303" s="6"/>
      <c r="CU303" s="5"/>
      <c r="CV303" s="4"/>
      <c r="CW303" s="3"/>
      <c r="CX303" s="10"/>
      <c r="CY303" s="5"/>
      <c r="CZ303" s="3"/>
      <c r="DA303" s="6"/>
      <c r="DB303" s="5"/>
      <c r="DC303" s="6"/>
      <c r="DD303" s="5"/>
      <c r="DE303" s="6"/>
      <c r="DF303" s="3"/>
      <c r="DG303" s="3"/>
      <c r="DH303" s="3"/>
      <c r="DI303" s="4"/>
      <c r="DJ303" s="3"/>
      <c r="DK303" s="4"/>
      <c r="DL303" s="19"/>
      <c r="DM303" s="32"/>
      <c r="DN303" s="19"/>
      <c r="DO303" s="32"/>
      <c r="DP303" s="19"/>
      <c r="DQ303" s="32"/>
      <c r="DR303" s="4"/>
      <c r="DS303" s="3"/>
      <c r="DT303" s="4"/>
      <c r="DU303" s="5"/>
      <c r="DV303" s="6"/>
      <c r="DW303" s="6"/>
      <c r="DX303" s="185"/>
      <c r="DY303" s="19"/>
      <c r="DZ303" s="36"/>
      <c r="EA303" s="4"/>
    </row>
    <row r="304" spans="1:131" ht="12" customHeight="1" x14ac:dyDescent="0.2">
      <c r="A304" s="7"/>
      <c r="B304" s="9"/>
      <c r="C304" s="9"/>
      <c r="D304" s="9"/>
      <c r="E304" s="9"/>
      <c r="F304" s="8"/>
      <c r="G304" s="9"/>
      <c r="H304" s="7"/>
      <c r="I304" s="5"/>
      <c r="J304" s="6"/>
      <c r="K304" s="4"/>
      <c r="L304" s="6"/>
      <c r="M304" s="5"/>
      <c r="N304" s="4"/>
      <c r="O304" s="6"/>
      <c r="P304" s="4"/>
      <c r="Q304" s="4"/>
      <c r="R304" s="6"/>
      <c r="S304" s="5"/>
      <c r="T304" s="4"/>
      <c r="U304" s="6"/>
      <c r="V304" s="4"/>
      <c r="W304" s="4"/>
      <c r="X304" s="6"/>
      <c r="Y304" s="5"/>
      <c r="Z304" s="6"/>
      <c r="AA304" s="5"/>
      <c r="AB304" s="6"/>
      <c r="AC304" s="4"/>
      <c r="AD304" s="6"/>
      <c r="AE304" s="5"/>
      <c r="AF304" s="6"/>
      <c r="AG304" s="4"/>
      <c r="AH304" s="6"/>
      <c r="AI304" s="5"/>
      <c r="AJ304" s="6"/>
      <c r="AK304" s="4"/>
      <c r="AL304" s="6"/>
      <c r="AM304" s="5"/>
      <c r="AN304" s="6"/>
      <c r="AO304" s="4"/>
      <c r="AP304" s="6"/>
      <c r="AQ304" s="4"/>
      <c r="AR304" s="6"/>
      <c r="AS304" s="6"/>
      <c r="AT304" s="4"/>
      <c r="AU304" s="4"/>
      <c r="AV304" s="4"/>
      <c r="AW304" s="6"/>
      <c r="AX304" s="5"/>
      <c r="AY304" s="4"/>
      <c r="AZ304" s="4"/>
      <c r="BA304" s="6"/>
      <c r="BB304" s="4"/>
      <c r="BC304" s="4"/>
      <c r="BD304" s="4"/>
      <c r="BE304" s="6"/>
      <c r="BF304" s="4"/>
      <c r="BG304" s="6"/>
      <c r="BH304" s="4"/>
      <c r="BI304" s="4"/>
      <c r="BJ304" s="4"/>
      <c r="BK304" s="6"/>
      <c r="BL304" s="5"/>
      <c r="BM304" s="6"/>
      <c r="BN304" s="5"/>
      <c r="BO304" s="6"/>
      <c r="BP304" s="4"/>
      <c r="BQ304" s="6"/>
      <c r="BR304" s="5"/>
      <c r="BS304" s="6"/>
      <c r="BT304" s="3"/>
      <c r="BU304" s="6"/>
      <c r="BV304" s="5"/>
      <c r="BW304" s="6"/>
      <c r="BX304" s="5"/>
      <c r="BY304" s="6"/>
      <c r="BZ304" s="3"/>
      <c r="CA304" s="4"/>
      <c r="CB304" s="6"/>
      <c r="CC304" s="5"/>
      <c r="CD304" s="6"/>
      <c r="CE304" s="4"/>
      <c r="CF304" s="6"/>
      <c r="CG304" s="5"/>
      <c r="CH304" s="6"/>
      <c r="CI304" s="4"/>
      <c r="CJ304" s="6"/>
      <c r="CK304" s="5"/>
      <c r="CL304" s="6"/>
      <c r="CM304" s="4"/>
      <c r="CN304" s="6"/>
      <c r="CO304" s="5"/>
      <c r="CP304" s="6"/>
      <c r="CQ304" s="5"/>
      <c r="CR304" s="6"/>
      <c r="CS304" s="5"/>
      <c r="CT304" s="6"/>
      <c r="CU304" s="5"/>
      <c r="CV304" s="4"/>
      <c r="CW304" s="3"/>
      <c r="CX304" s="10"/>
      <c r="CY304" s="5"/>
      <c r="CZ304" s="3"/>
      <c r="DA304" s="6"/>
      <c r="DB304" s="5"/>
      <c r="DC304" s="6"/>
      <c r="DD304" s="5"/>
      <c r="DE304" s="6"/>
      <c r="DF304" s="3"/>
      <c r="DG304" s="3"/>
      <c r="DH304" s="3"/>
      <c r="DI304" s="4"/>
      <c r="DJ304" s="3"/>
      <c r="DK304" s="4"/>
      <c r="DL304" s="19"/>
      <c r="DM304" s="32"/>
      <c r="DN304" s="19"/>
      <c r="DO304" s="32"/>
      <c r="DP304" s="19"/>
      <c r="DQ304" s="32"/>
      <c r="DR304" s="4"/>
      <c r="DS304" s="3"/>
      <c r="DT304" s="4"/>
      <c r="DU304" s="5"/>
      <c r="DV304" s="6"/>
      <c r="DW304" s="6"/>
      <c r="DX304" s="185"/>
      <c r="DY304" s="19"/>
      <c r="DZ304" s="36"/>
      <c r="EA304" s="4"/>
    </row>
    <row r="305" spans="1:131" ht="12" customHeight="1" x14ac:dyDescent="0.2">
      <c r="A305" s="7"/>
      <c r="B305" s="9"/>
      <c r="C305" s="9"/>
      <c r="D305" s="9"/>
      <c r="E305" s="9"/>
      <c r="F305" s="8"/>
      <c r="G305" s="9"/>
      <c r="H305" s="7"/>
      <c r="I305" s="5"/>
      <c r="J305" s="6"/>
      <c r="K305" s="4"/>
      <c r="L305" s="6"/>
      <c r="M305" s="5"/>
      <c r="N305" s="4"/>
      <c r="O305" s="6"/>
      <c r="P305" s="4"/>
      <c r="Q305" s="4"/>
      <c r="R305" s="6"/>
      <c r="S305" s="5"/>
      <c r="T305" s="4"/>
      <c r="U305" s="6"/>
      <c r="V305" s="4"/>
      <c r="W305" s="4"/>
      <c r="X305" s="6"/>
      <c r="Y305" s="5"/>
      <c r="Z305" s="6"/>
      <c r="AA305" s="5"/>
      <c r="AB305" s="6"/>
      <c r="AC305" s="4"/>
      <c r="AD305" s="6"/>
      <c r="AE305" s="5"/>
      <c r="AF305" s="6"/>
      <c r="AG305" s="4"/>
      <c r="AH305" s="6"/>
      <c r="AI305" s="5"/>
      <c r="AJ305" s="6"/>
      <c r="AK305" s="4"/>
      <c r="AL305" s="6"/>
      <c r="AM305" s="5"/>
      <c r="AN305" s="6"/>
      <c r="AO305" s="4"/>
      <c r="AP305" s="6"/>
      <c r="AQ305" s="4"/>
      <c r="AR305" s="6"/>
      <c r="AS305" s="6"/>
      <c r="AT305" s="4"/>
      <c r="AU305" s="4"/>
      <c r="AV305" s="4"/>
      <c r="AW305" s="6"/>
      <c r="AX305" s="5"/>
      <c r="AY305" s="4"/>
      <c r="AZ305" s="4"/>
      <c r="BA305" s="6"/>
      <c r="BB305" s="4"/>
      <c r="BC305" s="4"/>
      <c r="BD305" s="4"/>
      <c r="BE305" s="6"/>
      <c r="BF305" s="4"/>
      <c r="BG305" s="6"/>
      <c r="BH305" s="4"/>
      <c r="BI305" s="4"/>
      <c r="BJ305" s="4"/>
      <c r="BK305" s="6"/>
      <c r="BL305" s="5"/>
      <c r="BM305" s="6"/>
      <c r="BN305" s="5"/>
      <c r="BO305" s="6"/>
      <c r="BP305" s="4"/>
      <c r="BQ305" s="6"/>
      <c r="BR305" s="5"/>
      <c r="BS305" s="6"/>
      <c r="BT305" s="3"/>
      <c r="BU305" s="6"/>
      <c r="BV305" s="5"/>
      <c r="BW305" s="6"/>
      <c r="BX305" s="5"/>
      <c r="BY305" s="6"/>
      <c r="BZ305" s="3"/>
      <c r="CA305" s="4"/>
      <c r="CB305" s="6"/>
      <c r="CC305" s="5"/>
      <c r="CD305" s="6"/>
      <c r="CE305" s="4"/>
      <c r="CF305" s="6"/>
      <c r="CG305" s="5"/>
      <c r="CH305" s="6"/>
      <c r="CI305" s="4"/>
      <c r="CJ305" s="6"/>
      <c r="CK305" s="5"/>
      <c r="CL305" s="6"/>
      <c r="CM305" s="4"/>
      <c r="CN305" s="6"/>
      <c r="CO305" s="5"/>
      <c r="CP305" s="6"/>
      <c r="CQ305" s="5"/>
      <c r="CR305" s="6"/>
      <c r="CS305" s="5"/>
      <c r="CT305" s="6"/>
      <c r="CU305" s="5"/>
      <c r="CV305" s="4"/>
      <c r="CW305" s="3"/>
      <c r="CX305" s="10"/>
      <c r="CY305" s="5"/>
      <c r="CZ305" s="3"/>
      <c r="DA305" s="6"/>
      <c r="DB305" s="5"/>
      <c r="DC305" s="6"/>
      <c r="DD305" s="5"/>
      <c r="DE305" s="6"/>
      <c r="DF305" s="3"/>
      <c r="DG305" s="3"/>
      <c r="DH305" s="3"/>
      <c r="DI305" s="4"/>
      <c r="DJ305" s="3"/>
      <c r="DK305" s="4"/>
      <c r="DL305" s="19"/>
      <c r="DM305" s="32"/>
      <c r="DN305" s="19"/>
      <c r="DO305" s="32"/>
      <c r="DP305" s="19"/>
      <c r="DQ305" s="32"/>
      <c r="DR305" s="4"/>
      <c r="DS305" s="3"/>
      <c r="DT305" s="4"/>
      <c r="DU305" s="5"/>
      <c r="DV305" s="6"/>
      <c r="DW305" s="6"/>
      <c r="DX305" s="185"/>
      <c r="DY305" s="19"/>
      <c r="DZ305" s="36"/>
      <c r="EA305" s="4"/>
    </row>
    <row r="306" spans="1:131" ht="12" customHeight="1" x14ac:dyDescent="0.2">
      <c r="A306" s="7"/>
      <c r="B306" s="9"/>
      <c r="C306" s="9"/>
      <c r="D306" s="9"/>
      <c r="E306" s="9"/>
      <c r="F306" s="8"/>
      <c r="G306" s="9"/>
      <c r="H306" s="7"/>
      <c r="I306" s="5"/>
      <c r="J306" s="6"/>
      <c r="K306" s="4"/>
      <c r="L306" s="6"/>
      <c r="M306" s="5"/>
      <c r="N306" s="4"/>
      <c r="O306" s="6"/>
      <c r="P306" s="4"/>
      <c r="Q306" s="4"/>
      <c r="R306" s="6"/>
      <c r="S306" s="5"/>
      <c r="T306" s="4"/>
      <c r="U306" s="6"/>
      <c r="V306" s="4"/>
      <c r="W306" s="4"/>
      <c r="X306" s="6"/>
      <c r="Y306" s="5"/>
      <c r="Z306" s="6"/>
      <c r="AA306" s="5"/>
      <c r="AB306" s="6"/>
      <c r="AC306" s="4"/>
      <c r="AD306" s="6"/>
      <c r="AE306" s="5"/>
      <c r="AF306" s="6"/>
      <c r="AG306" s="4"/>
      <c r="AH306" s="6"/>
      <c r="AI306" s="5"/>
      <c r="AJ306" s="6"/>
      <c r="AK306" s="4"/>
      <c r="AL306" s="6"/>
      <c r="AM306" s="5"/>
      <c r="AN306" s="6"/>
      <c r="AO306" s="4"/>
      <c r="AP306" s="6"/>
      <c r="AQ306" s="4"/>
      <c r="AR306" s="6"/>
      <c r="AS306" s="6"/>
      <c r="AT306" s="4"/>
      <c r="AU306" s="4"/>
      <c r="AV306" s="4"/>
      <c r="AW306" s="6"/>
      <c r="AX306" s="5"/>
      <c r="AY306" s="4"/>
      <c r="AZ306" s="4"/>
      <c r="BA306" s="6"/>
      <c r="BB306" s="4"/>
      <c r="BC306" s="4"/>
      <c r="BD306" s="4"/>
      <c r="BE306" s="6"/>
      <c r="BF306" s="4"/>
      <c r="BG306" s="6"/>
      <c r="BH306" s="4"/>
      <c r="BI306" s="4"/>
      <c r="BJ306" s="4"/>
      <c r="BK306" s="6"/>
      <c r="BL306" s="5"/>
      <c r="BM306" s="6"/>
      <c r="BN306" s="5"/>
      <c r="BO306" s="6"/>
      <c r="BP306" s="4"/>
      <c r="BQ306" s="6"/>
      <c r="BR306" s="5"/>
      <c r="BS306" s="6"/>
      <c r="BT306" s="3"/>
      <c r="BU306" s="6"/>
      <c r="BV306" s="5"/>
      <c r="BW306" s="6"/>
      <c r="BX306" s="5"/>
      <c r="BY306" s="6"/>
      <c r="BZ306" s="3"/>
      <c r="CA306" s="4"/>
      <c r="CB306" s="6"/>
      <c r="CC306" s="5"/>
      <c r="CD306" s="6"/>
      <c r="CE306" s="4"/>
      <c r="CF306" s="6"/>
      <c r="CG306" s="5"/>
      <c r="CH306" s="6"/>
      <c r="CI306" s="4"/>
      <c r="CJ306" s="6"/>
      <c r="CK306" s="5"/>
      <c r="CL306" s="6"/>
      <c r="CM306" s="4"/>
      <c r="CN306" s="6"/>
      <c r="CO306" s="5"/>
      <c r="CP306" s="6"/>
      <c r="CQ306" s="5"/>
      <c r="CR306" s="6"/>
      <c r="CS306" s="5"/>
      <c r="CT306" s="6"/>
      <c r="CU306" s="5"/>
      <c r="CV306" s="4"/>
      <c r="CW306" s="3"/>
      <c r="CX306" s="10"/>
      <c r="CY306" s="5"/>
      <c r="CZ306" s="3"/>
      <c r="DA306" s="6"/>
      <c r="DB306" s="5"/>
      <c r="DC306" s="6"/>
      <c r="DD306" s="5"/>
      <c r="DE306" s="6"/>
      <c r="DF306" s="3"/>
      <c r="DG306" s="3"/>
      <c r="DH306" s="3"/>
      <c r="DI306" s="4"/>
      <c r="DJ306" s="3"/>
      <c r="DK306" s="4"/>
      <c r="DL306" s="19"/>
      <c r="DM306" s="32"/>
      <c r="DN306" s="19"/>
      <c r="DO306" s="32"/>
      <c r="DP306" s="19"/>
      <c r="DQ306" s="32"/>
      <c r="DR306" s="4"/>
      <c r="DS306" s="3"/>
      <c r="DT306" s="4"/>
      <c r="DU306" s="5"/>
      <c r="DV306" s="6"/>
      <c r="DW306" s="6"/>
      <c r="DX306" s="185"/>
      <c r="DY306" s="19"/>
      <c r="DZ306" s="36"/>
      <c r="EA306" s="4"/>
    </row>
    <row r="307" spans="1:131" ht="12" customHeight="1" x14ac:dyDescent="0.2">
      <c r="A307" s="7"/>
      <c r="B307" s="9"/>
      <c r="C307" s="9"/>
      <c r="D307" s="9"/>
      <c r="E307" s="9"/>
      <c r="F307" s="8"/>
      <c r="G307" s="9"/>
      <c r="H307" s="7"/>
      <c r="I307" s="5"/>
      <c r="J307" s="6"/>
      <c r="K307" s="4"/>
      <c r="L307" s="6"/>
      <c r="M307" s="5"/>
      <c r="N307" s="4"/>
      <c r="O307" s="6"/>
      <c r="P307" s="4"/>
      <c r="Q307" s="4"/>
      <c r="R307" s="6"/>
      <c r="S307" s="5"/>
      <c r="T307" s="4"/>
      <c r="U307" s="6"/>
      <c r="V307" s="4"/>
      <c r="W307" s="4"/>
      <c r="X307" s="6"/>
      <c r="Y307" s="5"/>
      <c r="Z307" s="6"/>
      <c r="AA307" s="5"/>
      <c r="AB307" s="6"/>
      <c r="AC307" s="4"/>
      <c r="AD307" s="6"/>
      <c r="AE307" s="5"/>
      <c r="AF307" s="6"/>
      <c r="AG307" s="4"/>
      <c r="AH307" s="6"/>
      <c r="AI307" s="5"/>
      <c r="AJ307" s="6"/>
      <c r="AK307" s="4"/>
      <c r="AL307" s="6"/>
      <c r="AM307" s="5"/>
      <c r="AN307" s="6"/>
      <c r="AO307" s="4"/>
      <c r="AP307" s="6"/>
      <c r="AQ307" s="4"/>
      <c r="AR307" s="6"/>
      <c r="AS307" s="6"/>
      <c r="AT307" s="4"/>
      <c r="AU307" s="4"/>
      <c r="AV307" s="4"/>
      <c r="AW307" s="6"/>
      <c r="AX307" s="5"/>
      <c r="AY307" s="4"/>
      <c r="AZ307" s="4"/>
      <c r="BA307" s="6"/>
      <c r="BB307" s="4"/>
      <c r="BC307" s="4"/>
      <c r="BD307" s="4"/>
      <c r="BE307" s="6"/>
      <c r="BF307" s="4"/>
      <c r="BG307" s="6"/>
      <c r="BH307" s="4"/>
      <c r="BI307" s="4"/>
      <c r="BJ307" s="4"/>
      <c r="BK307" s="6"/>
      <c r="BL307" s="5"/>
      <c r="BM307" s="6"/>
      <c r="BN307" s="5"/>
      <c r="BO307" s="6"/>
      <c r="BP307" s="4"/>
      <c r="BQ307" s="6"/>
      <c r="BR307" s="5"/>
      <c r="BS307" s="6"/>
      <c r="BT307" s="3"/>
      <c r="BU307" s="6"/>
      <c r="BV307" s="5"/>
      <c r="BW307" s="6"/>
      <c r="BX307" s="5"/>
      <c r="BY307" s="6"/>
      <c r="BZ307" s="3"/>
      <c r="CA307" s="4"/>
      <c r="CB307" s="6"/>
      <c r="CC307" s="5"/>
      <c r="CD307" s="6"/>
      <c r="CE307" s="4"/>
      <c r="CF307" s="6"/>
      <c r="CG307" s="5"/>
      <c r="CH307" s="6"/>
      <c r="CI307" s="4"/>
      <c r="CJ307" s="6"/>
      <c r="CK307" s="5"/>
      <c r="CL307" s="6"/>
      <c r="CM307" s="4"/>
      <c r="CN307" s="6"/>
      <c r="CO307" s="5"/>
      <c r="CP307" s="6"/>
      <c r="CQ307" s="5"/>
      <c r="CR307" s="6"/>
      <c r="CS307" s="5"/>
      <c r="CT307" s="6"/>
      <c r="CU307" s="5"/>
      <c r="CV307" s="4"/>
      <c r="CW307" s="3"/>
      <c r="CX307" s="10"/>
      <c r="CY307" s="5"/>
      <c r="CZ307" s="3"/>
      <c r="DA307" s="6"/>
      <c r="DB307" s="5"/>
      <c r="DC307" s="6"/>
      <c r="DD307" s="5"/>
      <c r="DE307" s="6"/>
      <c r="DF307" s="3"/>
      <c r="DG307" s="3"/>
      <c r="DH307" s="3"/>
      <c r="DI307" s="4"/>
      <c r="DJ307" s="3"/>
      <c r="DK307" s="4"/>
      <c r="DL307" s="19"/>
      <c r="DM307" s="32"/>
      <c r="DN307" s="19"/>
      <c r="DO307" s="32"/>
      <c r="DP307" s="19"/>
      <c r="DQ307" s="32"/>
      <c r="DR307" s="4"/>
      <c r="DS307" s="3"/>
      <c r="DT307" s="4"/>
      <c r="DU307" s="5"/>
      <c r="DV307" s="6"/>
      <c r="DW307" s="6"/>
      <c r="DX307" s="185"/>
      <c r="DY307" s="19"/>
      <c r="DZ307" s="36"/>
      <c r="EA307" s="4"/>
    </row>
    <row r="308" spans="1:131" ht="12" customHeight="1" x14ac:dyDescent="0.2">
      <c r="A308" s="7"/>
      <c r="B308" s="9"/>
      <c r="C308" s="9"/>
      <c r="D308" s="9"/>
      <c r="E308" s="9"/>
      <c r="F308" s="8"/>
      <c r="G308" s="9"/>
      <c r="H308" s="7"/>
      <c r="I308" s="5"/>
      <c r="J308" s="6"/>
      <c r="K308" s="4"/>
      <c r="L308" s="6"/>
      <c r="M308" s="5"/>
      <c r="N308" s="4"/>
      <c r="O308" s="6"/>
      <c r="P308" s="4"/>
      <c r="Q308" s="4"/>
      <c r="R308" s="6"/>
      <c r="S308" s="5"/>
      <c r="T308" s="4"/>
      <c r="U308" s="6"/>
      <c r="V308" s="4"/>
      <c r="W308" s="4"/>
      <c r="X308" s="6"/>
      <c r="Y308" s="5"/>
      <c r="Z308" s="6"/>
      <c r="AA308" s="5"/>
      <c r="AB308" s="6"/>
      <c r="AC308" s="4"/>
      <c r="AD308" s="6"/>
      <c r="AE308" s="5"/>
      <c r="AF308" s="6"/>
      <c r="AG308" s="4"/>
      <c r="AH308" s="6"/>
      <c r="AI308" s="5"/>
      <c r="AJ308" s="6"/>
      <c r="AK308" s="4"/>
      <c r="AL308" s="6"/>
      <c r="AM308" s="5"/>
      <c r="AN308" s="6"/>
      <c r="AO308" s="4"/>
      <c r="AP308" s="6"/>
      <c r="AQ308" s="4"/>
      <c r="AR308" s="6"/>
      <c r="AS308" s="6"/>
      <c r="AT308" s="4"/>
      <c r="AU308" s="4"/>
      <c r="AV308" s="4"/>
      <c r="AW308" s="6"/>
      <c r="AX308" s="5"/>
      <c r="AY308" s="4"/>
      <c r="AZ308" s="4"/>
      <c r="BA308" s="6"/>
      <c r="BB308" s="4"/>
      <c r="BC308" s="4"/>
      <c r="BD308" s="4"/>
      <c r="BE308" s="6"/>
      <c r="BF308" s="4"/>
      <c r="BG308" s="6"/>
      <c r="BH308" s="4"/>
      <c r="BI308" s="4"/>
      <c r="BJ308" s="4"/>
      <c r="BK308" s="6"/>
      <c r="BL308" s="5"/>
      <c r="BM308" s="6"/>
      <c r="BN308" s="5"/>
      <c r="BO308" s="6"/>
      <c r="BP308" s="4"/>
      <c r="BQ308" s="6"/>
      <c r="BR308" s="5"/>
      <c r="BS308" s="6"/>
      <c r="BT308" s="3"/>
      <c r="BU308" s="6"/>
      <c r="BV308" s="5"/>
      <c r="BW308" s="6"/>
      <c r="BX308" s="5"/>
      <c r="BY308" s="6"/>
      <c r="BZ308" s="3"/>
      <c r="CA308" s="4"/>
      <c r="CB308" s="6"/>
      <c r="CC308" s="5"/>
      <c r="CD308" s="6"/>
      <c r="CE308" s="4"/>
      <c r="CF308" s="6"/>
      <c r="CG308" s="5"/>
      <c r="CH308" s="6"/>
      <c r="CI308" s="4"/>
      <c r="CJ308" s="6"/>
      <c r="CK308" s="5"/>
      <c r="CL308" s="6"/>
      <c r="CM308" s="4"/>
      <c r="CN308" s="6"/>
      <c r="CO308" s="5"/>
      <c r="CP308" s="6"/>
      <c r="CQ308" s="5"/>
      <c r="CR308" s="6"/>
      <c r="CS308" s="5"/>
      <c r="CT308" s="6"/>
      <c r="CU308" s="5"/>
      <c r="CV308" s="4"/>
      <c r="CW308" s="3"/>
      <c r="CX308" s="10"/>
      <c r="CY308" s="5"/>
      <c r="CZ308" s="3"/>
      <c r="DA308" s="6"/>
      <c r="DB308" s="5"/>
      <c r="DC308" s="6"/>
      <c r="DD308" s="5"/>
      <c r="DE308" s="6"/>
      <c r="DF308" s="3"/>
      <c r="DG308" s="3"/>
      <c r="DH308" s="3"/>
      <c r="DI308" s="4"/>
      <c r="DJ308" s="3"/>
      <c r="DK308" s="4"/>
      <c r="DL308" s="19"/>
      <c r="DM308" s="32"/>
      <c r="DN308" s="19"/>
      <c r="DO308" s="32"/>
      <c r="DP308" s="19"/>
      <c r="DQ308" s="32"/>
      <c r="DR308" s="4"/>
      <c r="DS308" s="3"/>
      <c r="DT308" s="4"/>
      <c r="DU308" s="5"/>
      <c r="DV308" s="6"/>
      <c r="DW308" s="6"/>
      <c r="DX308" s="185"/>
      <c r="DY308" s="19"/>
      <c r="DZ308" s="36"/>
      <c r="EA308" s="4"/>
    </row>
    <row r="309" spans="1:131" ht="12" customHeight="1" x14ac:dyDescent="0.2">
      <c r="A309" s="7"/>
      <c r="B309" s="9"/>
      <c r="C309" s="9"/>
      <c r="D309" s="9"/>
      <c r="E309" s="9"/>
      <c r="F309" s="8"/>
      <c r="G309" s="9"/>
      <c r="H309" s="7"/>
      <c r="I309" s="5"/>
      <c r="J309" s="6"/>
      <c r="K309" s="4"/>
      <c r="L309" s="6"/>
      <c r="M309" s="5"/>
      <c r="N309" s="4"/>
      <c r="O309" s="6"/>
      <c r="P309" s="4"/>
      <c r="Q309" s="4"/>
      <c r="R309" s="6"/>
      <c r="S309" s="5"/>
      <c r="T309" s="4"/>
      <c r="U309" s="6"/>
      <c r="V309" s="4"/>
      <c r="W309" s="4"/>
      <c r="X309" s="6"/>
      <c r="Y309" s="5"/>
      <c r="Z309" s="6"/>
      <c r="AA309" s="5"/>
      <c r="AB309" s="6"/>
      <c r="AC309" s="4"/>
      <c r="AD309" s="6"/>
      <c r="AE309" s="5"/>
      <c r="AF309" s="6"/>
      <c r="AG309" s="4"/>
      <c r="AH309" s="6"/>
      <c r="AI309" s="5"/>
      <c r="AJ309" s="6"/>
      <c r="AK309" s="4"/>
      <c r="AL309" s="6"/>
      <c r="AM309" s="5"/>
      <c r="AN309" s="6"/>
      <c r="AO309" s="4"/>
      <c r="AP309" s="6"/>
      <c r="AQ309" s="4"/>
      <c r="AR309" s="6"/>
      <c r="AS309" s="6"/>
      <c r="AT309" s="4"/>
      <c r="AU309" s="4"/>
      <c r="AV309" s="4"/>
      <c r="AW309" s="6"/>
      <c r="AX309" s="5"/>
      <c r="AY309" s="4"/>
      <c r="AZ309" s="4"/>
      <c r="BA309" s="6"/>
      <c r="BB309" s="4"/>
      <c r="BC309" s="4"/>
      <c r="BD309" s="4"/>
      <c r="BE309" s="6"/>
      <c r="BF309" s="4"/>
      <c r="BG309" s="6"/>
      <c r="BH309" s="4"/>
      <c r="BI309" s="4"/>
      <c r="BJ309" s="4"/>
      <c r="BK309" s="6"/>
      <c r="BL309" s="5"/>
      <c r="BM309" s="6"/>
      <c r="BN309" s="5"/>
      <c r="BO309" s="6"/>
      <c r="BP309" s="4"/>
      <c r="BQ309" s="6"/>
      <c r="BR309" s="5"/>
      <c r="BS309" s="6"/>
      <c r="BT309" s="3"/>
      <c r="BU309" s="6"/>
      <c r="BV309" s="5"/>
      <c r="BW309" s="6"/>
      <c r="BX309" s="5"/>
      <c r="BY309" s="6"/>
      <c r="BZ309" s="3"/>
      <c r="CA309" s="4"/>
      <c r="CB309" s="6"/>
      <c r="CC309" s="5"/>
      <c r="CD309" s="6"/>
      <c r="CE309" s="4"/>
      <c r="CF309" s="6"/>
      <c r="CG309" s="5"/>
      <c r="CH309" s="6"/>
      <c r="CI309" s="4"/>
      <c r="CJ309" s="6"/>
      <c r="CK309" s="5"/>
      <c r="CL309" s="6"/>
      <c r="CM309" s="4"/>
      <c r="CN309" s="6"/>
      <c r="CO309" s="5"/>
      <c r="CP309" s="6"/>
      <c r="CQ309" s="5"/>
      <c r="CR309" s="6"/>
      <c r="CS309" s="5"/>
      <c r="CT309" s="6"/>
      <c r="CU309" s="5"/>
      <c r="CV309" s="4"/>
      <c r="CW309" s="3"/>
      <c r="CX309" s="10"/>
      <c r="CY309" s="5"/>
      <c r="CZ309" s="3"/>
      <c r="DA309" s="6"/>
      <c r="DB309" s="5"/>
      <c r="DC309" s="6"/>
      <c r="DD309" s="5"/>
      <c r="DE309" s="6"/>
      <c r="DF309" s="3"/>
      <c r="DG309" s="3"/>
      <c r="DH309" s="3"/>
      <c r="DI309" s="4"/>
      <c r="DJ309" s="3"/>
      <c r="DK309" s="4"/>
      <c r="DL309" s="19"/>
      <c r="DM309" s="32"/>
      <c r="DN309" s="19"/>
      <c r="DO309" s="32"/>
      <c r="DP309" s="19"/>
      <c r="DQ309" s="32"/>
      <c r="DR309" s="4"/>
      <c r="DS309" s="3"/>
      <c r="DT309" s="4"/>
      <c r="DU309" s="5"/>
      <c r="DV309" s="6"/>
      <c r="DW309" s="6"/>
      <c r="DX309" s="185"/>
      <c r="DY309" s="19"/>
      <c r="DZ309" s="36"/>
      <c r="EA309" s="4"/>
    </row>
    <row r="310" spans="1:131" ht="12" customHeight="1" x14ac:dyDescent="0.2">
      <c r="A310" s="7"/>
      <c r="B310" s="9"/>
      <c r="C310" s="9"/>
      <c r="D310" s="9"/>
      <c r="E310" s="9"/>
      <c r="F310" s="8"/>
      <c r="G310" s="9"/>
      <c r="H310" s="7"/>
      <c r="I310" s="5"/>
      <c r="J310" s="6"/>
      <c r="K310" s="4"/>
      <c r="L310" s="6"/>
      <c r="M310" s="5"/>
      <c r="N310" s="4"/>
      <c r="O310" s="6"/>
      <c r="P310" s="4"/>
      <c r="Q310" s="4"/>
      <c r="R310" s="6"/>
      <c r="S310" s="5"/>
      <c r="T310" s="4"/>
      <c r="U310" s="6"/>
      <c r="V310" s="4"/>
      <c r="W310" s="4"/>
      <c r="X310" s="6"/>
      <c r="Y310" s="5"/>
      <c r="Z310" s="6"/>
      <c r="AA310" s="5"/>
      <c r="AB310" s="6"/>
      <c r="AC310" s="4"/>
      <c r="AD310" s="6"/>
      <c r="AE310" s="5"/>
      <c r="AF310" s="6"/>
      <c r="AG310" s="4"/>
      <c r="AH310" s="6"/>
      <c r="AI310" s="5"/>
      <c r="AJ310" s="6"/>
      <c r="AK310" s="4"/>
      <c r="AL310" s="6"/>
      <c r="AM310" s="5"/>
      <c r="AN310" s="6"/>
      <c r="AO310" s="4"/>
      <c r="AP310" s="6"/>
      <c r="AQ310" s="4"/>
      <c r="AR310" s="6"/>
      <c r="AS310" s="6"/>
      <c r="AT310" s="4"/>
      <c r="AU310" s="4"/>
      <c r="AV310" s="4"/>
      <c r="AW310" s="6"/>
      <c r="AX310" s="5"/>
      <c r="AY310" s="4"/>
      <c r="AZ310" s="4"/>
      <c r="BA310" s="6"/>
      <c r="BB310" s="4"/>
      <c r="BC310" s="4"/>
      <c r="BD310" s="4"/>
      <c r="BE310" s="6"/>
      <c r="BF310" s="4"/>
      <c r="BG310" s="6"/>
      <c r="BH310" s="4"/>
      <c r="BI310" s="4"/>
      <c r="BJ310" s="4"/>
      <c r="BK310" s="6"/>
      <c r="BL310" s="5"/>
      <c r="BM310" s="6"/>
      <c r="BN310" s="5"/>
      <c r="BO310" s="6"/>
      <c r="BP310" s="4"/>
      <c r="BQ310" s="6"/>
      <c r="BR310" s="5"/>
      <c r="BS310" s="6"/>
      <c r="BT310" s="3"/>
      <c r="BU310" s="6"/>
      <c r="BV310" s="5"/>
      <c r="BW310" s="6"/>
      <c r="BX310" s="5"/>
      <c r="BY310" s="6"/>
      <c r="BZ310" s="3"/>
      <c r="CA310" s="4"/>
      <c r="CB310" s="6"/>
      <c r="CC310" s="5"/>
      <c r="CD310" s="6"/>
      <c r="CE310" s="4"/>
      <c r="CF310" s="6"/>
      <c r="CG310" s="5"/>
      <c r="CH310" s="6"/>
      <c r="CI310" s="4"/>
      <c r="CJ310" s="6"/>
      <c r="CK310" s="5"/>
      <c r="CL310" s="6"/>
      <c r="CM310" s="4"/>
      <c r="CN310" s="6"/>
      <c r="CO310" s="5"/>
      <c r="CP310" s="6"/>
      <c r="CQ310" s="5"/>
      <c r="CR310" s="6"/>
      <c r="CS310" s="5"/>
      <c r="CT310" s="6"/>
      <c r="CU310" s="5"/>
      <c r="CV310" s="4"/>
      <c r="CW310" s="3"/>
      <c r="CX310" s="10"/>
      <c r="CY310" s="5"/>
      <c r="CZ310" s="3"/>
      <c r="DA310" s="6"/>
      <c r="DB310" s="5"/>
      <c r="DC310" s="6"/>
      <c r="DD310" s="5"/>
      <c r="DE310" s="6"/>
      <c r="DF310" s="3"/>
      <c r="DG310" s="3"/>
      <c r="DH310" s="3"/>
      <c r="DI310" s="4"/>
      <c r="DJ310" s="3"/>
      <c r="DK310" s="4"/>
      <c r="DL310" s="19"/>
      <c r="DM310" s="32"/>
      <c r="DN310" s="19"/>
      <c r="DO310" s="32"/>
      <c r="DP310" s="19"/>
      <c r="DQ310" s="32"/>
      <c r="DR310" s="4"/>
      <c r="DS310" s="3"/>
      <c r="DT310" s="4"/>
      <c r="DU310" s="5"/>
      <c r="DV310" s="6"/>
      <c r="DW310" s="6"/>
      <c r="DX310" s="185"/>
      <c r="DY310" s="19"/>
      <c r="DZ310" s="36"/>
      <c r="EA310" s="4"/>
    </row>
    <row r="311" spans="1:131" ht="12" customHeight="1" x14ac:dyDescent="0.2">
      <c r="A311" s="7"/>
      <c r="B311" s="9"/>
      <c r="C311" s="9"/>
      <c r="D311" s="9"/>
      <c r="E311" s="9"/>
      <c r="F311" s="8"/>
      <c r="G311" s="9"/>
      <c r="H311" s="7"/>
      <c r="I311" s="5"/>
      <c r="J311" s="6"/>
      <c r="K311" s="4"/>
      <c r="L311" s="6"/>
      <c r="M311" s="5"/>
      <c r="N311" s="4"/>
      <c r="O311" s="6"/>
      <c r="P311" s="4"/>
      <c r="Q311" s="4"/>
      <c r="R311" s="6"/>
      <c r="S311" s="5"/>
      <c r="T311" s="4"/>
      <c r="U311" s="6"/>
      <c r="V311" s="4"/>
      <c r="W311" s="4"/>
      <c r="X311" s="6"/>
      <c r="Y311" s="5"/>
      <c r="Z311" s="6"/>
      <c r="AA311" s="5"/>
      <c r="AB311" s="6"/>
      <c r="AC311" s="4"/>
      <c r="AD311" s="6"/>
      <c r="AE311" s="5"/>
      <c r="AF311" s="6"/>
      <c r="AG311" s="4"/>
      <c r="AH311" s="6"/>
      <c r="AI311" s="5"/>
      <c r="AJ311" s="6"/>
      <c r="AK311" s="4"/>
      <c r="AL311" s="6"/>
      <c r="AM311" s="5"/>
      <c r="AN311" s="6"/>
      <c r="AO311" s="4"/>
      <c r="AP311" s="6"/>
      <c r="AQ311" s="4"/>
      <c r="AR311" s="6"/>
      <c r="AS311" s="6"/>
      <c r="AT311" s="4"/>
      <c r="AU311" s="4"/>
      <c r="AV311" s="4"/>
      <c r="AW311" s="6"/>
      <c r="AX311" s="5"/>
      <c r="AY311" s="4"/>
      <c r="AZ311" s="4"/>
      <c r="BA311" s="6"/>
      <c r="BB311" s="4"/>
      <c r="BC311" s="4"/>
      <c r="BD311" s="4"/>
      <c r="BE311" s="6"/>
      <c r="BF311" s="4"/>
      <c r="BG311" s="6"/>
      <c r="BH311" s="4"/>
      <c r="BI311" s="4"/>
      <c r="BJ311" s="4"/>
      <c r="BK311" s="6"/>
      <c r="BL311" s="5"/>
      <c r="BM311" s="6"/>
      <c r="BN311" s="5"/>
      <c r="BO311" s="6"/>
      <c r="BP311" s="4"/>
      <c r="BQ311" s="6"/>
      <c r="BR311" s="5"/>
      <c r="BS311" s="6"/>
      <c r="BT311" s="3"/>
      <c r="BU311" s="6"/>
      <c r="BV311" s="5"/>
      <c r="BW311" s="6"/>
      <c r="BX311" s="5"/>
      <c r="BY311" s="6"/>
      <c r="BZ311" s="3"/>
      <c r="CA311" s="4"/>
      <c r="CB311" s="6"/>
      <c r="CC311" s="5"/>
      <c r="CD311" s="6"/>
      <c r="CE311" s="4"/>
      <c r="CF311" s="6"/>
      <c r="CG311" s="5"/>
      <c r="CH311" s="6"/>
      <c r="CI311" s="4"/>
      <c r="CJ311" s="6"/>
      <c r="CK311" s="5"/>
      <c r="CL311" s="6"/>
      <c r="CM311" s="4"/>
      <c r="CN311" s="6"/>
      <c r="CO311" s="5"/>
      <c r="CP311" s="6"/>
      <c r="CQ311" s="5"/>
      <c r="CR311" s="6"/>
      <c r="CS311" s="5"/>
      <c r="CT311" s="6"/>
      <c r="CU311" s="5"/>
      <c r="CV311" s="4"/>
      <c r="CW311" s="3"/>
      <c r="CX311" s="10"/>
      <c r="CY311" s="5"/>
      <c r="CZ311" s="3"/>
      <c r="DA311" s="6"/>
      <c r="DB311" s="5"/>
      <c r="DC311" s="6"/>
      <c r="DD311" s="5"/>
      <c r="DE311" s="6"/>
      <c r="DF311" s="3"/>
      <c r="DG311" s="3"/>
      <c r="DH311" s="3"/>
      <c r="DI311" s="4"/>
      <c r="DJ311" s="3"/>
      <c r="DK311" s="4"/>
      <c r="DL311" s="19"/>
      <c r="DM311" s="32"/>
      <c r="DN311" s="19"/>
      <c r="DO311" s="32"/>
      <c r="DP311" s="19"/>
      <c r="DQ311" s="32"/>
      <c r="DR311" s="4"/>
      <c r="DS311" s="3"/>
      <c r="DT311" s="4"/>
      <c r="DU311" s="5"/>
      <c r="DV311" s="6"/>
      <c r="DW311" s="6"/>
      <c r="DX311" s="185"/>
      <c r="DY311" s="19"/>
      <c r="DZ311" s="36"/>
      <c r="EA311" s="4"/>
    </row>
    <row r="312" spans="1:131" ht="12" customHeight="1" x14ac:dyDescent="0.2">
      <c r="A312" s="7"/>
      <c r="B312" s="9"/>
      <c r="C312" s="9"/>
      <c r="D312" s="9"/>
      <c r="E312" s="9"/>
      <c r="F312" s="8"/>
      <c r="G312" s="9"/>
      <c r="H312" s="7"/>
      <c r="I312" s="5"/>
      <c r="J312" s="6"/>
      <c r="K312" s="4"/>
      <c r="L312" s="6"/>
      <c r="M312" s="5"/>
      <c r="N312" s="4"/>
      <c r="O312" s="6"/>
      <c r="P312" s="4"/>
      <c r="Q312" s="4"/>
      <c r="R312" s="6"/>
      <c r="S312" s="5"/>
      <c r="T312" s="4"/>
      <c r="U312" s="6"/>
      <c r="V312" s="4"/>
      <c r="W312" s="4"/>
      <c r="X312" s="6"/>
      <c r="Y312" s="5"/>
      <c r="Z312" s="6"/>
      <c r="AA312" s="5"/>
      <c r="AB312" s="6"/>
      <c r="AC312" s="4"/>
      <c r="AD312" s="6"/>
      <c r="AE312" s="5"/>
      <c r="AF312" s="6"/>
      <c r="AG312" s="4"/>
      <c r="AH312" s="6"/>
      <c r="AI312" s="5"/>
      <c r="AJ312" s="6"/>
      <c r="AK312" s="4"/>
      <c r="AL312" s="6"/>
      <c r="AM312" s="5"/>
      <c r="AN312" s="6"/>
      <c r="AO312" s="4"/>
      <c r="AP312" s="6"/>
      <c r="AQ312" s="4"/>
      <c r="AR312" s="6"/>
      <c r="AS312" s="6"/>
      <c r="AT312" s="4"/>
      <c r="AU312" s="4"/>
      <c r="AV312" s="4"/>
      <c r="AW312" s="6"/>
      <c r="AX312" s="5"/>
      <c r="AY312" s="4"/>
      <c r="AZ312" s="4"/>
      <c r="BA312" s="6"/>
      <c r="BB312" s="4"/>
      <c r="BC312" s="4"/>
      <c r="BD312" s="4"/>
      <c r="BE312" s="6"/>
      <c r="BF312" s="4"/>
      <c r="BG312" s="6"/>
      <c r="BH312" s="4"/>
      <c r="BI312" s="4"/>
      <c r="BJ312" s="4"/>
      <c r="BK312" s="6"/>
      <c r="BL312" s="5"/>
      <c r="BM312" s="6"/>
      <c r="BN312" s="5"/>
      <c r="BO312" s="6"/>
      <c r="BP312" s="4"/>
      <c r="BQ312" s="6"/>
      <c r="BR312" s="5"/>
      <c r="BS312" s="6"/>
      <c r="BT312" s="3"/>
      <c r="BU312" s="6"/>
      <c r="BV312" s="5"/>
      <c r="BW312" s="6"/>
      <c r="BX312" s="5"/>
      <c r="BY312" s="6"/>
      <c r="BZ312" s="3"/>
      <c r="CA312" s="4"/>
      <c r="CB312" s="6"/>
      <c r="CC312" s="5"/>
      <c r="CD312" s="6"/>
      <c r="CE312" s="4"/>
      <c r="CF312" s="6"/>
      <c r="CG312" s="5"/>
      <c r="CH312" s="6"/>
      <c r="CI312" s="4"/>
      <c r="CJ312" s="6"/>
      <c r="CK312" s="5"/>
      <c r="CL312" s="6"/>
      <c r="CM312" s="4"/>
      <c r="CN312" s="6"/>
      <c r="CO312" s="5"/>
      <c r="CP312" s="6"/>
      <c r="CQ312" s="5"/>
      <c r="CR312" s="6"/>
      <c r="CS312" s="5"/>
      <c r="CT312" s="6"/>
      <c r="CU312" s="5"/>
      <c r="CV312" s="4"/>
      <c r="CW312" s="3"/>
      <c r="CX312" s="10"/>
      <c r="CY312" s="5"/>
      <c r="CZ312" s="3"/>
      <c r="DA312" s="6"/>
      <c r="DB312" s="5"/>
      <c r="DC312" s="6"/>
      <c r="DD312" s="5"/>
      <c r="DE312" s="6"/>
      <c r="DF312" s="3"/>
      <c r="DG312" s="3"/>
      <c r="DH312" s="3"/>
      <c r="DI312" s="4"/>
      <c r="DJ312" s="3"/>
      <c r="DK312" s="4"/>
      <c r="DL312" s="19"/>
      <c r="DM312" s="32"/>
      <c r="DN312" s="19"/>
      <c r="DO312" s="32"/>
      <c r="DP312" s="19"/>
      <c r="DQ312" s="32"/>
      <c r="DR312" s="4"/>
      <c r="DS312" s="3"/>
      <c r="DT312" s="4"/>
      <c r="DU312" s="5"/>
      <c r="DV312" s="6"/>
      <c r="DW312" s="6"/>
      <c r="DX312" s="185"/>
      <c r="DY312" s="19"/>
      <c r="DZ312" s="36"/>
      <c r="EA312" s="4"/>
    </row>
    <row r="313" spans="1:131" ht="12" customHeight="1" x14ac:dyDescent="0.2">
      <c r="A313" s="7"/>
      <c r="B313" s="9"/>
      <c r="C313" s="9"/>
      <c r="D313" s="9"/>
      <c r="E313" s="9"/>
      <c r="F313" s="8"/>
      <c r="G313" s="9"/>
      <c r="H313" s="7"/>
      <c r="I313" s="5"/>
      <c r="J313" s="6"/>
      <c r="K313" s="4"/>
      <c r="L313" s="6"/>
      <c r="M313" s="5"/>
      <c r="N313" s="4"/>
      <c r="O313" s="6"/>
      <c r="P313" s="4"/>
      <c r="Q313" s="4"/>
      <c r="R313" s="6"/>
      <c r="S313" s="5"/>
      <c r="T313" s="4"/>
      <c r="U313" s="6"/>
      <c r="V313" s="4"/>
      <c r="W313" s="4"/>
      <c r="X313" s="6"/>
      <c r="Y313" s="5"/>
      <c r="Z313" s="6"/>
      <c r="AA313" s="5"/>
      <c r="AB313" s="6"/>
      <c r="AC313" s="4"/>
      <c r="AD313" s="6"/>
      <c r="AE313" s="5"/>
      <c r="AF313" s="6"/>
      <c r="AG313" s="4"/>
      <c r="AH313" s="6"/>
      <c r="AI313" s="5"/>
      <c r="AJ313" s="6"/>
      <c r="AK313" s="4"/>
      <c r="AL313" s="6"/>
      <c r="AM313" s="5"/>
      <c r="AN313" s="6"/>
      <c r="AO313" s="4"/>
      <c r="AP313" s="6"/>
      <c r="AQ313" s="4"/>
      <c r="AR313" s="6"/>
      <c r="AS313" s="6"/>
      <c r="AT313" s="4"/>
      <c r="AU313" s="4"/>
      <c r="AV313" s="4"/>
      <c r="AW313" s="6"/>
      <c r="AX313" s="5"/>
      <c r="AY313" s="4"/>
      <c r="AZ313" s="4"/>
      <c r="BA313" s="6"/>
      <c r="BB313" s="4"/>
      <c r="BC313" s="4"/>
      <c r="BD313" s="4"/>
      <c r="BE313" s="6"/>
      <c r="BF313" s="4"/>
      <c r="BG313" s="6"/>
      <c r="BH313" s="4"/>
      <c r="BI313" s="4"/>
      <c r="BJ313" s="4"/>
      <c r="BK313" s="6"/>
      <c r="BL313" s="5"/>
      <c r="BM313" s="6"/>
      <c r="BN313" s="5"/>
      <c r="BO313" s="6"/>
      <c r="BP313" s="4"/>
      <c r="BQ313" s="6"/>
      <c r="BR313" s="5"/>
      <c r="BS313" s="6"/>
      <c r="BT313" s="3"/>
      <c r="BU313" s="6"/>
      <c r="BV313" s="5"/>
      <c r="BW313" s="6"/>
      <c r="BX313" s="5"/>
      <c r="BY313" s="6"/>
      <c r="BZ313" s="3"/>
      <c r="CA313" s="4"/>
      <c r="CB313" s="6"/>
      <c r="CC313" s="5"/>
      <c r="CD313" s="6"/>
      <c r="CE313" s="4"/>
      <c r="CF313" s="6"/>
      <c r="CG313" s="5"/>
      <c r="CH313" s="6"/>
      <c r="CI313" s="4"/>
      <c r="CJ313" s="6"/>
      <c r="CK313" s="5"/>
      <c r="CL313" s="6"/>
      <c r="CM313" s="4"/>
      <c r="CN313" s="6"/>
      <c r="CO313" s="5"/>
      <c r="CP313" s="6"/>
      <c r="CQ313" s="5"/>
      <c r="CR313" s="6"/>
      <c r="CS313" s="5"/>
      <c r="CT313" s="6"/>
      <c r="CU313" s="5"/>
      <c r="CV313" s="4"/>
      <c r="CW313" s="3"/>
      <c r="CX313" s="10"/>
      <c r="CY313" s="5"/>
      <c r="CZ313" s="3"/>
      <c r="DA313" s="6"/>
      <c r="DB313" s="5"/>
      <c r="DC313" s="6"/>
      <c r="DD313" s="5"/>
      <c r="DE313" s="6"/>
      <c r="DF313" s="3"/>
      <c r="DG313" s="3"/>
      <c r="DH313" s="3"/>
      <c r="DI313" s="4"/>
      <c r="DJ313" s="3"/>
      <c r="DK313" s="4"/>
      <c r="DL313" s="19"/>
      <c r="DM313" s="32"/>
      <c r="DN313" s="19"/>
      <c r="DO313" s="32"/>
      <c r="DP313" s="19"/>
      <c r="DQ313" s="32"/>
      <c r="DR313" s="4"/>
      <c r="DS313" s="3"/>
      <c r="DT313" s="4"/>
      <c r="DU313" s="5"/>
      <c r="DV313" s="6"/>
      <c r="DW313" s="6"/>
      <c r="DX313" s="185"/>
      <c r="DY313" s="19"/>
      <c r="DZ313" s="36"/>
      <c r="EA313" s="4"/>
    </row>
    <row r="314" spans="1:131" ht="12" customHeight="1" x14ac:dyDescent="0.2">
      <c r="A314" s="7"/>
      <c r="B314" s="9"/>
      <c r="C314" s="9"/>
      <c r="D314" s="9"/>
      <c r="E314" s="9"/>
      <c r="F314" s="8"/>
      <c r="G314" s="9"/>
      <c r="H314" s="7"/>
      <c r="I314" s="5"/>
      <c r="J314" s="6"/>
      <c r="K314" s="4"/>
      <c r="L314" s="6"/>
      <c r="M314" s="5"/>
      <c r="N314" s="4"/>
      <c r="O314" s="6"/>
      <c r="P314" s="4"/>
      <c r="Q314" s="4"/>
      <c r="R314" s="6"/>
      <c r="S314" s="5"/>
      <c r="T314" s="4"/>
      <c r="U314" s="6"/>
      <c r="V314" s="4"/>
      <c r="W314" s="4"/>
      <c r="X314" s="6"/>
      <c r="Y314" s="5"/>
      <c r="Z314" s="6"/>
      <c r="AA314" s="5"/>
      <c r="AB314" s="6"/>
      <c r="AC314" s="4"/>
      <c r="AD314" s="6"/>
      <c r="AE314" s="5"/>
      <c r="AF314" s="6"/>
      <c r="AG314" s="4"/>
      <c r="AH314" s="6"/>
      <c r="AI314" s="5"/>
      <c r="AJ314" s="6"/>
      <c r="AK314" s="4"/>
      <c r="AL314" s="6"/>
      <c r="AM314" s="5"/>
      <c r="AN314" s="6"/>
      <c r="AO314" s="4"/>
      <c r="AP314" s="6"/>
      <c r="AQ314" s="4"/>
      <c r="AR314" s="6"/>
      <c r="AS314" s="6"/>
      <c r="AT314" s="4"/>
      <c r="AU314" s="4"/>
      <c r="AV314" s="4"/>
      <c r="AW314" s="6"/>
      <c r="AX314" s="5"/>
      <c r="AY314" s="4"/>
      <c r="AZ314" s="4"/>
      <c r="BA314" s="6"/>
      <c r="BB314" s="4"/>
      <c r="BC314" s="4"/>
      <c r="BD314" s="4"/>
      <c r="BE314" s="6"/>
      <c r="BF314" s="4"/>
      <c r="BG314" s="6"/>
      <c r="BH314" s="4"/>
      <c r="BI314" s="4"/>
      <c r="BJ314" s="4"/>
      <c r="BK314" s="6"/>
      <c r="BL314" s="5"/>
      <c r="BM314" s="6"/>
      <c r="BN314" s="5"/>
      <c r="BO314" s="6"/>
      <c r="BP314" s="4"/>
      <c r="BQ314" s="6"/>
      <c r="BR314" s="5"/>
      <c r="BS314" s="6"/>
      <c r="BT314" s="3"/>
      <c r="BU314" s="6"/>
      <c r="BV314" s="5"/>
      <c r="BW314" s="6"/>
      <c r="BX314" s="5"/>
      <c r="BY314" s="6"/>
      <c r="BZ314" s="3"/>
      <c r="CA314" s="4"/>
      <c r="CB314" s="6"/>
      <c r="CC314" s="5"/>
      <c r="CD314" s="6"/>
      <c r="CE314" s="4"/>
      <c r="CF314" s="6"/>
      <c r="CG314" s="5"/>
      <c r="CH314" s="6"/>
      <c r="CI314" s="4"/>
      <c r="CJ314" s="6"/>
      <c r="CK314" s="5"/>
      <c r="CL314" s="6"/>
      <c r="CM314" s="4"/>
      <c r="CN314" s="6"/>
      <c r="CO314" s="5"/>
      <c r="CP314" s="6"/>
      <c r="CQ314" s="5"/>
      <c r="CR314" s="6"/>
      <c r="CS314" s="5"/>
      <c r="CT314" s="6"/>
      <c r="CU314" s="5"/>
      <c r="CV314" s="4"/>
      <c r="CW314" s="3"/>
      <c r="CX314" s="10"/>
      <c r="CY314" s="5"/>
      <c r="CZ314" s="3"/>
      <c r="DA314" s="6"/>
      <c r="DB314" s="5"/>
      <c r="DC314" s="6"/>
      <c r="DD314" s="5"/>
      <c r="DE314" s="6"/>
      <c r="DF314" s="3"/>
      <c r="DG314" s="3"/>
      <c r="DH314" s="3"/>
      <c r="DI314" s="4"/>
      <c r="DJ314" s="3"/>
      <c r="DK314" s="4"/>
      <c r="DL314" s="19"/>
      <c r="DM314" s="32"/>
      <c r="DN314" s="19"/>
      <c r="DO314" s="32"/>
      <c r="DP314" s="19"/>
      <c r="DQ314" s="32"/>
      <c r="DR314" s="4"/>
      <c r="DS314" s="3"/>
      <c r="DT314" s="4"/>
      <c r="DU314" s="5"/>
      <c r="DV314" s="6"/>
      <c r="DW314" s="6"/>
      <c r="DX314" s="185"/>
      <c r="DY314" s="19"/>
      <c r="DZ314" s="36"/>
      <c r="EA314" s="4"/>
    </row>
    <row r="315" spans="1:131" ht="12" customHeight="1" x14ac:dyDescent="0.2">
      <c r="A315" s="7"/>
      <c r="B315" s="9"/>
      <c r="C315" s="9"/>
      <c r="D315" s="9"/>
      <c r="E315" s="9"/>
      <c r="F315" s="8"/>
      <c r="G315" s="9"/>
      <c r="H315" s="7"/>
      <c r="I315" s="5"/>
      <c r="J315" s="6"/>
      <c r="K315" s="4"/>
      <c r="L315" s="6"/>
      <c r="M315" s="5"/>
      <c r="N315" s="4"/>
      <c r="O315" s="6"/>
      <c r="P315" s="4"/>
      <c r="Q315" s="4"/>
      <c r="R315" s="6"/>
      <c r="S315" s="5"/>
      <c r="T315" s="4"/>
      <c r="U315" s="6"/>
      <c r="V315" s="4"/>
      <c r="W315" s="4"/>
      <c r="X315" s="6"/>
      <c r="Y315" s="5"/>
      <c r="Z315" s="6"/>
      <c r="AA315" s="5"/>
      <c r="AB315" s="6"/>
      <c r="AC315" s="4"/>
      <c r="AD315" s="6"/>
      <c r="AE315" s="5"/>
      <c r="AF315" s="6"/>
      <c r="AG315" s="4"/>
      <c r="AH315" s="6"/>
      <c r="AI315" s="5"/>
      <c r="AJ315" s="6"/>
      <c r="AK315" s="4"/>
      <c r="AL315" s="6"/>
      <c r="AM315" s="5"/>
      <c r="AN315" s="6"/>
      <c r="AO315" s="4"/>
      <c r="AP315" s="6"/>
      <c r="AQ315" s="4"/>
      <c r="AR315" s="6"/>
      <c r="AS315" s="6"/>
      <c r="AT315" s="4"/>
      <c r="AU315" s="4"/>
      <c r="AV315" s="4"/>
      <c r="AW315" s="6"/>
      <c r="AX315" s="5"/>
      <c r="AY315" s="4"/>
      <c r="AZ315" s="4"/>
      <c r="BA315" s="6"/>
      <c r="BB315" s="4"/>
      <c r="BC315" s="4"/>
      <c r="BD315" s="4"/>
      <c r="BE315" s="6"/>
      <c r="BF315" s="4"/>
      <c r="BG315" s="6"/>
      <c r="BH315" s="4"/>
      <c r="BI315" s="4"/>
      <c r="BJ315" s="4"/>
      <c r="BK315" s="6"/>
      <c r="BL315" s="5"/>
      <c r="BM315" s="6"/>
      <c r="BN315" s="5"/>
      <c r="BO315" s="6"/>
      <c r="BP315" s="4"/>
      <c r="BQ315" s="6"/>
      <c r="BR315" s="5"/>
      <c r="BS315" s="6"/>
      <c r="BT315" s="3"/>
      <c r="BU315" s="6"/>
      <c r="BV315" s="5"/>
      <c r="BW315" s="6"/>
      <c r="BX315" s="5"/>
      <c r="BY315" s="6"/>
      <c r="BZ315" s="3"/>
      <c r="CA315" s="4"/>
      <c r="CB315" s="6"/>
      <c r="CC315" s="5"/>
      <c r="CD315" s="6"/>
      <c r="CE315" s="4"/>
      <c r="CF315" s="6"/>
      <c r="CG315" s="5"/>
      <c r="CH315" s="6"/>
      <c r="CI315" s="4"/>
      <c r="CJ315" s="6"/>
      <c r="CK315" s="5"/>
      <c r="CL315" s="6"/>
      <c r="CM315" s="4"/>
      <c r="CN315" s="6"/>
      <c r="CO315" s="5"/>
      <c r="CP315" s="6"/>
      <c r="CQ315" s="5"/>
      <c r="CR315" s="6"/>
      <c r="CS315" s="5"/>
      <c r="CT315" s="6"/>
      <c r="CU315" s="5"/>
      <c r="CV315" s="4"/>
      <c r="CW315" s="3"/>
      <c r="CX315" s="10"/>
      <c r="CY315" s="5"/>
      <c r="CZ315" s="3"/>
      <c r="DA315" s="6"/>
      <c r="DB315" s="5"/>
      <c r="DC315" s="6"/>
      <c r="DD315" s="5"/>
      <c r="DE315" s="6"/>
      <c r="DF315" s="3"/>
      <c r="DG315" s="3"/>
      <c r="DH315" s="3"/>
      <c r="DI315" s="4"/>
      <c r="DJ315" s="3"/>
      <c r="DK315" s="4"/>
      <c r="DL315" s="19"/>
      <c r="DM315" s="32"/>
      <c r="DN315" s="19"/>
      <c r="DO315" s="32"/>
      <c r="DP315" s="19"/>
      <c r="DQ315" s="32"/>
      <c r="DR315" s="4"/>
      <c r="DS315" s="3"/>
      <c r="DT315" s="4"/>
      <c r="DU315" s="5"/>
      <c r="DV315" s="6"/>
      <c r="DW315" s="6"/>
      <c r="DX315" s="185"/>
      <c r="DY315" s="19"/>
      <c r="DZ315" s="36"/>
      <c r="EA315" s="4"/>
    </row>
    <row r="316" spans="1:131" ht="12" customHeight="1" x14ac:dyDescent="0.2">
      <c r="A316" s="7"/>
      <c r="B316" s="9"/>
      <c r="C316" s="9"/>
      <c r="D316" s="9"/>
      <c r="E316" s="9"/>
      <c r="F316" s="8"/>
      <c r="G316" s="9"/>
      <c r="H316" s="7"/>
      <c r="I316" s="5"/>
      <c r="J316" s="6"/>
      <c r="K316" s="4"/>
      <c r="L316" s="6"/>
      <c r="M316" s="5"/>
      <c r="N316" s="4"/>
      <c r="O316" s="6"/>
      <c r="P316" s="4"/>
      <c r="Q316" s="4"/>
      <c r="R316" s="6"/>
      <c r="S316" s="5"/>
      <c r="T316" s="4"/>
      <c r="U316" s="6"/>
      <c r="V316" s="4"/>
      <c r="W316" s="4"/>
      <c r="X316" s="6"/>
      <c r="Y316" s="5"/>
      <c r="Z316" s="6"/>
      <c r="AA316" s="5"/>
      <c r="AB316" s="6"/>
      <c r="AC316" s="4"/>
      <c r="AD316" s="6"/>
      <c r="AE316" s="5"/>
      <c r="AF316" s="6"/>
      <c r="AG316" s="4"/>
      <c r="AH316" s="6"/>
      <c r="AI316" s="5"/>
      <c r="AJ316" s="6"/>
      <c r="AK316" s="4"/>
      <c r="AL316" s="6"/>
      <c r="AM316" s="5"/>
      <c r="AN316" s="6"/>
      <c r="AO316" s="4"/>
      <c r="AP316" s="6"/>
      <c r="AQ316" s="4"/>
      <c r="AR316" s="6"/>
      <c r="AS316" s="6"/>
      <c r="AT316" s="4"/>
      <c r="AU316" s="4"/>
      <c r="AV316" s="4"/>
      <c r="AW316" s="6"/>
      <c r="AX316" s="5"/>
      <c r="AY316" s="4"/>
      <c r="AZ316" s="4"/>
      <c r="BA316" s="6"/>
      <c r="BB316" s="4"/>
      <c r="BC316" s="4"/>
      <c r="BD316" s="4"/>
      <c r="BE316" s="6"/>
      <c r="BF316" s="4"/>
      <c r="BG316" s="6"/>
      <c r="BH316" s="4"/>
      <c r="BI316" s="4"/>
      <c r="BJ316" s="4"/>
      <c r="BK316" s="6"/>
      <c r="BL316" s="5"/>
      <c r="BM316" s="6"/>
      <c r="BN316" s="5"/>
      <c r="BO316" s="6"/>
      <c r="BP316" s="4"/>
      <c r="BQ316" s="6"/>
      <c r="BR316" s="5"/>
      <c r="BS316" s="6"/>
      <c r="BT316" s="3"/>
      <c r="BU316" s="6"/>
      <c r="BV316" s="5"/>
      <c r="BW316" s="6"/>
      <c r="BX316" s="5"/>
      <c r="BY316" s="6"/>
      <c r="BZ316" s="3"/>
      <c r="CA316" s="4"/>
      <c r="CB316" s="6"/>
      <c r="CC316" s="5"/>
      <c r="CD316" s="6"/>
      <c r="CE316" s="4"/>
      <c r="CF316" s="6"/>
      <c r="CG316" s="5"/>
      <c r="CH316" s="6"/>
      <c r="CI316" s="4"/>
      <c r="CJ316" s="6"/>
      <c r="CK316" s="5"/>
      <c r="CL316" s="6"/>
      <c r="CM316" s="4"/>
      <c r="CN316" s="6"/>
      <c r="CO316" s="5"/>
      <c r="CP316" s="6"/>
      <c r="CQ316" s="5"/>
      <c r="CR316" s="6"/>
      <c r="CS316" s="5"/>
      <c r="CT316" s="6"/>
      <c r="CU316" s="5"/>
      <c r="CV316" s="4"/>
      <c r="CW316" s="3"/>
      <c r="CX316" s="10"/>
      <c r="CY316" s="5"/>
      <c r="CZ316" s="3"/>
      <c r="DA316" s="6"/>
      <c r="DB316" s="5"/>
      <c r="DC316" s="6"/>
      <c r="DD316" s="5"/>
      <c r="DE316" s="6"/>
      <c r="DF316" s="3"/>
      <c r="DG316" s="3"/>
      <c r="DH316" s="3"/>
      <c r="DI316" s="4"/>
      <c r="DJ316" s="3"/>
      <c r="DK316" s="4"/>
      <c r="DL316" s="19"/>
      <c r="DM316" s="32"/>
      <c r="DN316" s="19"/>
      <c r="DO316" s="32"/>
      <c r="DP316" s="19"/>
      <c r="DQ316" s="32"/>
      <c r="DR316" s="4"/>
      <c r="DS316" s="3"/>
      <c r="DT316" s="4"/>
      <c r="DU316" s="5"/>
      <c r="DV316" s="6"/>
      <c r="DW316" s="6"/>
      <c r="DX316" s="185"/>
      <c r="DY316" s="19"/>
      <c r="DZ316" s="36"/>
      <c r="EA316" s="4"/>
    </row>
    <row r="317" spans="1:131" ht="12" customHeight="1" x14ac:dyDescent="0.2">
      <c r="A317" s="7"/>
      <c r="B317" s="9"/>
      <c r="C317" s="9"/>
      <c r="D317" s="9"/>
      <c r="E317" s="9"/>
      <c r="F317" s="8"/>
      <c r="G317" s="9"/>
      <c r="H317" s="7"/>
      <c r="I317" s="5"/>
      <c r="J317" s="6"/>
      <c r="K317" s="4"/>
      <c r="L317" s="6"/>
      <c r="M317" s="5"/>
      <c r="N317" s="4"/>
      <c r="O317" s="6"/>
      <c r="P317" s="4"/>
      <c r="Q317" s="4"/>
      <c r="R317" s="6"/>
      <c r="S317" s="5"/>
      <c r="T317" s="4"/>
      <c r="U317" s="6"/>
      <c r="V317" s="4"/>
      <c r="W317" s="4"/>
      <c r="X317" s="6"/>
      <c r="Y317" s="5"/>
      <c r="Z317" s="6"/>
      <c r="AA317" s="5"/>
      <c r="AB317" s="6"/>
      <c r="AC317" s="4"/>
      <c r="AD317" s="6"/>
      <c r="AE317" s="5"/>
      <c r="AF317" s="6"/>
      <c r="AG317" s="4"/>
      <c r="AH317" s="6"/>
      <c r="AI317" s="5"/>
      <c r="AJ317" s="6"/>
      <c r="AK317" s="4"/>
      <c r="AL317" s="6"/>
      <c r="AM317" s="5"/>
      <c r="AN317" s="6"/>
      <c r="AO317" s="4"/>
      <c r="AP317" s="6"/>
      <c r="AQ317" s="4"/>
      <c r="AR317" s="6"/>
      <c r="AS317" s="6"/>
      <c r="AT317" s="4"/>
      <c r="AU317" s="4"/>
      <c r="AV317" s="4"/>
      <c r="AW317" s="6"/>
      <c r="AX317" s="5"/>
      <c r="AY317" s="4"/>
      <c r="AZ317" s="4"/>
      <c r="BA317" s="6"/>
      <c r="BB317" s="4"/>
      <c r="BC317" s="4"/>
      <c r="BD317" s="4"/>
      <c r="BE317" s="6"/>
      <c r="BF317" s="4"/>
      <c r="BG317" s="6"/>
      <c r="BH317" s="4"/>
      <c r="BI317" s="4"/>
      <c r="BJ317" s="4"/>
      <c r="BK317" s="6"/>
      <c r="BL317" s="5"/>
      <c r="BM317" s="6"/>
      <c r="BN317" s="5"/>
      <c r="BO317" s="6"/>
      <c r="BP317" s="4"/>
      <c r="BQ317" s="6"/>
      <c r="BR317" s="5"/>
      <c r="BS317" s="6"/>
      <c r="BT317" s="3"/>
      <c r="BU317" s="6"/>
      <c r="BV317" s="5"/>
      <c r="BW317" s="6"/>
      <c r="BX317" s="5"/>
      <c r="BY317" s="6"/>
      <c r="BZ317" s="3"/>
      <c r="CA317" s="4"/>
      <c r="CB317" s="6"/>
      <c r="CC317" s="5"/>
      <c r="CD317" s="6"/>
      <c r="CE317" s="4"/>
      <c r="CF317" s="6"/>
      <c r="CG317" s="5"/>
      <c r="CH317" s="6"/>
      <c r="CI317" s="4"/>
      <c r="CJ317" s="6"/>
      <c r="CK317" s="5"/>
      <c r="CL317" s="6"/>
      <c r="CM317" s="4"/>
      <c r="CN317" s="6"/>
      <c r="CO317" s="5"/>
      <c r="CP317" s="6"/>
      <c r="CQ317" s="5"/>
      <c r="CR317" s="6"/>
      <c r="CS317" s="5"/>
      <c r="CT317" s="6"/>
      <c r="CU317" s="5"/>
      <c r="CV317" s="4"/>
      <c r="CW317" s="3"/>
      <c r="CX317" s="10"/>
      <c r="CY317" s="5"/>
      <c r="CZ317" s="3"/>
      <c r="DA317" s="6"/>
      <c r="DB317" s="5"/>
      <c r="DC317" s="6"/>
      <c r="DD317" s="5"/>
      <c r="DE317" s="6"/>
      <c r="DF317" s="3"/>
      <c r="DG317" s="3"/>
      <c r="DH317" s="3"/>
      <c r="DI317" s="4"/>
      <c r="DJ317" s="3"/>
      <c r="DK317" s="4"/>
      <c r="DL317" s="19"/>
      <c r="DM317" s="32"/>
      <c r="DN317" s="19"/>
      <c r="DO317" s="32"/>
      <c r="DP317" s="19"/>
      <c r="DQ317" s="32"/>
      <c r="DR317" s="4"/>
      <c r="DS317" s="3"/>
      <c r="DT317" s="4"/>
      <c r="DU317" s="5"/>
      <c r="DV317" s="6"/>
      <c r="DW317" s="6"/>
      <c r="DX317" s="185"/>
      <c r="DY317" s="19"/>
      <c r="DZ317" s="36"/>
      <c r="EA317" s="4"/>
    </row>
    <row r="318" spans="1:131" ht="12" customHeight="1" x14ac:dyDescent="0.2">
      <c r="A318" s="7"/>
      <c r="B318" s="9"/>
      <c r="C318" s="9"/>
      <c r="D318" s="9"/>
      <c r="E318" s="9"/>
      <c r="F318" s="8"/>
      <c r="G318" s="9"/>
      <c r="H318" s="7"/>
      <c r="I318" s="5"/>
      <c r="J318" s="6"/>
      <c r="K318" s="4"/>
      <c r="L318" s="6"/>
      <c r="M318" s="5"/>
      <c r="N318" s="4"/>
      <c r="O318" s="6"/>
      <c r="P318" s="4"/>
      <c r="Q318" s="4"/>
      <c r="R318" s="6"/>
      <c r="S318" s="5"/>
      <c r="T318" s="4"/>
      <c r="U318" s="6"/>
      <c r="V318" s="4"/>
      <c r="W318" s="4"/>
      <c r="X318" s="6"/>
      <c r="Y318" s="5"/>
      <c r="Z318" s="6"/>
      <c r="AA318" s="5"/>
      <c r="AB318" s="6"/>
      <c r="AC318" s="4"/>
      <c r="AD318" s="6"/>
      <c r="AE318" s="5"/>
      <c r="AF318" s="6"/>
      <c r="AG318" s="4"/>
      <c r="AH318" s="6"/>
      <c r="AI318" s="5"/>
      <c r="AJ318" s="6"/>
      <c r="AK318" s="4"/>
      <c r="AL318" s="6"/>
      <c r="AM318" s="5"/>
      <c r="AN318" s="6"/>
      <c r="AO318" s="4"/>
      <c r="AP318" s="6"/>
      <c r="AQ318" s="4"/>
      <c r="AR318" s="6"/>
      <c r="AS318" s="6"/>
      <c r="AT318" s="4"/>
      <c r="AU318" s="4"/>
      <c r="AV318" s="4"/>
      <c r="AW318" s="6"/>
      <c r="AX318" s="5"/>
      <c r="AY318" s="4"/>
      <c r="AZ318" s="4"/>
      <c r="BA318" s="6"/>
      <c r="BB318" s="4"/>
      <c r="BC318" s="4"/>
      <c r="BD318" s="4"/>
      <c r="BE318" s="6"/>
      <c r="BF318" s="4"/>
      <c r="BG318" s="6"/>
      <c r="BH318" s="4"/>
      <c r="BI318" s="4"/>
      <c r="BJ318" s="4"/>
      <c r="BK318" s="6"/>
      <c r="BL318" s="5"/>
      <c r="BM318" s="6"/>
      <c r="BN318" s="5"/>
      <c r="BO318" s="6"/>
      <c r="BP318" s="4"/>
      <c r="BQ318" s="6"/>
      <c r="BR318" s="5"/>
      <c r="BS318" s="6"/>
      <c r="BT318" s="3"/>
      <c r="BU318" s="6"/>
      <c r="BV318" s="5"/>
      <c r="BW318" s="6"/>
      <c r="BX318" s="5"/>
      <c r="BY318" s="6"/>
      <c r="BZ318" s="3"/>
      <c r="CA318" s="4"/>
      <c r="CB318" s="6"/>
      <c r="CC318" s="5"/>
      <c r="CD318" s="6"/>
      <c r="CE318" s="4"/>
      <c r="CF318" s="6"/>
      <c r="CG318" s="5"/>
      <c r="CH318" s="6"/>
      <c r="CI318" s="4"/>
      <c r="CJ318" s="6"/>
      <c r="CK318" s="5"/>
      <c r="CL318" s="6"/>
      <c r="CM318" s="4"/>
      <c r="CN318" s="6"/>
      <c r="CO318" s="5"/>
      <c r="CP318" s="6"/>
      <c r="CQ318" s="5"/>
      <c r="CR318" s="6"/>
      <c r="CS318" s="5"/>
      <c r="CT318" s="6"/>
      <c r="CU318" s="5"/>
      <c r="CV318" s="4"/>
      <c r="CW318" s="3"/>
      <c r="CX318" s="10"/>
      <c r="CY318" s="5"/>
      <c r="CZ318" s="3"/>
      <c r="DA318" s="6"/>
      <c r="DB318" s="5"/>
      <c r="DC318" s="6"/>
      <c r="DD318" s="5"/>
      <c r="DE318" s="6"/>
      <c r="DF318" s="3"/>
      <c r="DG318" s="3"/>
      <c r="DH318" s="3"/>
      <c r="DI318" s="4"/>
      <c r="DJ318" s="3"/>
      <c r="DK318" s="4"/>
      <c r="DL318" s="19"/>
      <c r="DM318" s="32"/>
      <c r="DN318" s="19"/>
      <c r="DO318" s="32"/>
      <c r="DP318" s="19"/>
      <c r="DQ318" s="32"/>
      <c r="DR318" s="4"/>
      <c r="DS318" s="3"/>
      <c r="DT318" s="4"/>
      <c r="DU318" s="5"/>
      <c r="DV318" s="6"/>
      <c r="DW318" s="6"/>
      <c r="DX318" s="185"/>
      <c r="DY318" s="19"/>
      <c r="DZ318" s="36"/>
      <c r="EA318" s="4"/>
    </row>
    <row r="319" spans="1:131" ht="12" customHeight="1" x14ac:dyDescent="0.2">
      <c r="A319" s="7"/>
      <c r="B319" s="9"/>
      <c r="C319" s="9"/>
      <c r="D319" s="9"/>
      <c r="E319" s="9"/>
      <c r="F319" s="8"/>
      <c r="G319" s="9"/>
      <c r="H319" s="7"/>
      <c r="I319" s="5"/>
      <c r="J319" s="6"/>
      <c r="K319" s="4"/>
      <c r="L319" s="6"/>
      <c r="M319" s="5"/>
      <c r="N319" s="4"/>
      <c r="O319" s="6"/>
      <c r="P319" s="4"/>
      <c r="Q319" s="4"/>
      <c r="R319" s="6"/>
      <c r="S319" s="5"/>
      <c r="T319" s="4"/>
      <c r="U319" s="6"/>
      <c r="V319" s="4"/>
      <c r="W319" s="4"/>
      <c r="X319" s="6"/>
      <c r="Y319" s="5"/>
      <c r="Z319" s="6"/>
      <c r="AA319" s="5"/>
      <c r="AB319" s="6"/>
      <c r="AC319" s="4"/>
      <c r="AD319" s="6"/>
      <c r="AE319" s="5"/>
      <c r="AF319" s="6"/>
      <c r="AG319" s="4"/>
      <c r="AH319" s="6"/>
      <c r="AI319" s="5"/>
      <c r="AJ319" s="6"/>
      <c r="AK319" s="4"/>
      <c r="AL319" s="6"/>
      <c r="AM319" s="5"/>
      <c r="AN319" s="6"/>
      <c r="AO319" s="4"/>
      <c r="AP319" s="6"/>
      <c r="AQ319" s="4"/>
      <c r="AR319" s="6"/>
      <c r="AS319" s="6"/>
      <c r="AT319" s="4"/>
      <c r="AU319" s="4"/>
      <c r="AV319" s="4"/>
      <c r="AW319" s="6"/>
      <c r="AX319" s="5"/>
      <c r="AY319" s="4"/>
      <c r="AZ319" s="4"/>
      <c r="BA319" s="6"/>
      <c r="BB319" s="4"/>
      <c r="BC319" s="4"/>
      <c r="BD319" s="4"/>
      <c r="BE319" s="6"/>
      <c r="BF319" s="4"/>
      <c r="BG319" s="6"/>
      <c r="BH319" s="4"/>
      <c r="BI319" s="4"/>
      <c r="BJ319" s="4"/>
      <c r="BK319" s="6"/>
      <c r="BL319" s="5"/>
      <c r="BM319" s="6"/>
      <c r="BN319" s="5"/>
      <c r="BO319" s="6"/>
      <c r="BP319" s="4"/>
      <c r="BQ319" s="6"/>
      <c r="BR319" s="5"/>
      <c r="BS319" s="6"/>
      <c r="BT319" s="3"/>
      <c r="BU319" s="6"/>
      <c r="BV319" s="5"/>
      <c r="BW319" s="6"/>
      <c r="BX319" s="5"/>
      <c r="BY319" s="6"/>
      <c r="BZ319" s="3"/>
      <c r="CA319" s="4"/>
      <c r="CB319" s="6"/>
      <c r="CC319" s="5"/>
      <c r="CD319" s="6"/>
      <c r="CE319" s="4"/>
      <c r="CF319" s="6"/>
      <c r="CG319" s="5"/>
      <c r="CH319" s="6"/>
      <c r="CI319" s="4"/>
      <c r="CJ319" s="6"/>
      <c r="CK319" s="5"/>
      <c r="CL319" s="6"/>
      <c r="CM319" s="4"/>
      <c r="CN319" s="6"/>
      <c r="CO319" s="5"/>
      <c r="CP319" s="6"/>
      <c r="CQ319" s="5"/>
      <c r="CR319" s="6"/>
      <c r="CS319" s="5"/>
      <c r="CT319" s="6"/>
      <c r="CU319" s="5"/>
      <c r="CV319" s="4"/>
      <c r="CW319" s="3"/>
      <c r="CX319" s="10"/>
      <c r="CY319" s="5"/>
      <c r="CZ319" s="3"/>
      <c r="DA319" s="6"/>
      <c r="DB319" s="5"/>
      <c r="DC319" s="6"/>
      <c r="DD319" s="5"/>
      <c r="DE319" s="6"/>
      <c r="DF319" s="3"/>
      <c r="DG319" s="3"/>
      <c r="DH319" s="3"/>
      <c r="DI319" s="4"/>
      <c r="DJ319" s="3"/>
      <c r="DK319" s="4"/>
      <c r="DL319" s="19"/>
      <c r="DM319" s="32"/>
      <c r="DN319" s="19"/>
      <c r="DO319" s="32"/>
      <c r="DP319" s="19"/>
      <c r="DQ319" s="32"/>
      <c r="DR319" s="4"/>
      <c r="DS319" s="3"/>
      <c r="DT319" s="4"/>
      <c r="DU319" s="5"/>
      <c r="DV319" s="6"/>
      <c r="DW319" s="6"/>
      <c r="DX319" s="185"/>
      <c r="DY319" s="19"/>
      <c r="DZ319" s="36"/>
      <c r="EA319" s="4"/>
    </row>
    <row r="320" spans="1:131" ht="12" customHeight="1" x14ac:dyDescent="0.2">
      <c r="A320" s="7"/>
      <c r="B320" s="9"/>
      <c r="C320" s="9"/>
      <c r="D320" s="9"/>
      <c r="E320" s="9"/>
      <c r="F320" s="8"/>
      <c r="G320" s="9"/>
      <c r="H320" s="7"/>
      <c r="I320" s="5"/>
      <c r="J320" s="6"/>
      <c r="K320" s="4"/>
      <c r="L320" s="6"/>
      <c r="M320" s="5"/>
      <c r="N320" s="4"/>
      <c r="O320" s="6"/>
      <c r="P320" s="4"/>
      <c r="Q320" s="4"/>
      <c r="R320" s="6"/>
      <c r="S320" s="5"/>
      <c r="T320" s="4"/>
      <c r="U320" s="6"/>
      <c r="V320" s="4"/>
      <c r="W320" s="4"/>
      <c r="X320" s="6"/>
      <c r="Y320" s="5"/>
      <c r="Z320" s="6"/>
      <c r="AA320" s="5"/>
      <c r="AB320" s="6"/>
      <c r="AC320" s="4"/>
      <c r="AD320" s="6"/>
      <c r="AE320" s="5"/>
      <c r="AF320" s="6"/>
      <c r="AG320" s="4"/>
      <c r="AH320" s="6"/>
      <c r="AI320" s="5"/>
      <c r="AJ320" s="6"/>
      <c r="AK320" s="4"/>
      <c r="AL320" s="6"/>
      <c r="AM320" s="5"/>
      <c r="AN320" s="6"/>
      <c r="AO320" s="4"/>
      <c r="AP320" s="6"/>
      <c r="AQ320" s="4"/>
      <c r="AR320" s="6"/>
      <c r="AS320" s="6"/>
      <c r="AT320" s="4"/>
      <c r="AU320" s="4"/>
      <c r="AV320" s="4"/>
      <c r="AW320" s="6"/>
      <c r="AX320" s="5"/>
      <c r="AY320" s="4"/>
      <c r="AZ320" s="4"/>
      <c r="BA320" s="6"/>
      <c r="BB320" s="4"/>
      <c r="BC320" s="4"/>
      <c r="BD320" s="4"/>
      <c r="BE320" s="6"/>
      <c r="BF320" s="4"/>
      <c r="BG320" s="6"/>
      <c r="BH320" s="4"/>
      <c r="BI320" s="4"/>
      <c r="BJ320" s="4"/>
      <c r="BK320" s="6"/>
      <c r="BL320" s="5"/>
      <c r="BM320" s="6"/>
      <c r="BN320" s="5"/>
      <c r="BO320" s="6"/>
      <c r="BP320" s="4"/>
      <c r="BQ320" s="6"/>
      <c r="BR320" s="5"/>
      <c r="BS320" s="6"/>
      <c r="BT320" s="3"/>
      <c r="BU320" s="6"/>
      <c r="BV320" s="5"/>
      <c r="BW320" s="6"/>
      <c r="BX320" s="5"/>
      <c r="BY320" s="6"/>
      <c r="BZ320" s="3"/>
      <c r="CA320" s="4"/>
      <c r="CB320" s="6"/>
      <c r="CC320" s="5"/>
      <c r="CD320" s="6"/>
      <c r="CE320" s="4"/>
      <c r="CF320" s="6"/>
      <c r="CG320" s="5"/>
      <c r="CH320" s="6"/>
      <c r="CI320" s="4"/>
      <c r="CJ320" s="6"/>
      <c r="CK320" s="5"/>
      <c r="CL320" s="6"/>
      <c r="CM320" s="4"/>
      <c r="CN320" s="6"/>
      <c r="CO320" s="5"/>
      <c r="CP320" s="6"/>
      <c r="CQ320" s="5"/>
      <c r="CR320" s="6"/>
      <c r="CS320" s="5"/>
      <c r="CT320" s="6"/>
      <c r="CU320" s="5"/>
      <c r="CV320" s="4"/>
      <c r="CW320" s="3"/>
      <c r="CX320" s="10"/>
      <c r="CY320" s="5"/>
      <c r="CZ320" s="3"/>
      <c r="DA320" s="6"/>
      <c r="DB320" s="5"/>
      <c r="DC320" s="6"/>
      <c r="DD320" s="5"/>
      <c r="DE320" s="6"/>
      <c r="DF320" s="3"/>
      <c r="DG320" s="3"/>
      <c r="DH320" s="3"/>
      <c r="DI320" s="4"/>
      <c r="DJ320" s="3"/>
      <c r="DK320" s="4"/>
      <c r="DL320" s="19"/>
      <c r="DM320" s="32"/>
      <c r="DN320" s="19"/>
      <c r="DO320" s="32"/>
      <c r="DP320" s="19"/>
      <c r="DQ320" s="32"/>
      <c r="DR320" s="4"/>
      <c r="DS320" s="3"/>
      <c r="DT320" s="4"/>
      <c r="DU320" s="5"/>
      <c r="DV320" s="6"/>
      <c r="DW320" s="6"/>
      <c r="DX320" s="185"/>
      <c r="DY320" s="19"/>
      <c r="DZ320" s="36"/>
      <c r="EA320" s="4"/>
    </row>
    <row r="321" spans="1:131" ht="12" customHeight="1" x14ac:dyDescent="0.2">
      <c r="A321" s="7"/>
      <c r="B321" s="9"/>
      <c r="C321" s="9"/>
      <c r="D321" s="9"/>
      <c r="E321" s="9"/>
      <c r="F321" s="8"/>
      <c r="G321" s="9"/>
      <c r="H321" s="7"/>
      <c r="I321" s="5"/>
      <c r="J321" s="6"/>
      <c r="K321" s="4"/>
      <c r="L321" s="6"/>
      <c r="M321" s="5"/>
      <c r="N321" s="4"/>
      <c r="O321" s="6"/>
      <c r="P321" s="4"/>
      <c r="Q321" s="4"/>
      <c r="R321" s="6"/>
      <c r="S321" s="5"/>
      <c r="T321" s="4"/>
      <c r="U321" s="6"/>
      <c r="V321" s="4"/>
      <c r="W321" s="4"/>
      <c r="X321" s="6"/>
      <c r="Y321" s="5"/>
      <c r="Z321" s="6"/>
      <c r="AA321" s="5"/>
      <c r="AB321" s="6"/>
      <c r="AC321" s="4"/>
      <c r="AD321" s="6"/>
      <c r="AE321" s="5"/>
      <c r="AF321" s="6"/>
      <c r="AG321" s="4"/>
      <c r="AH321" s="6"/>
      <c r="AI321" s="5"/>
      <c r="AJ321" s="6"/>
      <c r="AK321" s="4"/>
      <c r="AL321" s="6"/>
      <c r="AM321" s="5"/>
      <c r="AN321" s="6"/>
      <c r="AO321" s="4"/>
      <c r="AP321" s="6"/>
      <c r="AQ321" s="4"/>
      <c r="AR321" s="6"/>
      <c r="AS321" s="6"/>
      <c r="AT321" s="4"/>
      <c r="AU321" s="4"/>
      <c r="AV321" s="4"/>
      <c r="AW321" s="6"/>
      <c r="AX321" s="5"/>
      <c r="AY321" s="4"/>
      <c r="AZ321" s="4"/>
      <c r="BA321" s="6"/>
      <c r="BB321" s="4"/>
      <c r="BC321" s="4"/>
      <c r="BD321" s="4"/>
      <c r="BE321" s="6"/>
      <c r="BF321" s="4"/>
      <c r="BG321" s="6"/>
      <c r="BH321" s="4"/>
      <c r="BI321" s="4"/>
      <c r="BJ321" s="4"/>
      <c r="BK321" s="6"/>
      <c r="BL321" s="5"/>
      <c r="BM321" s="6"/>
      <c r="BN321" s="5"/>
      <c r="BO321" s="6"/>
      <c r="BP321" s="4"/>
      <c r="BQ321" s="6"/>
      <c r="BR321" s="5"/>
      <c r="BS321" s="6"/>
      <c r="BT321" s="3"/>
      <c r="BU321" s="6"/>
      <c r="BV321" s="5"/>
      <c r="BW321" s="6"/>
      <c r="BX321" s="5"/>
      <c r="BY321" s="6"/>
      <c r="BZ321" s="3"/>
      <c r="CA321" s="4"/>
      <c r="CB321" s="6"/>
      <c r="CC321" s="5"/>
      <c r="CD321" s="6"/>
      <c r="CE321" s="4"/>
      <c r="CF321" s="6"/>
      <c r="CG321" s="5"/>
      <c r="CH321" s="6"/>
      <c r="CI321" s="4"/>
      <c r="CJ321" s="6"/>
      <c r="CK321" s="5"/>
      <c r="CL321" s="6"/>
      <c r="CM321" s="4"/>
      <c r="CN321" s="6"/>
      <c r="CO321" s="5"/>
      <c r="CP321" s="6"/>
      <c r="CQ321" s="5"/>
      <c r="CR321" s="6"/>
      <c r="CS321" s="5"/>
      <c r="CT321" s="6"/>
      <c r="CU321" s="5"/>
      <c r="CV321" s="4"/>
      <c r="CW321" s="3"/>
      <c r="CX321" s="10"/>
      <c r="CY321" s="5"/>
      <c r="CZ321" s="3"/>
      <c r="DA321" s="6"/>
      <c r="DB321" s="5"/>
      <c r="DC321" s="6"/>
      <c r="DD321" s="5"/>
      <c r="DE321" s="6"/>
      <c r="DF321" s="3"/>
      <c r="DG321" s="3"/>
      <c r="DH321" s="3"/>
      <c r="DI321" s="4"/>
      <c r="DJ321" s="3"/>
      <c r="DK321" s="4"/>
      <c r="DL321" s="19"/>
      <c r="DM321" s="32"/>
      <c r="DN321" s="19"/>
      <c r="DO321" s="32"/>
      <c r="DP321" s="19"/>
      <c r="DQ321" s="32"/>
      <c r="DR321" s="4"/>
      <c r="DS321" s="3"/>
      <c r="DT321" s="4"/>
      <c r="DU321" s="5"/>
      <c r="DV321" s="6"/>
      <c r="DW321" s="6"/>
      <c r="DX321" s="185"/>
      <c r="DY321" s="19"/>
      <c r="DZ321" s="36"/>
      <c r="EA321" s="4"/>
    </row>
    <row r="322" spans="1:131" ht="12" customHeight="1" x14ac:dyDescent="0.2">
      <c r="A322" s="7"/>
      <c r="B322" s="9"/>
      <c r="C322" s="9"/>
      <c r="D322" s="9"/>
      <c r="E322" s="9"/>
      <c r="F322" s="8"/>
      <c r="G322" s="9"/>
      <c r="H322" s="7"/>
      <c r="I322" s="5"/>
      <c r="J322" s="6"/>
      <c r="K322" s="4"/>
      <c r="L322" s="6"/>
      <c r="M322" s="5"/>
      <c r="N322" s="4"/>
      <c r="O322" s="6"/>
      <c r="P322" s="4"/>
      <c r="Q322" s="4"/>
      <c r="R322" s="6"/>
      <c r="S322" s="5"/>
      <c r="T322" s="4"/>
      <c r="U322" s="6"/>
      <c r="V322" s="4"/>
      <c r="W322" s="4"/>
      <c r="X322" s="6"/>
      <c r="Y322" s="5"/>
      <c r="Z322" s="6"/>
      <c r="AA322" s="5"/>
      <c r="AB322" s="6"/>
      <c r="AC322" s="4"/>
      <c r="AD322" s="6"/>
      <c r="AE322" s="5"/>
      <c r="AF322" s="6"/>
      <c r="AG322" s="4"/>
      <c r="AH322" s="6"/>
      <c r="AI322" s="5"/>
      <c r="AJ322" s="6"/>
      <c r="AK322" s="4"/>
      <c r="AL322" s="6"/>
      <c r="AM322" s="5"/>
      <c r="AN322" s="6"/>
      <c r="AO322" s="4"/>
      <c r="AP322" s="6"/>
      <c r="AQ322" s="4"/>
      <c r="AR322" s="6"/>
      <c r="AS322" s="6"/>
      <c r="AT322" s="4"/>
      <c r="AU322" s="4"/>
      <c r="AV322" s="4"/>
      <c r="AW322" s="6"/>
      <c r="AX322" s="5"/>
      <c r="AY322" s="4"/>
      <c r="AZ322" s="4"/>
      <c r="BA322" s="6"/>
      <c r="BB322" s="4"/>
      <c r="BC322" s="4"/>
      <c r="BD322" s="4"/>
      <c r="BE322" s="6"/>
      <c r="BF322" s="4"/>
      <c r="BG322" s="6"/>
      <c r="BH322" s="4"/>
      <c r="BI322" s="4"/>
      <c r="BJ322" s="4"/>
      <c r="BK322" s="6"/>
      <c r="BL322" s="5"/>
      <c r="BM322" s="6"/>
      <c r="BN322" s="5"/>
      <c r="BO322" s="6"/>
      <c r="BP322" s="4"/>
      <c r="BQ322" s="6"/>
      <c r="BR322" s="5"/>
      <c r="BS322" s="6"/>
      <c r="BT322" s="3"/>
      <c r="BU322" s="6"/>
      <c r="BV322" s="5"/>
      <c r="BW322" s="6"/>
      <c r="BX322" s="5"/>
      <c r="BY322" s="6"/>
      <c r="BZ322" s="3"/>
      <c r="CA322" s="4"/>
      <c r="CB322" s="6"/>
      <c r="CC322" s="5"/>
      <c r="CD322" s="6"/>
      <c r="CE322" s="4"/>
      <c r="CF322" s="6"/>
      <c r="CG322" s="5"/>
      <c r="CH322" s="6"/>
      <c r="CI322" s="4"/>
      <c r="CJ322" s="6"/>
      <c r="CK322" s="5"/>
      <c r="CL322" s="6"/>
      <c r="CM322" s="4"/>
      <c r="CN322" s="6"/>
      <c r="CO322" s="5"/>
      <c r="CP322" s="6"/>
      <c r="CQ322" s="5"/>
      <c r="CR322" s="6"/>
      <c r="CS322" s="5"/>
      <c r="CT322" s="6"/>
      <c r="CU322" s="5"/>
      <c r="CV322" s="4"/>
      <c r="CW322" s="3"/>
      <c r="CX322" s="10"/>
      <c r="CY322" s="5"/>
      <c r="CZ322" s="3"/>
      <c r="DA322" s="6"/>
      <c r="DB322" s="5"/>
      <c r="DC322" s="6"/>
      <c r="DD322" s="5"/>
      <c r="DE322" s="6"/>
      <c r="DF322" s="3"/>
      <c r="DG322" s="3"/>
      <c r="DH322" s="3"/>
      <c r="DI322" s="4"/>
      <c r="DJ322" s="3"/>
      <c r="DK322" s="4"/>
      <c r="DL322" s="19"/>
      <c r="DM322" s="32"/>
      <c r="DN322" s="19"/>
      <c r="DO322" s="32"/>
      <c r="DP322" s="19"/>
      <c r="DQ322" s="32"/>
      <c r="DR322" s="4"/>
      <c r="DS322" s="3"/>
      <c r="DT322" s="4"/>
      <c r="DU322" s="5"/>
      <c r="DV322" s="6"/>
      <c r="DW322" s="6"/>
      <c r="DX322" s="185"/>
      <c r="DY322" s="19"/>
      <c r="DZ322" s="36"/>
      <c r="EA322" s="4"/>
    </row>
    <row r="323" spans="1:131" ht="12" customHeight="1" x14ac:dyDescent="0.2">
      <c r="A323" s="7"/>
      <c r="B323" s="9"/>
      <c r="C323" s="9"/>
      <c r="D323" s="9"/>
      <c r="E323" s="9"/>
      <c r="F323" s="8"/>
      <c r="G323" s="9"/>
      <c r="H323" s="7"/>
      <c r="I323" s="5"/>
      <c r="J323" s="6"/>
      <c r="K323" s="4"/>
      <c r="L323" s="6"/>
      <c r="M323" s="5"/>
      <c r="N323" s="4"/>
      <c r="O323" s="6"/>
      <c r="P323" s="4"/>
      <c r="Q323" s="4"/>
      <c r="R323" s="6"/>
      <c r="S323" s="5"/>
      <c r="T323" s="4"/>
      <c r="U323" s="6"/>
      <c r="V323" s="4"/>
      <c r="W323" s="4"/>
      <c r="X323" s="6"/>
      <c r="Y323" s="5"/>
      <c r="Z323" s="6"/>
      <c r="AA323" s="5"/>
      <c r="AB323" s="6"/>
      <c r="AC323" s="4"/>
      <c r="AD323" s="6"/>
      <c r="AE323" s="5"/>
      <c r="AF323" s="6"/>
      <c r="AG323" s="4"/>
      <c r="AH323" s="6"/>
      <c r="AI323" s="5"/>
      <c r="AJ323" s="6"/>
      <c r="AK323" s="4"/>
      <c r="AL323" s="6"/>
      <c r="AM323" s="5"/>
      <c r="AN323" s="6"/>
      <c r="AO323" s="4"/>
      <c r="AP323" s="6"/>
      <c r="AQ323" s="4"/>
      <c r="AR323" s="6"/>
      <c r="AS323" s="6"/>
      <c r="AT323" s="4"/>
      <c r="AU323" s="4"/>
      <c r="AV323" s="4"/>
      <c r="AW323" s="6"/>
      <c r="AX323" s="5"/>
      <c r="AY323" s="4"/>
      <c r="AZ323" s="4"/>
      <c r="BA323" s="6"/>
      <c r="BB323" s="4"/>
      <c r="BC323" s="4"/>
      <c r="BD323" s="4"/>
      <c r="BE323" s="6"/>
      <c r="BF323" s="4"/>
      <c r="BG323" s="6"/>
      <c r="BH323" s="4"/>
      <c r="BI323" s="4"/>
      <c r="BJ323" s="4"/>
      <c r="BK323" s="6"/>
      <c r="BL323" s="5"/>
      <c r="BM323" s="6"/>
      <c r="BN323" s="5"/>
      <c r="BO323" s="6"/>
      <c r="BP323" s="4"/>
      <c r="BQ323" s="6"/>
      <c r="BR323" s="5"/>
      <c r="BS323" s="6"/>
      <c r="BT323" s="3"/>
      <c r="BU323" s="6"/>
      <c r="BV323" s="5"/>
      <c r="BW323" s="6"/>
      <c r="BX323" s="5"/>
      <c r="BY323" s="6"/>
      <c r="BZ323" s="3"/>
      <c r="CA323" s="4"/>
      <c r="CB323" s="6"/>
      <c r="CC323" s="5"/>
      <c r="CD323" s="6"/>
      <c r="CE323" s="4"/>
      <c r="CF323" s="6"/>
      <c r="CG323" s="5"/>
      <c r="CH323" s="6"/>
      <c r="CI323" s="4"/>
      <c r="CJ323" s="6"/>
      <c r="CK323" s="5"/>
      <c r="CL323" s="6"/>
      <c r="CM323" s="4"/>
      <c r="CN323" s="6"/>
      <c r="CO323" s="5"/>
      <c r="CP323" s="6"/>
      <c r="CQ323" s="5"/>
      <c r="CR323" s="6"/>
      <c r="CS323" s="5"/>
      <c r="CT323" s="6"/>
      <c r="CU323" s="5"/>
      <c r="CV323" s="4"/>
      <c r="CW323" s="3"/>
      <c r="CX323" s="10"/>
      <c r="CY323" s="5"/>
      <c r="CZ323" s="3"/>
      <c r="DA323" s="6"/>
      <c r="DB323" s="5"/>
      <c r="DC323" s="6"/>
      <c r="DD323" s="5"/>
      <c r="DE323" s="6"/>
      <c r="DF323" s="3"/>
      <c r="DG323" s="3"/>
      <c r="DH323" s="3"/>
      <c r="DI323" s="4"/>
      <c r="DJ323" s="3"/>
      <c r="DK323" s="4"/>
      <c r="DL323" s="19"/>
      <c r="DM323" s="32"/>
      <c r="DN323" s="19"/>
      <c r="DO323" s="32"/>
      <c r="DP323" s="19"/>
      <c r="DQ323" s="32"/>
      <c r="DR323" s="4"/>
      <c r="DS323" s="3"/>
      <c r="DT323" s="4"/>
      <c r="DU323" s="5"/>
      <c r="DV323" s="6"/>
      <c r="DW323" s="6"/>
      <c r="DX323" s="185"/>
      <c r="DY323" s="19"/>
      <c r="DZ323" s="36"/>
      <c r="EA323" s="4"/>
    </row>
    <row r="324" spans="1:131" ht="12" customHeight="1" x14ac:dyDescent="0.2">
      <c r="A324" s="7"/>
      <c r="B324" s="9"/>
      <c r="C324" s="9"/>
      <c r="D324" s="9"/>
      <c r="E324" s="9"/>
      <c r="F324" s="8"/>
      <c r="G324" s="9"/>
      <c r="H324" s="7"/>
      <c r="I324" s="5"/>
      <c r="J324" s="6"/>
      <c r="K324" s="4"/>
      <c r="L324" s="6"/>
      <c r="M324" s="5"/>
      <c r="N324" s="4"/>
      <c r="O324" s="6"/>
      <c r="P324" s="4"/>
      <c r="Q324" s="4"/>
      <c r="R324" s="6"/>
      <c r="S324" s="5"/>
      <c r="T324" s="4"/>
      <c r="U324" s="6"/>
      <c r="V324" s="4"/>
      <c r="W324" s="4"/>
      <c r="X324" s="6"/>
      <c r="Y324" s="5"/>
      <c r="Z324" s="6"/>
      <c r="AA324" s="5"/>
      <c r="AB324" s="6"/>
      <c r="AC324" s="4"/>
      <c r="AD324" s="6"/>
      <c r="AE324" s="5"/>
      <c r="AF324" s="6"/>
      <c r="AG324" s="4"/>
      <c r="AH324" s="6"/>
      <c r="AI324" s="5"/>
      <c r="AJ324" s="6"/>
      <c r="AK324" s="4"/>
      <c r="AL324" s="6"/>
      <c r="AM324" s="5"/>
      <c r="AN324" s="6"/>
      <c r="AO324" s="4"/>
      <c r="AP324" s="6"/>
      <c r="AQ324" s="4"/>
      <c r="AR324" s="6"/>
      <c r="AS324" s="6"/>
      <c r="AT324" s="4"/>
      <c r="AU324" s="4"/>
      <c r="AV324" s="4"/>
      <c r="AW324" s="6"/>
      <c r="AX324" s="5"/>
      <c r="AY324" s="4"/>
      <c r="AZ324" s="4"/>
      <c r="BA324" s="6"/>
      <c r="BB324" s="4"/>
      <c r="BC324" s="4"/>
      <c r="BD324" s="4"/>
      <c r="BE324" s="6"/>
      <c r="BF324" s="4"/>
      <c r="BG324" s="6"/>
      <c r="BH324" s="4"/>
      <c r="BI324" s="4"/>
      <c r="BJ324" s="4"/>
      <c r="BK324" s="6"/>
      <c r="BL324" s="5"/>
      <c r="BM324" s="6"/>
      <c r="BN324" s="5"/>
      <c r="BO324" s="6"/>
      <c r="BP324" s="4"/>
      <c r="BQ324" s="6"/>
      <c r="BR324" s="5"/>
      <c r="BS324" s="6"/>
      <c r="BT324" s="3"/>
      <c r="BU324" s="6"/>
      <c r="BV324" s="5"/>
      <c r="BW324" s="6"/>
      <c r="BX324" s="5"/>
      <c r="BY324" s="6"/>
      <c r="BZ324" s="3"/>
      <c r="CA324" s="4"/>
      <c r="CB324" s="6"/>
      <c r="CC324" s="5"/>
      <c r="CD324" s="6"/>
      <c r="CE324" s="4"/>
      <c r="CF324" s="6"/>
      <c r="CG324" s="5"/>
      <c r="CH324" s="6"/>
      <c r="CI324" s="4"/>
      <c r="CJ324" s="6"/>
      <c r="CK324" s="5"/>
      <c r="CL324" s="6"/>
      <c r="CM324" s="4"/>
      <c r="CN324" s="6"/>
      <c r="CO324" s="5"/>
      <c r="CP324" s="6"/>
      <c r="CQ324" s="5"/>
      <c r="CR324" s="6"/>
      <c r="CS324" s="5"/>
      <c r="CT324" s="6"/>
      <c r="CU324" s="5"/>
      <c r="CV324" s="4"/>
      <c r="CW324" s="3"/>
      <c r="CX324" s="10"/>
      <c r="CY324" s="5"/>
      <c r="CZ324" s="3"/>
      <c r="DA324" s="6"/>
      <c r="DB324" s="5"/>
      <c r="DC324" s="6"/>
      <c r="DD324" s="5"/>
      <c r="DE324" s="6"/>
      <c r="DF324" s="3"/>
      <c r="DG324" s="3"/>
      <c r="DH324" s="3"/>
      <c r="DI324" s="4"/>
      <c r="DJ324" s="3"/>
      <c r="DK324" s="4"/>
      <c r="DL324" s="19"/>
      <c r="DM324" s="32"/>
      <c r="DN324" s="19"/>
      <c r="DO324" s="32"/>
      <c r="DP324" s="19"/>
      <c r="DQ324" s="32"/>
      <c r="DR324" s="4"/>
      <c r="DS324" s="3"/>
      <c r="DT324" s="4"/>
      <c r="DU324" s="5"/>
      <c r="DV324" s="6"/>
      <c r="DW324" s="6"/>
      <c r="DX324" s="185"/>
      <c r="DY324" s="19"/>
      <c r="DZ324" s="36"/>
      <c r="EA324" s="4"/>
    </row>
    <row r="325" spans="1:131" ht="12" customHeight="1" x14ac:dyDescent="0.2">
      <c r="A325" s="7"/>
      <c r="B325" s="9"/>
      <c r="C325" s="9"/>
      <c r="D325" s="9"/>
      <c r="E325" s="9"/>
      <c r="F325" s="8"/>
      <c r="G325" s="9"/>
      <c r="H325" s="7"/>
      <c r="I325" s="5"/>
      <c r="J325" s="6"/>
      <c r="K325" s="4"/>
      <c r="L325" s="6"/>
      <c r="M325" s="5"/>
      <c r="N325" s="4"/>
      <c r="O325" s="6"/>
      <c r="P325" s="4"/>
      <c r="Q325" s="4"/>
      <c r="R325" s="6"/>
      <c r="S325" s="5"/>
      <c r="T325" s="4"/>
      <c r="U325" s="6"/>
      <c r="V325" s="4"/>
      <c r="W325" s="4"/>
      <c r="X325" s="6"/>
      <c r="Y325" s="5"/>
      <c r="Z325" s="6"/>
      <c r="AA325" s="5"/>
      <c r="AB325" s="6"/>
      <c r="AC325" s="4"/>
      <c r="AD325" s="6"/>
      <c r="AE325" s="5"/>
      <c r="AF325" s="6"/>
      <c r="AG325" s="4"/>
      <c r="AH325" s="6"/>
      <c r="AI325" s="5"/>
      <c r="AJ325" s="6"/>
      <c r="AK325" s="4"/>
      <c r="AL325" s="6"/>
      <c r="AM325" s="5"/>
      <c r="AN325" s="6"/>
      <c r="AO325" s="4"/>
      <c r="AP325" s="6"/>
      <c r="AQ325" s="4"/>
      <c r="AR325" s="6"/>
      <c r="AS325" s="6"/>
      <c r="AT325" s="4"/>
      <c r="AU325" s="4"/>
      <c r="AV325" s="4"/>
      <c r="AW325" s="6"/>
      <c r="AX325" s="5"/>
      <c r="AY325" s="4"/>
      <c r="AZ325" s="4"/>
      <c r="BA325" s="6"/>
      <c r="BB325" s="4"/>
      <c r="BC325" s="4"/>
      <c r="BD325" s="4"/>
      <c r="BE325" s="6"/>
      <c r="BF325" s="4"/>
      <c r="BG325" s="6"/>
      <c r="BH325" s="4"/>
      <c r="BI325" s="4"/>
      <c r="BJ325" s="4"/>
      <c r="BK325" s="6"/>
      <c r="BL325" s="5"/>
      <c r="BM325" s="6"/>
      <c r="BN325" s="5"/>
      <c r="BO325" s="6"/>
      <c r="BP325" s="4"/>
      <c r="BQ325" s="6"/>
      <c r="BR325" s="5"/>
      <c r="BS325" s="6"/>
      <c r="BT325" s="3"/>
      <c r="BU325" s="6"/>
      <c r="BV325" s="5"/>
      <c r="BW325" s="6"/>
      <c r="BX325" s="5"/>
      <c r="BY325" s="6"/>
      <c r="BZ325" s="3"/>
      <c r="CA325" s="4"/>
      <c r="CB325" s="6"/>
      <c r="CC325" s="5"/>
      <c r="CD325" s="6"/>
      <c r="CE325" s="4"/>
      <c r="CF325" s="6"/>
      <c r="CG325" s="5"/>
      <c r="CH325" s="6"/>
      <c r="CI325" s="4"/>
      <c r="CJ325" s="6"/>
      <c r="CK325" s="5"/>
      <c r="CL325" s="6"/>
      <c r="CM325" s="4"/>
      <c r="CN325" s="6"/>
      <c r="CO325" s="5"/>
      <c r="CP325" s="6"/>
      <c r="CQ325" s="5"/>
      <c r="CR325" s="6"/>
      <c r="CS325" s="5"/>
      <c r="CT325" s="6"/>
      <c r="CU325" s="5"/>
      <c r="CV325" s="4"/>
      <c r="CW325" s="3"/>
      <c r="CX325" s="10"/>
      <c r="CY325" s="5"/>
      <c r="CZ325" s="3"/>
      <c r="DA325" s="6"/>
      <c r="DB325" s="5"/>
      <c r="DC325" s="6"/>
      <c r="DD325" s="5"/>
      <c r="DE325" s="6"/>
      <c r="DF325" s="3"/>
      <c r="DG325" s="3"/>
      <c r="DH325" s="3"/>
      <c r="DI325" s="4"/>
      <c r="DJ325" s="3"/>
      <c r="DK325" s="4"/>
      <c r="DL325" s="19"/>
      <c r="DM325" s="32"/>
      <c r="DN325" s="19"/>
      <c r="DO325" s="32"/>
      <c r="DP325" s="19"/>
      <c r="DQ325" s="32"/>
      <c r="DR325" s="4"/>
      <c r="DS325" s="3"/>
      <c r="DT325" s="4"/>
      <c r="DU325" s="5"/>
      <c r="DV325" s="6"/>
      <c r="DW325" s="6"/>
      <c r="DX325" s="185"/>
      <c r="DY325" s="19"/>
      <c r="DZ325" s="36"/>
      <c r="EA325" s="4"/>
    </row>
    <row r="326" spans="1:131" ht="12" customHeight="1" x14ac:dyDescent="0.2">
      <c r="A326" s="7"/>
      <c r="B326" s="9"/>
      <c r="C326" s="9"/>
      <c r="D326" s="9"/>
      <c r="E326" s="9"/>
      <c r="F326" s="8"/>
      <c r="G326" s="9"/>
      <c r="H326" s="7"/>
      <c r="I326" s="5"/>
      <c r="J326" s="6"/>
      <c r="K326" s="4"/>
      <c r="L326" s="6"/>
      <c r="M326" s="5"/>
      <c r="N326" s="4"/>
      <c r="O326" s="6"/>
      <c r="P326" s="4"/>
      <c r="Q326" s="4"/>
      <c r="R326" s="6"/>
      <c r="S326" s="5"/>
      <c r="T326" s="4"/>
      <c r="U326" s="6"/>
      <c r="V326" s="4"/>
      <c r="W326" s="4"/>
      <c r="X326" s="6"/>
      <c r="Y326" s="5"/>
      <c r="Z326" s="6"/>
      <c r="AA326" s="5"/>
      <c r="AB326" s="6"/>
      <c r="AC326" s="4"/>
      <c r="AD326" s="6"/>
      <c r="AE326" s="5"/>
      <c r="AF326" s="6"/>
      <c r="AG326" s="4"/>
      <c r="AH326" s="6"/>
      <c r="AI326" s="5"/>
      <c r="AJ326" s="6"/>
      <c r="AK326" s="4"/>
      <c r="AL326" s="6"/>
      <c r="AM326" s="5"/>
      <c r="AN326" s="6"/>
      <c r="AO326" s="4"/>
      <c r="AP326" s="6"/>
      <c r="AQ326" s="4"/>
      <c r="AR326" s="6"/>
      <c r="AS326" s="6"/>
      <c r="AT326" s="4"/>
      <c r="AU326" s="4"/>
      <c r="AV326" s="4"/>
      <c r="AW326" s="6"/>
      <c r="AX326" s="5"/>
      <c r="AY326" s="4"/>
      <c r="AZ326" s="4"/>
      <c r="BA326" s="6"/>
      <c r="BB326" s="4"/>
      <c r="BC326" s="4"/>
      <c r="BD326" s="4"/>
      <c r="BE326" s="6"/>
      <c r="BF326" s="4"/>
      <c r="BG326" s="6"/>
      <c r="BH326" s="4"/>
      <c r="BI326" s="4"/>
      <c r="BJ326" s="4"/>
      <c r="BK326" s="6"/>
      <c r="BL326" s="5"/>
      <c r="BM326" s="6"/>
      <c r="BN326" s="5"/>
      <c r="BO326" s="6"/>
      <c r="BP326" s="4"/>
      <c r="BQ326" s="6"/>
      <c r="BR326" s="5"/>
      <c r="BS326" s="6"/>
      <c r="BT326" s="3"/>
      <c r="BU326" s="6"/>
      <c r="BV326" s="5"/>
      <c r="BW326" s="6"/>
      <c r="BX326" s="5"/>
      <c r="BY326" s="6"/>
      <c r="BZ326" s="3"/>
      <c r="CA326" s="4"/>
      <c r="CB326" s="6"/>
      <c r="CC326" s="5"/>
      <c r="CD326" s="6"/>
      <c r="CE326" s="4"/>
      <c r="CF326" s="6"/>
      <c r="CG326" s="5"/>
      <c r="CH326" s="6"/>
      <c r="CI326" s="4"/>
      <c r="CJ326" s="6"/>
      <c r="CK326" s="5"/>
      <c r="CL326" s="6"/>
      <c r="CM326" s="4"/>
      <c r="CN326" s="6"/>
      <c r="CO326" s="5"/>
      <c r="CP326" s="6"/>
      <c r="CQ326" s="5"/>
      <c r="CR326" s="6"/>
      <c r="CS326" s="5"/>
      <c r="CT326" s="6"/>
      <c r="CU326" s="5"/>
      <c r="CV326" s="4"/>
      <c r="CW326" s="3"/>
      <c r="CX326" s="10"/>
      <c r="CY326" s="5"/>
      <c r="CZ326" s="3"/>
      <c r="DA326" s="6"/>
      <c r="DB326" s="5"/>
      <c r="DC326" s="6"/>
      <c r="DD326" s="5"/>
      <c r="DE326" s="6"/>
      <c r="DF326" s="3"/>
      <c r="DG326" s="3"/>
      <c r="DH326" s="3"/>
      <c r="DI326" s="4"/>
      <c r="DJ326" s="3"/>
      <c r="DK326" s="4"/>
      <c r="DL326" s="19"/>
      <c r="DM326" s="32"/>
      <c r="DN326" s="19"/>
      <c r="DO326" s="32"/>
      <c r="DP326" s="19"/>
      <c r="DQ326" s="32"/>
      <c r="DR326" s="4"/>
      <c r="DS326" s="3"/>
      <c r="DT326" s="4"/>
      <c r="DU326" s="5"/>
      <c r="DV326" s="6"/>
      <c r="DW326" s="6"/>
      <c r="DX326" s="185"/>
      <c r="DY326" s="19"/>
      <c r="DZ326" s="36"/>
      <c r="EA326" s="4"/>
    </row>
    <row r="327" spans="1:131" ht="12" customHeight="1" x14ac:dyDescent="0.2">
      <c r="A327" s="7"/>
      <c r="B327" s="9"/>
      <c r="C327" s="9"/>
      <c r="D327" s="9"/>
      <c r="E327" s="9"/>
      <c r="F327" s="8"/>
      <c r="G327" s="9"/>
      <c r="H327" s="7"/>
      <c r="I327" s="5"/>
      <c r="J327" s="6"/>
      <c r="K327" s="4"/>
      <c r="L327" s="6"/>
      <c r="M327" s="5"/>
      <c r="N327" s="4"/>
      <c r="O327" s="6"/>
      <c r="P327" s="4"/>
      <c r="Q327" s="4"/>
      <c r="R327" s="6"/>
      <c r="S327" s="5"/>
      <c r="T327" s="4"/>
      <c r="U327" s="6"/>
      <c r="V327" s="4"/>
      <c r="W327" s="4"/>
      <c r="X327" s="6"/>
      <c r="Y327" s="5"/>
      <c r="Z327" s="6"/>
      <c r="AA327" s="5"/>
      <c r="AB327" s="6"/>
      <c r="AC327" s="4"/>
      <c r="AD327" s="6"/>
      <c r="AE327" s="5"/>
      <c r="AF327" s="6"/>
      <c r="AG327" s="4"/>
      <c r="AH327" s="6"/>
      <c r="AI327" s="5"/>
      <c r="AJ327" s="6"/>
      <c r="AK327" s="4"/>
      <c r="AL327" s="6"/>
      <c r="AM327" s="5"/>
      <c r="AN327" s="6"/>
      <c r="AO327" s="4"/>
      <c r="AP327" s="6"/>
      <c r="AQ327" s="4"/>
      <c r="AR327" s="6"/>
      <c r="AS327" s="6"/>
      <c r="AT327" s="4"/>
      <c r="AU327" s="4"/>
      <c r="AV327" s="4"/>
      <c r="AW327" s="6"/>
      <c r="AX327" s="5"/>
      <c r="AY327" s="4"/>
      <c r="AZ327" s="4"/>
      <c r="BA327" s="6"/>
      <c r="BB327" s="4"/>
      <c r="BC327" s="4"/>
      <c r="BD327" s="4"/>
      <c r="BE327" s="6"/>
      <c r="BF327" s="4"/>
      <c r="BG327" s="6"/>
      <c r="BH327" s="4"/>
      <c r="BI327" s="4"/>
      <c r="BJ327" s="4"/>
      <c r="BK327" s="6"/>
      <c r="BL327" s="5"/>
      <c r="BM327" s="6"/>
      <c r="BN327" s="5"/>
      <c r="BO327" s="6"/>
      <c r="BP327" s="4"/>
      <c r="BQ327" s="6"/>
      <c r="BR327" s="5"/>
      <c r="BS327" s="6"/>
      <c r="BT327" s="3"/>
      <c r="BU327" s="6"/>
      <c r="BV327" s="5"/>
      <c r="BW327" s="6"/>
      <c r="BX327" s="5"/>
      <c r="BY327" s="6"/>
      <c r="BZ327" s="3"/>
      <c r="CA327" s="4"/>
      <c r="CB327" s="6"/>
      <c r="CC327" s="5"/>
      <c r="CD327" s="6"/>
      <c r="CE327" s="4"/>
      <c r="CF327" s="6"/>
      <c r="CG327" s="5"/>
      <c r="CH327" s="6"/>
      <c r="CI327" s="4"/>
      <c r="CJ327" s="6"/>
      <c r="CK327" s="5"/>
      <c r="CL327" s="6"/>
      <c r="CM327" s="4"/>
      <c r="CN327" s="6"/>
      <c r="CO327" s="5"/>
      <c r="CP327" s="6"/>
      <c r="CQ327" s="5"/>
      <c r="CR327" s="6"/>
      <c r="CS327" s="5"/>
      <c r="CT327" s="6"/>
      <c r="CU327" s="5"/>
      <c r="CV327" s="4"/>
      <c r="CW327" s="3"/>
      <c r="CX327" s="10"/>
      <c r="CY327" s="5"/>
      <c r="CZ327" s="3"/>
      <c r="DA327" s="6"/>
      <c r="DB327" s="5"/>
      <c r="DC327" s="6"/>
      <c r="DD327" s="5"/>
      <c r="DE327" s="6"/>
      <c r="DF327" s="3"/>
      <c r="DG327" s="3"/>
      <c r="DH327" s="3"/>
      <c r="DI327" s="4"/>
      <c r="DJ327" s="3"/>
      <c r="DK327" s="4"/>
      <c r="DL327" s="19"/>
      <c r="DM327" s="32"/>
      <c r="DN327" s="19"/>
      <c r="DO327" s="32"/>
      <c r="DP327" s="19"/>
      <c r="DQ327" s="32"/>
      <c r="DR327" s="4"/>
      <c r="DS327" s="3"/>
      <c r="DT327" s="4"/>
      <c r="DU327" s="5"/>
      <c r="DV327" s="6"/>
      <c r="DW327" s="6"/>
      <c r="DX327" s="185"/>
      <c r="DY327" s="19"/>
      <c r="DZ327" s="36"/>
      <c r="EA327" s="4"/>
    </row>
    <row r="328" spans="1:131" ht="12" customHeight="1" x14ac:dyDescent="0.2">
      <c r="A328" s="7"/>
      <c r="B328" s="9"/>
      <c r="C328" s="9"/>
      <c r="D328" s="9"/>
      <c r="E328" s="9"/>
      <c r="F328" s="8"/>
      <c r="G328" s="9"/>
      <c r="H328" s="7"/>
      <c r="I328" s="5"/>
      <c r="J328" s="6"/>
      <c r="K328" s="4"/>
      <c r="L328" s="6"/>
      <c r="M328" s="5"/>
      <c r="N328" s="4"/>
      <c r="O328" s="6"/>
      <c r="P328" s="4"/>
      <c r="Q328" s="4"/>
      <c r="R328" s="6"/>
      <c r="S328" s="5"/>
      <c r="T328" s="4"/>
      <c r="U328" s="6"/>
      <c r="V328" s="4"/>
      <c r="W328" s="4"/>
      <c r="X328" s="6"/>
      <c r="Y328" s="5"/>
      <c r="Z328" s="6"/>
      <c r="AA328" s="5"/>
      <c r="AB328" s="6"/>
      <c r="AC328" s="4"/>
      <c r="AD328" s="6"/>
      <c r="AE328" s="5"/>
      <c r="AF328" s="6"/>
      <c r="AG328" s="4"/>
      <c r="AH328" s="6"/>
      <c r="AI328" s="5"/>
      <c r="AJ328" s="6"/>
      <c r="AK328" s="4"/>
      <c r="AL328" s="6"/>
      <c r="AM328" s="5"/>
      <c r="AN328" s="6"/>
      <c r="AO328" s="4"/>
      <c r="AP328" s="6"/>
      <c r="AQ328" s="4"/>
      <c r="AR328" s="6"/>
      <c r="AS328" s="6"/>
      <c r="AT328" s="4"/>
      <c r="AU328" s="4"/>
      <c r="AV328" s="4"/>
      <c r="AW328" s="6"/>
      <c r="AX328" s="5"/>
      <c r="AY328" s="4"/>
      <c r="AZ328" s="4"/>
      <c r="BA328" s="6"/>
      <c r="BB328" s="4"/>
      <c r="BC328" s="4"/>
      <c r="BD328" s="4"/>
      <c r="BE328" s="6"/>
      <c r="BF328" s="4"/>
      <c r="BG328" s="6"/>
      <c r="BH328" s="4"/>
      <c r="BI328" s="4"/>
      <c r="BJ328" s="4"/>
      <c r="BK328" s="6"/>
      <c r="BL328" s="5"/>
      <c r="BM328" s="6"/>
      <c r="BN328" s="5"/>
      <c r="BO328" s="6"/>
      <c r="BP328" s="4"/>
      <c r="BQ328" s="6"/>
      <c r="BR328" s="5"/>
      <c r="BS328" s="6"/>
      <c r="BT328" s="3"/>
      <c r="BU328" s="6"/>
      <c r="BV328" s="5"/>
      <c r="BW328" s="6"/>
      <c r="BX328" s="5"/>
      <c r="BY328" s="6"/>
      <c r="BZ328" s="3"/>
      <c r="CA328" s="4"/>
      <c r="CB328" s="6"/>
      <c r="CC328" s="5"/>
      <c r="CD328" s="6"/>
      <c r="CE328" s="4"/>
      <c r="CF328" s="6"/>
      <c r="CG328" s="5"/>
      <c r="CH328" s="6"/>
      <c r="CI328" s="4"/>
      <c r="CJ328" s="6"/>
      <c r="CK328" s="5"/>
      <c r="CL328" s="6"/>
      <c r="CM328" s="4"/>
      <c r="CN328" s="6"/>
      <c r="CO328" s="5"/>
      <c r="CP328" s="6"/>
      <c r="CQ328" s="5"/>
      <c r="CR328" s="6"/>
      <c r="CS328" s="5"/>
      <c r="CT328" s="6"/>
      <c r="CU328" s="5"/>
      <c r="CV328" s="4"/>
      <c r="CW328" s="3"/>
      <c r="CX328" s="10"/>
      <c r="CY328" s="5"/>
      <c r="CZ328" s="3"/>
      <c r="DA328" s="6"/>
      <c r="DB328" s="5"/>
      <c r="DC328" s="6"/>
      <c r="DD328" s="5"/>
      <c r="DE328" s="6"/>
      <c r="DF328" s="3"/>
      <c r="DG328" s="3"/>
      <c r="DH328" s="3"/>
      <c r="DI328" s="4"/>
      <c r="DJ328" s="3"/>
      <c r="DK328" s="4"/>
      <c r="DL328" s="19"/>
      <c r="DM328" s="32"/>
      <c r="DN328" s="19"/>
      <c r="DO328" s="32"/>
      <c r="DP328" s="19"/>
      <c r="DQ328" s="32"/>
      <c r="DR328" s="4"/>
      <c r="DS328" s="3"/>
      <c r="DT328" s="4"/>
      <c r="DU328" s="5"/>
      <c r="DV328" s="6"/>
      <c r="DW328" s="6"/>
      <c r="DX328" s="185"/>
      <c r="DY328" s="19"/>
      <c r="DZ328" s="36"/>
      <c r="EA328" s="4"/>
    </row>
    <row r="329" spans="1:131" ht="12" customHeight="1" x14ac:dyDescent="0.2">
      <c r="A329" s="7"/>
      <c r="B329" s="9"/>
      <c r="C329" s="9"/>
      <c r="D329" s="9"/>
      <c r="E329" s="9"/>
      <c r="F329" s="8"/>
      <c r="G329" s="9"/>
      <c r="H329" s="7"/>
      <c r="I329" s="5"/>
      <c r="J329" s="6"/>
      <c r="K329" s="4"/>
      <c r="L329" s="6"/>
      <c r="M329" s="5"/>
      <c r="N329" s="4"/>
      <c r="O329" s="6"/>
      <c r="P329" s="4"/>
      <c r="Q329" s="4"/>
      <c r="R329" s="6"/>
      <c r="S329" s="5"/>
      <c r="T329" s="4"/>
      <c r="U329" s="6"/>
      <c r="V329" s="4"/>
      <c r="W329" s="4"/>
      <c r="X329" s="6"/>
      <c r="Y329" s="5"/>
      <c r="Z329" s="6"/>
      <c r="AA329" s="5"/>
      <c r="AB329" s="6"/>
      <c r="AC329" s="4"/>
      <c r="AD329" s="6"/>
      <c r="AE329" s="5"/>
      <c r="AF329" s="6"/>
      <c r="AG329" s="4"/>
      <c r="AH329" s="6"/>
      <c r="AI329" s="5"/>
      <c r="AJ329" s="6"/>
      <c r="AK329" s="4"/>
      <c r="AL329" s="6"/>
      <c r="AM329" s="5"/>
      <c r="AN329" s="6"/>
      <c r="AO329" s="4"/>
      <c r="AP329" s="6"/>
      <c r="AQ329" s="4"/>
      <c r="AR329" s="6"/>
      <c r="AS329" s="6"/>
      <c r="AT329" s="4"/>
      <c r="AU329" s="4"/>
      <c r="AV329" s="4"/>
      <c r="AW329" s="6"/>
      <c r="AX329" s="5"/>
      <c r="AY329" s="4"/>
      <c r="AZ329" s="4"/>
      <c r="BA329" s="6"/>
      <c r="BB329" s="4"/>
      <c r="BC329" s="4"/>
      <c r="BD329" s="4"/>
      <c r="BE329" s="6"/>
      <c r="BF329" s="4"/>
      <c r="BG329" s="6"/>
      <c r="BH329" s="4"/>
      <c r="BI329" s="4"/>
      <c r="BJ329" s="4"/>
      <c r="BK329" s="6"/>
      <c r="BL329" s="5"/>
      <c r="BM329" s="6"/>
      <c r="BN329" s="5"/>
      <c r="BO329" s="6"/>
      <c r="BP329" s="4"/>
      <c r="BQ329" s="6"/>
      <c r="BR329" s="5"/>
      <c r="BS329" s="6"/>
      <c r="BT329" s="3"/>
      <c r="BU329" s="6"/>
      <c r="BV329" s="5"/>
      <c r="BW329" s="6"/>
      <c r="BX329" s="5"/>
      <c r="BY329" s="6"/>
      <c r="BZ329" s="3"/>
      <c r="CA329" s="4"/>
      <c r="CB329" s="6"/>
      <c r="CC329" s="5"/>
      <c r="CD329" s="6"/>
      <c r="CE329" s="4"/>
      <c r="CF329" s="6"/>
      <c r="CG329" s="5"/>
      <c r="CH329" s="6"/>
      <c r="CI329" s="4"/>
      <c r="CJ329" s="6"/>
      <c r="CK329" s="5"/>
      <c r="CL329" s="6"/>
      <c r="CM329" s="4"/>
      <c r="CN329" s="6"/>
      <c r="CO329" s="5"/>
      <c r="CP329" s="6"/>
      <c r="CQ329" s="5"/>
      <c r="CR329" s="6"/>
      <c r="CS329" s="5"/>
      <c r="CT329" s="6"/>
      <c r="CU329" s="5"/>
      <c r="CV329" s="4"/>
      <c r="CW329" s="3"/>
      <c r="CX329" s="10"/>
      <c r="CY329" s="5"/>
      <c r="CZ329" s="3"/>
      <c r="DA329" s="6"/>
      <c r="DB329" s="5"/>
      <c r="DC329" s="6"/>
      <c r="DD329" s="5"/>
      <c r="DE329" s="6"/>
      <c r="DF329" s="3"/>
      <c r="DG329" s="3"/>
      <c r="DH329" s="3"/>
      <c r="DI329" s="4"/>
      <c r="DJ329" s="3"/>
      <c r="DK329" s="4"/>
      <c r="DL329" s="19"/>
      <c r="DM329" s="32"/>
      <c r="DN329" s="19"/>
      <c r="DO329" s="32"/>
      <c r="DP329" s="19"/>
      <c r="DQ329" s="32"/>
      <c r="DR329" s="4"/>
      <c r="DS329" s="3"/>
      <c r="DT329" s="4"/>
      <c r="DU329" s="5"/>
      <c r="DV329" s="6"/>
      <c r="DW329" s="6"/>
      <c r="DX329" s="185"/>
      <c r="DY329" s="19"/>
      <c r="DZ329" s="36"/>
      <c r="EA329" s="4"/>
    </row>
    <row r="330" spans="1:131" ht="12" customHeight="1" x14ac:dyDescent="0.2">
      <c r="A330" s="7"/>
      <c r="B330" s="9"/>
      <c r="C330" s="9"/>
      <c r="D330" s="9"/>
      <c r="E330" s="9"/>
      <c r="F330" s="8"/>
      <c r="G330" s="9"/>
      <c r="H330" s="7"/>
      <c r="I330" s="5"/>
      <c r="J330" s="6"/>
      <c r="K330" s="4"/>
      <c r="L330" s="6"/>
      <c r="M330" s="5"/>
      <c r="N330" s="4"/>
      <c r="O330" s="6"/>
      <c r="P330" s="4"/>
      <c r="Q330" s="4"/>
      <c r="R330" s="6"/>
      <c r="S330" s="5"/>
      <c r="T330" s="4"/>
      <c r="U330" s="6"/>
      <c r="V330" s="4"/>
      <c r="W330" s="4"/>
      <c r="X330" s="6"/>
      <c r="Y330" s="5"/>
      <c r="Z330" s="6"/>
      <c r="AA330" s="5"/>
      <c r="AB330" s="6"/>
      <c r="AC330" s="4"/>
      <c r="AD330" s="6"/>
      <c r="AE330" s="5"/>
      <c r="AF330" s="6"/>
      <c r="AG330" s="4"/>
      <c r="AH330" s="6"/>
      <c r="AI330" s="5"/>
      <c r="AJ330" s="6"/>
      <c r="AK330" s="4"/>
      <c r="AL330" s="6"/>
      <c r="AM330" s="5"/>
      <c r="AN330" s="6"/>
      <c r="AO330" s="4"/>
      <c r="AP330" s="6"/>
      <c r="AQ330" s="4"/>
      <c r="AR330" s="6"/>
      <c r="AS330" s="6"/>
      <c r="AT330" s="4"/>
      <c r="AU330" s="4"/>
      <c r="AV330" s="4"/>
      <c r="AW330" s="6"/>
      <c r="AX330" s="5"/>
      <c r="AY330" s="4"/>
      <c r="AZ330" s="4"/>
      <c r="BA330" s="6"/>
      <c r="BB330" s="4"/>
      <c r="BC330" s="4"/>
      <c r="BD330" s="4"/>
      <c r="BE330" s="6"/>
      <c r="BF330" s="4"/>
      <c r="BG330" s="6"/>
      <c r="BH330" s="4"/>
      <c r="BI330" s="4"/>
      <c r="BJ330" s="4"/>
      <c r="BK330" s="6"/>
      <c r="BL330" s="5"/>
      <c r="BM330" s="6"/>
      <c r="BN330" s="5"/>
      <c r="BO330" s="6"/>
      <c r="BP330" s="4"/>
      <c r="BQ330" s="6"/>
      <c r="BR330" s="5"/>
      <c r="BS330" s="6"/>
      <c r="BT330" s="3"/>
      <c r="BU330" s="6"/>
      <c r="BV330" s="5"/>
      <c r="BW330" s="6"/>
      <c r="BX330" s="5"/>
      <c r="BY330" s="6"/>
      <c r="BZ330" s="3"/>
      <c r="CA330" s="4"/>
      <c r="CB330" s="6"/>
      <c r="CC330" s="5"/>
      <c r="CD330" s="6"/>
      <c r="CE330" s="4"/>
      <c r="CF330" s="6"/>
      <c r="CG330" s="5"/>
      <c r="CH330" s="6"/>
      <c r="CI330" s="4"/>
      <c r="CJ330" s="6"/>
      <c r="CK330" s="5"/>
      <c r="CL330" s="6"/>
      <c r="CM330" s="4"/>
      <c r="CN330" s="6"/>
      <c r="CO330" s="5"/>
      <c r="CP330" s="6"/>
      <c r="CQ330" s="5"/>
      <c r="CR330" s="6"/>
      <c r="CS330" s="5"/>
      <c r="CT330" s="6"/>
      <c r="CU330" s="5"/>
      <c r="CV330" s="4"/>
      <c r="CW330" s="3"/>
      <c r="CX330" s="10"/>
      <c r="CY330" s="5"/>
      <c r="CZ330" s="3"/>
      <c r="DA330" s="6"/>
      <c r="DB330" s="5"/>
      <c r="DC330" s="6"/>
      <c r="DD330" s="5"/>
      <c r="DE330" s="6"/>
      <c r="DF330" s="3"/>
      <c r="DG330" s="3"/>
      <c r="DH330" s="3"/>
      <c r="DI330" s="4"/>
      <c r="DJ330" s="3"/>
      <c r="DK330" s="4"/>
      <c r="DL330" s="19"/>
      <c r="DM330" s="32"/>
      <c r="DN330" s="19"/>
      <c r="DO330" s="32"/>
      <c r="DP330" s="19"/>
      <c r="DQ330" s="32"/>
      <c r="DR330" s="4"/>
      <c r="DS330" s="3"/>
      <c r="DT330" s="4"/>
      <c r="DU330" s="5"/>
      <c r="DV330" s="6"/>
      <c r="DW330" s="6"/>
      <c r="DX330" s="185"/>
      <c r="DY330" s="19"/>
      <c r="DZ330" s="36"/>
      <c r="EA330" s="4"/>
    </row>
    <row r="331" spans="1:131" ht="12" customHeight="1" x14ac:dyDescent="0.2">
      <c r="A331" s="7"/>
      <c r="B331" s="9"/>
      <c r="C331" s="9"/>
      <c r="D331" s="9"/>
      <c r="E331" s="9"/>
      <c r="F331" s="8"/>
      <c r="G331" s="9"/>
      <c r="H331" s="7"/>
      <c r="I331" s="5"/>
      <c r="J331" s="6"/>
      <c r="K331" s="4"/>
      <c r="L331" s="6"/>
      <c r="M331" s="5"/>
      <c r="N331" s="4"/>
      <c r="O331" s="6"/>
      <c r="P331" s="4"/>
      <c r="Q331" s="4"/>
      <c r="R331" s="6"/>
      <c r="S331" s="5"/>
      <c r="T331" s="4"/>
      <c r="U331" s="6"/>
      <c r="V331" s="4"/>
      <c r="W331" s="4"/>
      <c r="X331" s="6"/>
      <c r="Y331" s="5"/>
      <c r="Z331" s="6"/>
      <c r="AA331" s="5"/>
      <c r="AB331" s="6"/>
      <c r="AC331" s="4"/>
      <c r="AD331" s="6"/>
      <c r="AE331" s="5"/>
      <c r="AF331" s="6"/>
      <c r="AG331" s="4"/>
      <c r="AH331" s="6"/>
      <c r="AI331" s="5"/>
      <c r="AJ331" s="6"/>
      <c r="AK331" s="4"/>
      <c r="AL331" s="6"/>
      <c r="AM331" s="5"/>
      <c r="AN331" s="6"/>
      <c r="AO331" s="4"/>
      <c r="AP331" s="6"/>
      <c r="AQ331" s="4"/>
      <c r="AR331" s="6"/>
      <c r="AS331" s="6"/>
      <c r="AT331" s="4"/>
      <c r="AU331" s="4"/>
      <c r="AV331" s="4"/>
      <c r="AW331" s="6"/>
      <c r="AX331" s="5"/>
      <c r="AY331" s="4"/>
      <c r="AZ331" s="4"/>
      <c r="BA331" s="6"/>
      <c r="BB331" s="4"/>
      <c r="BC331" s="4"/>
      <c r="BD331" s="4"/>
      <c r="BE331" s="6"/>
      <c r="BF331" s="4"/>
      <c r="BG331" s="6"/>
      <c r="BH331" s="4"/>
      <c r="BI331" s="4"/>
      <c r="BJ331" s="4"/>
      <c r="BK331" s="6"/>
      <c r="BL331" s="5"/>
      <c r="BM331" s="6"/>
      <c r="BN331" s="5"/>
      <c r="BO331" s="6"/>
      <c r="BP331" s="4"/>
      <c r="BQ331" s="6"/>
      <c r="BR331" s="5"/>
      <c r="BS331" s="6"/>
      <c r="BT331" s="3"/>
      <c r="BU331" s="6"/>
      <c r="BV331" s="5"/>
      <c r="BW331" s="6"/>
      <c r="BX331" s="5"/>
      <c r="BY331" s="6"/>
      <c r="BZ331" s="3"/>
      <c r="CA331" s="4"/>
      <c r="CB331" s="6"/>
      <c r="CC331" s="5"/>
      <c r="CD331" s="6"/>
      <c r="CE331" s="4"/>
      <c r="CF331" s="6"/>
      <c r="CG331" s="5"/>
      <c r="CH331" s="6"/>
      <c r="CI331" s="4"/>
      <c r="CJ331" s="6"/>
      <c r="CK331" s="5"/>
      <c r="CL331" s="6"/>
      <c r="CM331" s="4"/>
      <c r="CN331" s="6"/>
      <c r="CO331" s="5"/>
      <c r="CP331" s="6"/>
      <c r="CQ331" s="5"/>
      <c r="CR331" s="6"/>
      <c r="CS331" s="5"/>
      <c r="CT331" s="6"/>
      <c r="CU331" s="5"/>
      <c r="CV331" s="4"/>
      <c r="CW331" s="3"/>
      <c r="CX331" s="10"/>
      <c r="CY331" s="5"/>
      <c r="CZ331" s="3"/>
      <c r="DA331" s="6"/>
      <c r="DB331" s="5"/>
      <c r="DC331" s="6"/>
      <c r="DD331" s="5"/>
      <c r="DE331" s="6"/>
      <c r="DF331" s="3"/>
      <c r="DG331" s="3"/>
      <c r="DH331" s="3"/>
      <c r="DI331" s="4"/>
      <c r="DJ331" s="3"/>
      <c r="DK331" s="4"/>
      <c r="DL331" s="19"/>
      <c r="DM331" s="32"/>
      <c r="DN331" s="19"/>
      <c r="DO331" s="32"/>
      <c r="DP331" s="19"/>
      <c r="DQ331" s="32"/>
      <c r="DR331" s="4"/>
      <c r="DS331" s="3"/>
      <c r="DT331" s="4"/>
      <c r="DU331" s="5"/>
      <c r="DV331" s="6"/>
      <c r="DW331" s="6"/>
      <c r="DX331" s="185"/>
      <c r="DY331" s="19"/>
      <c r="DZ331" s="36"/>
      <c r="EA331" s="4"/>
    </row>
    <row r="332" spans="1:131" ht="12" customHeight="1" x14ac:dyDescent="0.2">
      <c r="A332" s="7"/>
      <c r="B332" s="7"/>
      <c r="C332" s="9"/>
      <c r="D332" s="7"/>
      <c r="E332" s="8"/>
      <c r="F332" s="8"/>
      <c r="G332" s="9"/>
      <c r="H332" s="7"/>
      <c r="I332" s="5"/>
      <c r="J332" s="6"/>
      <c r="K332" s="4"/>
      <c r="L332" s="6"/>
      <c r="M332" s="4"/>
      <c r="N332" s="4"/>
      <c r="O332" s="6"/>
      <c r="P332" s="4"/>
      <c r="Q332" s="4"/>
      <c r="R332" s="6"/>
      <c r="S332" s="4"/>
      <c r="T332" s="4"/>
      <c r="U332" s="6"/>
      <c r="V332" s="4"/>
      <c r="W332" s="4"/>
      <c r="X332" s="6"/>
      <c r="Y332" s="4"/>
      <c r="Z332" s="6"/>
      <c r="AA332" s="4"/>
      <c r="AB332" s="6"/>
      <c r="AC332" s="4"/>
      <c r="AD332" s="6"/>
      <c r="AE332" s="4"/>
      <c r="AF332" s="6"/>
      <c r="AG332" s="4"/>
      <c r="AH332" s="6"/>
      <c r="AI332" s="4"/>
      <c r="AJ332" s="6"/>
      <c r="AK332" s="4"/>
      <c r="AL332" s="6"/>
      <c r="AM332" s="4"/>
      <c r="AN332" s="6"/>
      <c r="AO332" s="4"/>
      <c r="AP332" s="6"/>
      <c r="AQ332" s="4"/>
      <c r="AR332" s="6"/>
      <c r="AS332" s="6"/>
      <c r="AT332" s="4"/>
      <c r="AU332" s="4"/>
      <c r="AV332" s="4"/>
      <c r="AW332" s="6"/>
      <c r="AX332" s="4"/>
      <c r="AY332" s="4"/>
      <c r="AZ332" s="4"/>
      <c r="BA332" s="6"/>
      <c r="BB332" s="4"/>
      <c r="BC332" s="4"/>
      <c r="BD332" s="4"/>
      <c r="BE332" s="6"/>
      <c r="BF332" s="4"/>
      <c r="BG332" s="6"/>
      <c r="BH332" s="4"/>
      <c r="BI332" s="4"/>
      <c r="BJ332" s="4"/>
      <c r="BK332" s="6"/>
      <c r="BL332" s="4"/>
      <c r="BM332" s="6"/>
      <c r="BN332" s="4"/>
      <c r="BO332" s="6"/>
      <c r="BP332" s="4"/>
      <c r="BQ332" s="6"/>
      <c r="BR332" s="4"/>
      <c r="BS332" s="6"/>
      <c r="BT332" s="6"/>
      <c r="BU332" s="6"/>
      <c r="BV332" s="4"/>
      <c r="BW332" s="6"/>
      <c r="BX332" s="4"/>
      <c r="BY332" s="6"/>
      <c r="BZ332" s="6"/>
      <c r="CA332" s="4"/>
      <c r="CB332" s="6"/>
      <c r="CC332" s="4"/>
      <c r="CD332" s="6"/>
      <c r="CE332" s="4"/>
      <c r="CF332" s="6"/>
      <c r="CG332" s="4"/>
      <c r="CH332" s="6"/>
      <c r="CI332" s="4"/>
      <c r="CJ332" s="6"/>
      <c r="CK332" s="4"/>
      <c r="CL332" s="6"/>
      <c r="CM332" s="4"/>
      <c r="CN332" s="6"/>
      <c r="CO332" s="5"/>
      <c r="CP332" s="6"/>
      <c r="CQ332" s="4"/>
      <c r="CR332" s="6"/>
      <c r="CS332" s="4"/>
      <c r="CT332" s="6"/>
      <c r="CU332" s="4"/>
      <c r="CV332" s="4"/>
      <c r="CW332" s="4"/>
      <c r="CX332" s="10"/>
      <c r="CY332" s="4"/>
      <c r="CZ332" s="6"/>
      <c r="DA332" s="6"/>
      <c r="DB332" s="4"/>
      <c r="DC332" s="6"/>
      <c r="DD332" s="4"/>
      <c r="DE332" s="6"/>
      <c r="DF332" s="6"/>
      <c r="DG332" s="6"/>
      <c r="DH332" s="6"/>
      <c r="DI332" s="4"/>
      <c r="DJ332" s="4"/>
      <c r="DK332" s="4"/>
      <c r="DL332" s="19"/>
      <c r="DM332" s="32"/>
      <c r="DN332" s="19"/>
      <c r="DO332" s="32"/>
      <c r="DP332" s="19"/>
      <c r="DQ332" s="32"/>
      <c r="DR332" s="4"/>
      <c r="DS332" s="4"/>
      <c r="DT332" s="4"/>
      <c r="DU332" s="4"/>
      <c r="DV332" s="6"/>
      <c r="DW332" s="6"/>
      <c r="DX332" s="187"/>
      <c r="DY332" s="19"/>
      <c r="DZ332" s="36"/>
      <c r="EA332" s="4"/>
    </row>
    <row r="333" spans="1:131" ht="12" customHeight="1" x14ac:dyDescent="0.2">
      <c r="A333" s="7"/>
      <c r="B333" s="7"/>
      <c r="C333" s="9"/>
      <c r="D333" s="7"/>
      <c r="E333" s="8"/>
      <c r="F333" s="8"/>
      <c r="G333" s="9"/>
      <c r="H333" s="7"/>
      <c r="I333" s="5"/>
      <c r="J333" s="6"/>
      <c r="K333" s="4"/>
      <c r="L333" s="6"/>
      <c r="M333" s="4"/>
      <c r="N333" s="4"/>
      <c r="O333" s="6"/>
      <c r="P333" s="4"/>
      <c r="Q333" s="4"/>
      <c r="R333" s="6"/>
      <c r="S333" s="4"/>
      <c r="T333" s="4"/>
      <c r="U333" s="6"/>
      <c r="V333" s="4"/>
      <c r="W333" s="4"/>
      <c r="X333" s="6"/>
      <c r="Y333" s="4"/>
      <c r="Z333" s="6"/>
      <c r="AA333" s="4"/>
      <c r="AB333" s="6"/>
      <c r="AC333" s="4"/>
      <c r="AD333" s="6"/>
      <c r="AE333" s="4"/>
      <c r="AF333" s="6"/>
      <c r="AG333" s="4"/>
      <c r="AH333" s="6"/>
      <c r="AI333" s="4"/>
      <c r="AJ333" s="6"/>
      <c r="AK333" s="4"/>
      <c r="AL333" s="6"/>
      <c r="AM333" s="4"/>
      <c r="AN333" s="6"/>
      <c r="AO333" s="4"/>
      <c r="AP333" s="6"/>
      <c r="AQ333" s="4"/>
      <c r="AR333" s="6"/>
      <c r="AS333" s="6"/>
      <c r="AT333" s="4"/>
      <c r="AU333" s="4"/>
      <c r="AV333" s="4"/>
      <c r="AW333" s="6"/>
      <c r="AX333" s="4"/>
      <c r="AY333" s="4"/>
      <c r="AZ333" s="4"/>
      <c r="BA333" s="6"/>
      <c r="BB333" s="4"/>
      <c r="BC333" s="4"/>
      <c r="BD333" s="4"/>
      <c r="BE333" s="6"/>
      <c r="BF333" s="4"/>
      <c r="BG333" s="6"/>
      <c r="BH333" s="4"/>
      <c r="BI333" s="4"/>
      <c r="BJ333" s="4"/>
      <c r="BK333" s="6"/>
      <c r="BL333" s="4"/>
      <c r="BM333" s="6"/>
      <c r="BN333" s="4"/>
      <c r="BO333" s="6"/>
      <c r="BP333" s="4"/>
      <c r="BQ333" s="6"/>
      <c r="BR333" s="4"/>
      <c r="BS333" s="6"/>
      <c r="BT333" s="6"/>
      <c r="BU333" s="6"/>
      <c r="BV333" s="4"/>
      <c r="BW333" s="6"/>
      <c r="BX333" s="4"/>
      <c r="BY333" s="6"/>
      <c r="BZ333" s="6"/>
      <c r="CA333" s="4"/>
      <c r="CB333" s="6"/>
      <c r="CC333" s="4"/>
      <c r="CD333" s="6"/>
      <c r="CE333" s="4"/>
      <c r="CF333" s="6"/>
      <c r="CG333" s="4"/>
      <c r="CH333" s="6"/>
      <c r="CI333" s="4"/>
      <c r="CJ333" s="6"/>
      <c r="CK333" s="4"/>
      <c r="CL333" s="6"/>
      <c r="CM333" s="4"/>
      <c r="CN333" s="6"/>
      <c r="CO333" s="5"/>
      <c r="CP333" s="6"/>
      <c r="CQ333" s="4"/>
      <c r="CR333" s="6"/>
      <c r="CS333" s="4"/>
      <c r="CT333" s="6"/>
      <c r="CU333" s="4"/>
      <c r="CV333" s="4"/>
      <c r="CW333" s="4"/>
      <c r="CX333" s="10"/>
      <c r="CY333" s="4"/>
      <c r="CZ333" s="6"/>
      <c r="DA333" s="6"/>
      <c r="DB333" s="4"/>
      <c r="DC333" s="6"/>
      <c r="DD333" s="4"/>
      <c r="DE333" s="6"/>
      <c r="DF333" s="6"/>
      <c r="DG333" s="6"/>
      <c r="DH333" s="6"/>
      <c r="DI333" s="4"/>
      <c r="DJ333" s="4"/>
      <c r="DK333" s="4"/>
      <c r="DL333" s="19"/>
      <c r="DM333" s="32"/>
      <c r="DN333" s="19"/>
      <c r="DO333" s="32"/>
      <c r="DP333" s="19"/>
      <c r="DQ333" s="32"/>
      <c r="DR333" s="4"/>
      <c r="DS333" s="4"/>
      <c r="DT333" s="4"/>
      <c r="DU333" s="4"/>
      <c r="DV333" s="6"/>
      <c r="DW333" s="6"/>
      <c r="DX333" s="187"/>
      <c r="DY333" s="19"/>
      <c r="DZ333" s="36"/>
      <c r="EA333" s="4"/>
    </row>
  </sheetData>
  <sortState xmlns:xlrd2="http://schemas.microsoft.com/office/spreadsheetml/2017/richdata2" ref="A8:EK9">
    <sortCondition ref="B8:B9"/>
  </sortState>
  <mergeCells count="79">
    <mergeCell ref="I2:J2"/>
    <mergeCell ref="CG2:CH2"/>
    <mergeCell ref="BN2:BO2"/>
    <mergeCell ref="BP2:BQ2"/>
    <mergeCell ref="BR2:BS2"/>
    <mergeCell ref="BV2:BW2"/>
    <mergeCell ref="BX2:BY2"/>
    <mergeCell ref="CA2:CB2"/>
    <mergeCell ref="CC2:CD2"/>
    <mergeCell ref="CE2:CF2"/>
    <mergeCell ref="BL2:BM2"/>
    <mergeCell ref="AA2:AB2"/>
    <mergeCell ref="AC2:AD2"/>
    <mergeCell ref="AE2:AF2"/>
    <mergeCell ref="AG2:AH2"/>
    <mergeCell ref="AI2:AJ2"/>
    <mergeCell ref="CY2:CY3"/>
    <mergeCell ref="DA2:DA3"/>
    <mergeCell ref="DB2:DC2"/>
    <mergeCell ref="DD2:DE2"/>
    <mergeCell ref="A1:F1"/>
    <mergeCell ref="G1:AP1"/>
    <mergeCell ref="AQ1:BM1"/>
    <mergeCell ref="BN1:CT1"/>
    <mergeCell ref="A2:A3"/>
    <mergeCell ref="B2:B3"/>
    <mergeCell ref="C2:C3"/>
    <mergeCell ref="D2:D3"/>
    <mergeCell ref="E2:E3"/>
    <mergeCell ref="F2:F3"/>
    <mergeCell ref="G2:G3"/>
    <mergeCell ref="H2:H3"/>
    <mergeCell ref="CQ2:CR2"/>
    <mergeCell ref="CS2:CT2"/>
    <mergeCell ref="CU2:CV2"/>
    <mergeCell ref="CW2:CW3"/>
    <mergeCell ref="CX2:CX3"/>
    <mergeCell ref="EA1:EG3"/>
    <mergeCell ref="DU2:DV2"/>
    <mergeCell ref="DW2:DW3"/>
    <mergeCell ref="DX2:DX3"/>
    <mergeCell ref="DY2:DY3"/>
    <mergeCell ref="DZ2:DZ3"/>
    <mergeCell ref="DS1:DX1"/>
    <mergeCell ref="DY1:DZ1"/>
    <mergeCell ref="DS2:DS3"/>
    <mergeCell ref="DT2:DT3"/>
    <mergeCell ref="P2:R2"/>
    <mergeCell ref="S2:U2"/>
    <mergeCell ref="DO2:DP2"/>
    <mergeCell ref="DH1:DR1"/>
    <mergeCell ref="DJ2:DJ3"/>
    <mergeCell ref="DK2:DL2"/>
    <mergeCell ref="DQ2:DR2"/>
    <mergeCell ref="DF2:DF3"/>
    <mergeCell ref="DG2:DG3"/>
    <mergeCell ref="DH2:DH3"/>
    <mergeCell ref="DI2:DI3"/>
    <mergeCell ref="DM2:DN2"/>
    <mergeCell ref="CI2:CJ2"/>
    <mergeCell ref="CK2:CL2"/>
    <mergeCell ref="CM2:CN2"/>
    <mergeCell ref="CO2:CP2"/>
    <mergeCell ref="V2:X2"/>
    <mergeCell ref="Y2:Z2"/>
    <mergeCell ref="CU1:DG1"/>
    <mergeCell ref="CZ2:CZ3"/>
    <mergeCell ref="K2:L2"/>
    <mergeCell ref="AX2:BA2"/>
    <mergeCell ref="BB2:BE2"/>
    <mergeCell ref="BF2:BG2"/>
    <mergeCell ref="BH2:BK2"/>
    <mergeCell ref="AK2:AL2"/>
    <mergeCell ref="AM2:AN2"/>
    <mergeCell ref="AO2:AP2"/>
    <mergeCell ref="AQ2:AR2"/>
    <mergeCell ref="AS2:AS3"/>
    <mergeCell ref="AT2:AW2"/>
    <mergeCell ref="M2:O2"/>
  </mergeCells>
  <hyperlinks>
    <hyperlink ref="EA71" r:id="rId1" xr:uid="{00000000-0004-0000-0100-000000000000}"/>
    <hyperlink ref="EA69" r:id="rId2" xr:uid="{00000000-0004-0000-0100-000001000000}"/>
    <hyperlink ref="DZ63" r:id="rId3" xr:uid="{00000000-0004-0000-0100-000002000000}"/>
    <hyperlink ref="DZ24" r:id="rId4" xr:uid="{00000000-0004-0000-0100-000003000000}"/>
    <hyperlink ref="DZ19" r:id="rId5" xr:uid="{00000000-0004-0000-0100-000004000000}"/>
  </hyperlinks>
  <pageMargins left="0.7" right="0.7" top="0.75" bottom="0.75" header="0" footer="0"/>
  <pageSetup orientation="portrait"/>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E7F6-9564-594C-9D60-96D387B6E1CB}">
  <dimension ref="A1:F159"/>
  <sheetViews>
    <sheetView workbookViewId="0">
      <selection activeCell="G19" sqref="G19"/>
    </sheetView>
  </sheetViews>
  <sheetFormatPr baseColWidth="10" defaultRowHeight="15" x14ac:dyDescent="0.2"/>
  <cols>
    <col min="1" max="1" width="32.6640625" customWidth="1"/>
  </cols>
  <sheetData>
    <row r="1" spans="1:6" x14ac:dyDescent="0.2">
      <c r="A1" s="253" t="s">
        <v>10</v>
      </c>
      <c r="E1" s="253" t="s">
        <v>1108</v>
      </c>
      <c r="F1" s="253" t="s">
        <v>1109</v>
      </c>
    </row>
    <row r="2" spans="1:6" x14ac:dyDescent="0.2">
      <c r="A2" t="str">
        <f>Induced_seismicity_cases!B5</f>
        <v>In Salah</v>
      </c>
      <c r="B2" s="266">
        <f>AVERAGE(Induced_seismicity_cases!V5:W5)</f>
        <v>0.2</v>
      </c>
      <c r="D2">
        <f>AVERAGE(Induced_seismicity_cases!CU5:CV5)</f>
        <v>1810</v>
      </c>
      <c r="E2" s="45">
        <v>1.3100000000000001E-2</v>
      </c>
      <c r="F2" s="267">
        <f>AVERAGE(Induced_seismicity_cases!DB5:DC5)</f>
        <v>5923076.923076923</v>
      </c>
    </row>
    <row r="3" spans="1:6" x14ac:dyDescent="0.2">
      <c r="A3" t="str">
        <f>Induced_seismicity_cases!B6</f>
        <v>Heletz</v>
      </c>
      <c r="B3" s="266" t="e">
        <f>AVERAGE(Induced_seismicity_cases!V6:W6)</f>
        <v>#DIV/0!</v>
      </c>
      <c r="D3">
        <f>AVERAGE(Induced_seismicity_cases!CU6:CV6)</f>
        <v>1630</v>
      </c>
      <c r="E3" s="64">
        <v>2E-3</v>
      </c>
      <c r="F3" s="267">
        <f>AVERAGE(Induced_seismicity_cases!DB6:DC6)</f>
        <v>164.84615384615384</v>
      </c>
    </row>
    <row r="4" spans="1:6" x14ac:dyDescent="0.2">
      <c r="A4" t="str">
        <f>Induced_seismicity_cases!B7</f>
        <v>Bergermeer</v>
      </c>
      <c r="B4" s="266">
        <f>AVERAGE(Induced_seismicity_cases!V7:W7)</f>
        <v>0.17499999999999999</v>
      </c>
      <c r="D4">
        <f>AVERAGE(Induced_seismicity_cases!CU7:CV7)</f>
        <v>2100</v>
      </c>
      <c r="E4" s="64">
        <v>463</v>
      </c>
      <c r="F4" s="267">
        <f>AVERAGE(Induced_seismicity_cases!DB7:DC7)</f>
        <v>4300000000</v>
      </c>
    </row>
    <row r="5" spans="1:6" x14ac:dyDescent="0.2">
      <c r="A5" t="str">
        <f>Induced_seismicity_cases!B8</f>
        <v>Castor</v>
      </c>
      <c r="B5" s="266">
        <f>AVERAGE(Induced_seismicity_cases!V8:W8)</f>
        <v>0.26</v>
      </c>
      <c r="D5">
        <f>AVERAGE(Induced_seismicity_cases!CU8:CV8)</f>
        <v>1740</v>
      </c>
      <c r="E5" s="64">
        <v>1.5</v>
      </c>
      <c r="F5" s="267">
        <f>AVERAGE(Induced_seismicity_cases!DB8:DC8)</f>
        <v>640000</v>
      </c>
    </row>
    <row r="6" spans="1:6" x14ac:dyDescent="0.2">
      <c r="A6" t="str">
        <f>Induced_seismicity_cases!B9</f>
        <v>Hontomín</v>
      </c>
      <c r="B6" s="266" t="e">
        <f>AVERAGE(Induced_seismicity_cases!V9:W9)</f>
        <v>#DIV/0!</v>
      </c>
      <c r="D6">
        <f>AVERAGE(Induced_seismicity_cases!CU9:CV9)</f>
        <v>1497</v>
      </c>
      <c r="E6" s="64">
        <v>2E-3</v>
      </c>
      <c r="F6" s="267">
        <f>AVERAGE(Induced_seismicity_cases!DB9:DC9)</f>
        <v>14000</v>
      </c>
    </row>
    <row r="7" spans="1:6" x14ac:dyDescent="0.2">
      <c r="A7" t="str">
        <f>Induced_seismicity_cases!B10</f>
        <v>Decatur (CCS1), Illinois, demonstration site</v>
      </c>
      <c r="B7" s="266">
        <f>AVERAGE(Induced_seismicity_cases!V10:W10)</f>
        <v>0.16500000000000001</v>
      </c>
      <c r="D7">
        <f>AVERAGE(Induced_seismicity_cases!CU10:CV10)</f>
        <v>2130</v>
      </c>
      <c r="E7" s="64">
        <v>1.55E-2</v>
      </c>
      <c r="F7" s="267">
        <f>AVERAGE(Induced_seismicity_cases!DB10:DC10)</f>
        <v>1333333.3333333333</v>
      </c>
    </row>
    <row r="8" spans="1:6" x14ac:dyDescent="0.2">
      <c r="A8" t="str">
        <f>Induced_seismicity_cases!B11</f>
        <v>IL-ICCS (CCS2), Illinois, industry site</v>
      </c>
      <c r="B8" s="266">
        <f>AVERAGE(Induced_seismicity_cases!V11:W11)</f>
        <v>0.13500000000000001</v>
      </c>
      <c r="D8">
        <f>AVERAGE(Induced_seismicity_cases!CU11:CV11)</f>
        <v>2050.5</v>
      </c>
      <c r="E8" s="79">
        <v>2.41E-2</v>
      </c>
      <c r="F8" s="267">
        <f>AVERAGE(Induced_seismicity_cases!DB11:DC11)</f>
        <v>2400000</v>
      </c>
    </row>
    <row r="9" spans="1:6" x14ac:dyDescent="0.2">
      <c r="A9" t="str">
        <f>Induced_seismicity_cases!B12</f>
        <v>Cooper Basin (Habanero 1 restimulation)</v>
      </c>
      <c r="B9" s="266">
        <f>AVERAGE(Induced_seismicity_cases!V12:W12)</f>
        <v>0.25</v>
      </c>
      <c r="D9">
        <f>AVERAGE(Induced_seismicity_cases!CU12:CV12)</f>
        <v>4250</v>
      </c>
      <c r="E9" s="64">
        <v>3.1E-2</v>
      </c>
      <c r="F9" s="267">
        <f>AVERAGE(Induced_seismicity_cases!DB12:DC12)</f>
        <v>22500</v>
      </c>
    </row>
    <row r="10" spans="1:6" x14ac:dyDescent="0.2">
      <c r="A10" t="str">
        <f>Induced_seismicity_cases!B13</f>
        <v>Cooper Basin (Habanero 1)</v>
      </c>
      <c r="B10" s="266">
        <f>AVERAGE(Induced_seismicity_cases!V13:W13)</f>
        <v>0.25</v>
      </c>
      <c r="D10">
        <f>AVERAGE(Induced_seismicity_cases!CU13:CV13)</f>
        <v>4124</v>
      </c>
      <c r="E10" s="64">
        <v>4.8000000000000001E-2</v>
      </c>
      <c r="F10" s="267">
        <f>AVERAGE(Induced_seismicity_cases!DB13:DC13)</f>
        <v>20000</v>
      </c>
    </row>
    <row r="11" spans="1:6" x14ac:dyDescent="0.2">
      <c r="A11" t="str">
        <f>Induced_seismicity_cases!B14</f>
        <v>Cooper Basin (Habanero 3)</v>
      </c>
      <c r="B11" s="266">
        <f>AVERAGE(Induced_seismicity_cases!V14:W14)</f>
        <v>0.25</v>
      </c>
      <c r="D11" t="e">
        <f>AVERAGE(Induced_seismicity_cases!CU14:CV14)</f>
        <v>#DIV/0!</v>
      </c>
      <c r="E11" s="64"/>
      <c r="F11" s="267" t="e">
        <f>AVERAGE(Induced_seismicity_cases!DB14:DC14)</f>
        <v>#DIV/0!</v>
      </c>
    </row>
    <row r="12" spans="1:6" x14ac:dyDescent="0.2">
      <c r="A12" t="str">
        <f>Induced_seismicity_cases!B15</f>
        <v>Cooper Basin (Habanero 4)</v>
      </c>
      <c r="B12" s="266">
        <f>AVERAGE(Induced_seismicity_cases!V15:W15)</f>
        <v>0.25</v>
      </c>
      <c r="D12">
        <f>AVERAGE(Induced_seismicity_cases!CU15:CV15)</f>
        <v>4160</v>
      </c>
      <c r="E12" s="64">
        <v>0.06</v>
      </c>
      <c r="F12" s="267">
        <f>AVERAGE(Induced_seismicity_cases!DB15:DC15)</f>
        <v>34000</v>
      </c>
    </row>
    <row r="13" spans="1:6" x14ac:dyDescent="0.2">
      <c r="A13" t="str">
        <f>Induced_seismicity_cases!B16</f>
        <v>Cooper Basin (Jolokia 1)</v>
      </c>
      <c r="B13" s="266">
        <f>AVERAGE(Induced_seismicity_cases!V16:W16)</f>
        <v>0.25</v>
      </c>
      <c r="D13">
        <f>AVERAGE(Induced_seismicity_cases!CU16:CV16)</f>
        <v>4557</v>
      </c>
      <c r="E13" s="64">
        <v>0.01</v>
      </c>
      <c r="F13" s="267">
        <f>AVERAGE(Induced_seismicity_cases!DB16:DC16)</f>
        <v>380</v>
      </c>
    </row>
    <row r="14" spans="1:6" x14ac:dyDescent="0.2">
      <c r="A14" t="str">
        <f>Induced_seismicity_cases!B17</f>
        <v>Paralana 2 (Diagnostic Fracture Injection Test)</v>
      </c>
      <c r="B14" s="266">
        <f>AVERAGE(Induced_seismicity_cases!V17:W17)</f>
        <v>0.2</v>
      </c>
      <c r="D14">
        <f>AVERAGE(Induced_seismicity_cases!CU17:CV17)</f>
        <v>3642</v>
      </c>
      <c r="E14" s="64">
        <v>5.3E-3</v>
      </c>
      <c r="F14" s="267">
        <f>AVERAGE(Induced_seismicity_cases!DB17:DC17)</f>
        <v>1400</v>
      </c>
    </row>
    <row r="15" spans="1:6" x14ac:dyDescent="0.2">
      <c r="A15" t="str">
        <f>Induced_seismicity_cases!B18</f>
        <v>Well Paralana 2</v>
      </c>
      <c r="B15" s="266">
        <f>AVERAGE(Induced_seismicity_cases!V18:W18)</f>
        <v>0.2</v>
      </c>
      <c r="D15">
        <f>AVERAGE(Induced_seismicity_cases!CU18:CV18)</f>
        <v>3642</v>
      </c>
      <c r="E15" s="45">
        <v>2.7E-2</v>
      </c>
      <c r="F15" s="267">
        <f>AVERAGE(Induced_seismicity_cases!DB18:DC18)</f>
        <v>3100</v>
      </c>
    </row>
    <row r="16" spans="1:6" x14ac:dyDescent="0.2">
      <c r="A16" t="str">
        <f>Induced_seismicity_cases!B19</f>
        <v>Balmatt (MOL-GT-02)</v>
      </c>
      <c r="B16" s="266" t="e">
        <f>AVERAGE(Induced_seismicity_cases!V19:W19)</f>
        <v>#DIV/0!</v>
      </c>
      <c r="D16">
        <f>AVERAGE(Induced_seismicity_cases!CU19:CV19)</f>
        <v>3300</v>
      </c>
      <c r="E16" s="45"/>
      <c r="F16" s="267" t="e">
        <f>AVERAGE(Induced_seismicity_cases!DB19:DC19)</f>
        <v>#DIV/0!</v>
      </c>
    </row>
    <row r="17" spans="1:6" x14ac:dyDescent="0.2">
      <c r="A17" t="str">
        <f>Induced_seismicity_cases!B20</f>
        <v>Berlín (Well TR8A)</v>
      </c>
      <c r="B17" s="266" t="e">
        <f>AVERAGE(Induced_seismicity_cases!V20:W20)</f>
        <v>#DIV/0!</v>
      </c>
      <c r="D17">
        <f>AVERAGE(Induced_seismicity_cases!CU20:CV20)</f>
        <v>2000</v>
      </c>
      <c r="E17" s="45">
        <v>0.14000000000000001</v>
      </c>
      <c r="F17" s="267">
        <f>AVERAGE(Induced_seismicity_cases!DB20:DC20)</f>
        <v>300000</v>
      </c>
    </row>
    <row r="18" spans="1:6" x14ac:dyDescent="0.2">
      <c r="A18" t="str">
        <f>Induced_seismicity_cases!B21</f>
        <v>Helsinki</v>
      </c>
      <c r="B18" s="266" t="e">
        <f>AVERAGE(Induced_seismicity_cases!V21:W21)</f>
        <v>#DIV/0!</v>
      </c>
      <c r="D18">
        <f>AVERAGE(Induced_seismicity_cases!CU21:CV21)</f>
        <v>5900</v>
      </c>
      <c r="E18" s="45">
        <v>1.3299999999999999E-2</v>
      </c>
      <c r="F18" s="267">
        <f>AVERAGE(Induced_seismicity_cases!DB21:DC21)</f>
        <v>18540</v>
      </c>
    </row>
    <row r="19" spans="1:6" x14ac:dyDescent="0.2">
      <c r="A19" t="str">
        <f>Induced_seismicity_cases!B22</f>
        <v>La Wantzenau, Strasbourg</v>
      </c>
      <c r="B19" s="266" t="e">
        <f>AVERAGE(Induced_seismicity_cases!V22:W22)</f>
        <v>#DIV/0!</v>
      </c>
      <c r="D19">
        <f>AVERAGE(Induced_seismicity_cases!CU22:CV22)</f>
        <v>3500</v>
      </c>
      <c r="E19" s="64"/>
      <c r="F19" s="267" t="e">
        <f>AVERAGE(Induced_seismicity_cases!DB22:DC22)</f>
        <v>#DIV/0!</v>
      </c>
    </row>
    <row r="20" spans="1:6" x14ac:dyDescent="0.2">
      <c r="A20" t="str">
        <f>Induced_seismicity_cases!B23</f>
        <v>Rittershoffen, Alsace</v>
      </c>
      <c r="B20" s="266">
        <f>AVERAGE(Induced_seismicity_cases!V23:W23)</f>
        <v>0.24</v>
      </c>
      <c r="D20">
        <f>AVERAGE(Induced_seismicity_cases!CU23:CV23)</f>
        <v>2580</v>
      </c>
      <c r="E20" s="64"/>
      <c r="F20" s="267" t="e">
        <f>AVERAGE(Induced_seismicity_cases!DB23:DC23)</f>
        <v>#DIV/0!</v>
      </c>
    </row>
    <row r="21" spans="1:6" x14ac:dyDescent="0.2">
      <c r="A21" t="str">
        <f>Induced_seismicity_cases!B24</f>
        <v>Robertsau, Strasbourg</v>
      </c>
      <c r="B21" s="266" t="e">
        <f>AVERAGE(Induced_seismicity_cases!V24:W24)</f>
        <v>#DIV/0!</v>
      </c>
      <c r="D21">
        <f>AVERAGE(Induced_seismicity_cases!CU24:CV24)</f>
        <v>3500</v>
      </c>
      <c r="E21" s="64">
        <v>9.7199999999999995E-2</v>
      </c>
      <c r="F21" s="267" t="e">
        <f>AVERAGE(Induced_seismicity_cases!DB24:DC24)</f>
        <v>#DIV/0!</v>
      </c>
    </row>
    <row r="22" spans="1:6" x14ac:dyDescent="0.2">
      <c r="A22" t="str">
        <f>Induced_seismicity_cases!B25</f>
        <v>Soultz (GPK-1)</v>
      </c>
      <c r="B22" s="266">
        <f>AVERAGE(Induced_seismicity_cases!V25:W25)</f>
        <v>0.255</v>
      </c>
      <c r="D22">
        <f>AVERAGE(Induced_seismicity_cases!CU25:CV25)</f>
        <v>3250</v>
      </c>
      <c r="E22" s="64">
        <v>3.5999999999999997E-2</v>
      </c>
      <c r="F22" s="267">
        <f>AVERAGE(Induced_seismicity_cases!DB25:DC25)</f>
        <v>23000</v>
      </c>
    </row>
    <row r="23" spans="1:6" x14ac:dyDescent="0.2">
      <c r="A23" t="str">
        <f>Induced_seismicity_cases!B26</f>
        <v>Soultz (GPK-2)</v>
      </c>
      <c r="B23" s="266" t="e">
        <f>AVERAGE(Induced_seismicity_cases!V26:W26)</f>
        <v>#DIV/0!</v>
      </c>
      <c r="D23">
        <f>AVERAGE(Induced_seismicity_cases!CU26:CV26)</f>
        <v>4757.5</v>
      </c>
      <c r="E23" s="228">
        <v>0.05</v>
      </c>
      <c r="F23" s="267">
        <f>AVERAGE(Induced_seismicity_cases!DB26:DC26)</f>
        <v>27500</v>
      </c>
    </row>
    <row r="24" spans="1:6" x14ac:dyDescent="0.2">
      <c r="A24" t="str">
        <f>Induced_seismicity_cases!B27</f>
        <v>Soultz (GPK-2)- restimulation</v>
      </c>
      <c r="B24" s="266" t="e">
        <f>AVERAGE(Induced_seismicity_cases!V27:W27)</f>
        <v>#DIV/0!</v>
      </c>
      <c r="D24">
        <f>AVERAGE(Induced_seismicity_cases!CU27:CV27)</f>
        <v>4757.5</v>
      </c>
      <c r="E24" s="64">
        <v>0.02</v>
      </c>
      <c r="F24" s="267">
        <f>AVERAGE(Induced_seismicity_cases!DB27:DC27)</f>
        <v>3400</v>
      </c>
    </row>
    <row r="25" spans="1:6" x14ac:dyDescent="0.2">
      <c r="A25" t="str">
        <f>Induced_seismicity_cases!B28</f>
        <v>Soultz (GPK-3)</v>
      </c>
      <c r="B25" s="266" t="e">
        <f>AVERAGE(Induced_seismicity_cases!V28:W28)</f>
        <v>#DIV/0!</v>
      </c>
      <c r="D25">
        <f>AVERAGE(Induced_seismicity_cases!CU28:CV28)</f>
        <v>4778</v>
      </c>
      <c r="E25" s="64">
        <v>1.4999999999999999E-2</v>
      </c>
      <c r="F25" s="267">
        <f>AVERAGE(Induced_seismicity_cases!DB28:DC28)</f>
        <v>8500</v>
      </c>
    </row>
    <row r="26" spans="1:6" x14ac:dyDescent="0.2">
      <c r="A26" t="str">
        <f>Induced_seismicity_cases!B29</f>
        <v>Soultz (GPK-4)</v>
      </c>
      <c r="B26" s="266" t="e">
        <f>AVERAGE(Induced_seismicity_cases!V29:W29)</f>
        <v>#DIV/0!</v>
      </c>
      <c r="D26">
        <f>AVERAGE(Induced_seismicity_cases!CU29:CV29)</f>
        <v>4750</v>
      </c>
      <c r="E26" s="64">
        <v>4.4999999999999998E-2</v>
      </c>
      <c r="F26" s="267">
        <f>AVERAGE(Induced_seismicity_cases!DB29:DC29)</f>
        <v>21500</v>
      </c>
    </row>
    <row r="27" spans="1:6" x14ac:dyDescent="0.2">
      <c r="A27" t="str">
        <f>Induced_seismicity_cases!B30</f>
        <v>Bad Urach</v>
      </c>
      <c r="B27" s="266">
        <f>AVERAGE(Induced_seismicity_cases!V30:W30)</f>
        <v>0.255</v>
      </c>
      <c r="D27">
        <f>AVERAGE(Induced_seismicity_cases!CU30:CV30)</f>
        <v>4300</v>
      </c>
      <c r="E27" s="64">
        <v>0.05</v>
      </c>
      <c r="F27" s="267">
        <f>AVERAGE(Induced_seismicity_cases!DB30:DC30)</f>
        <v>5600</v>
      </c>
    </row>
    <row r="28" spans="1:6" x14ac:dyDescent="0.2">
      <c r="A28" t="str">
        <f>Induced_seismicity_cases!B31</f>
        <v>GeneSys, Hannover</v>
      </c>
      <c r="B28" s="266">
        <f>AVERAGE(Induced_seismicity_cases!V31:W31)</f>
        <v>0.245</v>
      </c>
      <c r="D28">
        <f>AVERAGE(Induced_seismicity_cases!CU31:CV31)</f>
        <v>3795.25</v>
      </c>
      <c r="E28" s="64">
        <v>0.05</v>
      </c>
      <c r="F28" s="267" t="e">
        <f>AVERAGE(Induced_seismicity_cases!DB31:DC31)</f>
        <v>#DIV/0!</v>
      </c>
    </row>
    <row r="29" spans="1:6" x14ac:dyDescent="0.2">
      <c r="A29" t="str">
        <f>Induced_seismicity_cases!B32</f>
        <v>Groẞ-Schönebeck</v>
      </c>
      <c r="B29" s="266">
        <f>AVERAGE(Induced_seismicity_cases!V32:W32)</f>
        <v>0.2</v>
      </c>
      <c r="D29">
        <f>AVERAGE(Induced_seismicity_cases!CU32:CV32)</f>
        <v>4100</v>
      </c>
      <c r="E29" s="64">
        <v>0.15</v>
      </c>
      <c r="F29" s="267">
        <f>AVERAGE(Induced_seismicity_cases!DB32:DC32)</f>
        <v>13000</v>
      </c>
    </row>
    <row r="30" spans="1:6" x14ac:dyDescent="0.2">
      <c r="A30" t="str">
        <f>Induced_seismicity_cases!B33</f>
        <v>Insheim</v>
      </c>
      <c r="B30" s="266" t="e">
        <f>AVERAGE(Induced_seismicity_cases!V33:W33)</f>
        <v>#DIV/0!</v>
      </c>
      <c r="D30">
        <f>AVERAGE(Induced_seismicity_cases!CU33:CV33)</f>
        <v>3700</v>
      </c>
      <c r="E30" s="64"/>
      <c r="F30" s="267" t="e">
        <f>AVERAGE(Induced_seismicity_cases!DB33:DC33)</f>
        <v>#DIV/0!</v>
      </c>
    </row>
    <row r="31" spans="1:6" x14ac:dyDescent="0.2">
      <c r="A31" t="str">
        <f>Induced_seismicity_cases!B34</f>
        <v>Insheim</v>
      </c>
      <c r="B31" s="266" t="e">
        <f>AVERAGE(Induced_seismicity_cases!V34:W34)</f>
        <v>#DIV/0!</v>
      </c>
      <c r="D31">
        <f>AVERAGE(Induced_seismicity_cases!CU34:CV34)</f>
        <v>3700</v>
      </c>
      <c r="E31" s="64"/>
      <c r="F31" s="267" t="e">
        <f>AVERAGE(Induced_seismicity_cases!DB34:DC34)</f>
        <v>#DIV/0!</v>
      </c>
    </row>
    <row r="32" spans="1:6" x14ac:dyDescent="0.2">
      <c r="A32" t="str">
        <f>Induced_seismicity_cases!B35</f>
        <v>Landau</v>
      </c>
      <c r="B32" s="266" t="e">
        <f>AVERAGE(Induced_seismicity_cases!V35:W35)</f>
        <v>#DIV/0!</v>
      </c>
      <c r="D32">
        <f>AVERAGE(Induced_seismicity_cases!CU35:CV35)</f>
        <v>3000</v>
      </c>
      <c r="E32" s="64">
        <v>7.0000000000000007E-2</v>
      </c>
      <c r="F32" s="267" t="e">
        <f>AVERAGE(Induced_seismicity_cases!DB35:DC35)</f>
        <v>#DIV/0!</v>
      </c>
    </row>
    <row r="33" spans="1:6" x14ac:dyDescent="0.2">
      <c r="A33" t="str">
        <f>Induced_seismicity_cases!B36</f>
        <v>Unterhaching</v>
      </c>
      <c r="B33" s="266">
        <f>AVERAGE(Induced_seismicity_cases!V36:W36)</f>
        <v>0.24</v>
      </c>
      <c r="D33">
        <f>AVERAGE(Induced_seismicity_cases!CU36:CV36)</f>
        <v>3475</v>
      </c>
      <c r="E33" s="64">
        <v>0.12</v>
      </c>
      <c r="F33" s="267" t="e">
        <f>AVERAGE(Induced_seismicity_cases!DB36:DC36)</f>
        <v>#DIV/0!</v>
      </c>
    </row>
    <row r="34" spans="1:6" x14ac:dyDescent="0.2">
      <c r="A34" t="str">
        <f>Induced_seismicity_cases!B37</f>
        <v>Hellisheiði (Húsmúli reinjection site)</v>
      </c>
      <c r="B34" s="266">
        <f>AVERAGE(Induced_seismicity_cases!V37:W37)</f>
        <v>0.25</v>
      </c>
      <c r="D34">
        <f>AVERAGE(Induced_seismicity_cases!CU37:CV37)</f>
        <v>1505</v>
      </c>
      <c r="E34" s="64">
        <v>0.55000000000000004</v>
      </c>
      <c r="F34" s="267" t="e">
        <f>AVERAGE(Induced_seismicity_cases!DB37:DC37)</f>
        <v>#DIV/0!</v>
      </c>
    </row>
    <row r="35" spans="1:6" x14ac:dyDescent="0.2">
      <c r="A35" t="str">
        <f>Induced_seismicity_cases!B38</f>
        <v>Hellisheiði (Well HE-8)</v>
      </c>
      <c r="B35" s="266">
        <f>AVERAGE(Induced_seismicity_cases!V38:W38)</f>
        <v>0.25</v>
      </c>
      <c r="D35">
        <f>AVERAGE(Induced_seismicity_cases!CU38:CV38)</f>
        <v>2500</v>
      </c>
      <c r="E35" s="64">
        <v>0.06</v>
      </c>
      <c r="F35" s="267" t="e">
        <f>AVERAGE(Induced_seismicity_cases!DB38:DC38)</f>
        <v>#DIV/0!</v>
      </c>
    </row>
    <row r="36" spans="1:6" x14ac:dyDescent="0.2">
      <c r="A36" t="str">
        <f>Induced_seismicity_cases!B39</f>
        <v>Hellisheiði(Gráuhnjúkar reinjection site)</v>
      </c>
      <c r="B36" s="266">
        <f>AVERAGE(Induced_seismicity_cases!V39:W39)</f>
        <v>0.25</v>
      </c>
      <c r="D36">
        <f>AVERAGE(Induced_seismicity_cases!CU39:CV39)</f>
        <v>800</v>
      </c>
      <c r="E36" s="64">
        <v>0.35</v>
      </c>
      <c r="F36" s="267" t="e">
        <f>AVERAGE(Induced_seismicity_cases!DB39:DC39)</f>
        <v>#DIV/0!</v>
      </c>
    </row>
    <row r="37" spans="1:6" x14ac:dyDescent="0.2">
      <c r="A37" t="str">
        <f>Induced_seismicity_cases!B40</f>
        <v>Krafla</v>
      </c>
      <c r="B37" s="266">
        <f>AVERAGE(Induced_seismicity_cases!V40:W40)</f>
        <v>0.19</v>
      </c>
      <c r="D37">
        <f>AVERAGE(Induced_seismicity_cases!CU40:CV40)</f>
        <v>2050</v>
      </c>
      <c r="E37" s="64">
        <v>7.0000000000000007E-2</v>
      </c>
      <c r="F37" s="267" t="e">
        <f>AVERAGE(Induced_seismicity_cases!DB40:DC40)</f>
        <v>#DIV/0!</v>
      </c>
    </row>
    <row r="38" spans="1:6" x14ac:dyDescent="0.2">
      <c r="A38" t="str">
        <f>Induced_seismicity_cases!B41</f>
        <v xml:space="preserve">Laugaland (Eyjafjördur), North IS </v>
      </c>
      <c r="B38" s="266" t="e">
        <f>AVERAGE(Induced_seismicity_cases!V41:W41)</f>
        <v>#DIV/0!</v>
      </c>
      <c r="D38">
        <f>AVERAGE(Induced_seismicity_cases!CU41:CV41)</f>
        <v>1132.5</v>
      </c>
      <c r="E38" s="63">
        <v>2.1000000000000001E-2</v>
      </c>
      <c r="F38" s="267" t="e">
        <f>AVERAGE(Induced_seismicity_cases!DB41:DC41)</f>
        <v>#DIV/0!</v>
      </c>
    </row>
    <row r="39" spans="1:6" x14ac:dyDescent="0.2">
      <c r="A39" t="str">
        <f>Induced_seismicity_cases!B42</f>
        <v>Laugaland (Holtum) and Kaldárholt, South IS</v>
      </c>
      <c r="B39" s="266" t="e">
        <f>AVERAGE(Induced_seismicity_cases!V42:W42)</f>
        <v>#DIV/0!</v>
      </c>
      <c r="D39">
        <f>AVERAGE(Induced_seismicity_cases!CU42:CV42)</f>
        <v>1000</v>
      </c>
      <c r="E39" s="63">
        <v>4.0000000000000001E-3</v>
      </c>
      <c r="F39" s="267" t="e">
        <f>AVERAGE(Induced_seismicity_cases!DB42:DC42)</f>
        <v>#DIV/0!</v>
      </c>
    </row>
    <row r="40" spans="1:6" x14ac:dyDescent="0.2">
      <c r="A40" t="str">
        <f>Induced_seismicity_cases!B43</f>
        <v>Nesjavellir</v>
      </c>
      <c r="B40" s="266" t="e">
        <f>AVERAGE(Induced_seismicity_cases!V43:W43)</f>
        <v>#DIV/0!</v>
      </c>
      <c r="D40">
        <f>AVERAGE(Induced_seismicity_cases!CU43:CV43)</f>
        <v>475</v>
      </c>
      <c r="E40" s="64">
        <v>0.16</v>
      </c>
      <c r="F40" s="267" t="e">
        <f>AVERAGE(Induced_seismicity_cases!DB43:DC43)</f>
        <v>#DIV/0!</v>
      </c>
    </row>
    <row r="41" spans="1:6" x14ac:dyDescent="0.2">
      <c r="A41" t="str">
        <f>Induced_seismicity_cases!B44</f>
        <v>Reykjanes</v>
      </c>
      <c r="B41" s="266" t="e">
        <f>AVERAGE(Induced_seismicity_cases!V44:W44)</f>
        <v>#DIV/0!</v>
      </c>
      <c r="D41">
        <f>AVERAGE(Induced_seismicity_cases!CU44:CV44)</f>
        <v>1000</v>
      </c>
      <c r="E41" s="64">
        <v>7.9000000000000001E-2</v>
      </c>
      <c r="F41" s="267">
        <f>AVERAGE(Induced_seismicity_cases!DB44:DC44)</f>
        <v>70600000</v>
      </c>
    </row>
    <row r="42" spans="1:6" x14ac:dyDescent="0.2">
      <c r="A42" t="str">
        <f>Induced_seismicity_cases!B45</f>
        <v>Svartsengi (Central part)</v>
      </c>
      <c r="B42" s="266" t="e">
        <f>AVERAGE(Induced_seismicity_cases!V45:W45)</f>
        <v>#DIV/0!</v>
      </c>
      <c r="D42">
        <f>AVERAGE(Induced_seismicity_cases!CU45:CV45)</f>
        <v>1500</v>
      </c>
      <c r="E42" s="63">
        <v>5.5E-2</v>
      </c>
      <c r="F42" s="267">
        <f>AVERAGE(Induced_seismicity_cases!DB45:DC45)</f>
        <v>200000</v>
      </c>
    </row>
    <row r="43" spans="1:6" x14ac:dyDescent="0.2">
      <c r="A43" t="str">
        <f>Induced_seismicity_cases!B46</f>
        <v>Svartsengi (Pheriphery)</v>
      </c>
      <c r="B43" s="266" t="e">
        <f>AVERAGE(Induced_seismicity_cases!V46:W46)</f>
        <v>#DIV/0!</v>
      </c>
      <c r="D43">
        <f>AVERAGE(Induced_seismicity_cases!CU46:CV46)</f>
        <v>900</v>
      </c>
      <c r="E43" s="64">
        <v>0.24399999999999999</v>
      </c>
      <c r="F43" s="267" t="e">
        <f>AVERAGE(Induced_seismicity_cases!DB46:DC46)</f>
        <v>#DIV/0!</v>
      </c>
    </row>
    <row r="44" spans="1:6" x14ac:dyDescent="0.2">
      <c r="A44" t="str">
        <f>Induced_seismicity_cases!B47</f>
        <v>Latera</v>
      </c>
      <c r="B44" s="266" t="e">
        <f>AVERAGE(Induced_seismicity_cases!V47:W47)</f>
        <v>#DIV/0!</v>
      </c>
      <c r="D44">
        <f>AVERAGE(Induced_seismicity_cases!CU47:CV47)</f>
        <v>1300</v>
      </c>
      <c r="E44" s="64">
        <v>8.3000000000000004E-2</v>
      </c>
      <c r="F44" s="267">
        <f>AVERAGE(Induced_seismicity_cases!DB47:DC47)</f>
        <v>30000</v>
      </c>
    </row>
    <row r="45" spans="1:6" x14ac:dyDescent="0.2">
      <c r="A45" t="str">
        <f>Induced_seismicity_cases!B48</f>
        <v>Hijiori (SkG-2 circulation)</v>
      </c>
      <c r="B45" s="266">
        <f>AVERAGE(Induced_seismicity_cases!V48:W48)</f>
        <v>0.25</v>
      </c>
      <c r="D45">
        <f>AVERAGE(Induced_seismicity_cases!CU48:CV48)</f>
        <v>1795</v>
      </c>
      <c r="E45" s="64">
        <v>3.3000000000000002E-2</v>
      </c>
      <c r="F45" s="267">
        <f>AVERAGE(Induced_seismicity_cases!DB48:DC48)</f>
        <v>44500</v>
      </c>
    </row>
    <row r="46" spans="1:6" x14ac:dyDescent="0.2">
      <c r="A46" t="str">
        <f>Induced_seismicity_cases!B49</f>
        <v>Hijiori (SKG-2 injection/stimulation)</v>
      </c>
      <c r="B46" s="266">
        <f>AVERAGE(Induced_seismicity_cases!V49:W49)</f>
        <v>0.25</v>
      </c>
      <c r="D46">
        <f>AVERAGE(Induced_seismicity_cases!CU49:CV49)</f>
        <v>1795</v>
      </c>
      <c r="E46" s="64">
        <v>0.1033</v>
      </c>
      <c r="F46" s="267">
        <f>AVERAGE(Induced_seismicity_cases!DB49:DC49)</f>
        <v>2000</v>
      </c>
    </row>
    <row r="47" spans="1:6" x14ac:dyDescent="0.2">
      <c r="A47" t="str">
        <f>Induced_seismicity_cases!B50</f>
        <v>Ogachi (OGC-1)</v>
      </c>
      <c r="B47" s="266">
        <f>AVERAGE(Induced_seismicity_cases!V50:W50)</f>
        <v>0.25</v>
      </c>
      <c r="D47">
        <f>AVERAGE(Induced_seismicity_cases!CU50:CV50)</f>
        <v>995</v>
      </c>
      <c r="E47" s="64">
        <v>1.1390000000000001E-2</v>
      </c>
      <c r="F47" s="267">
        <f>AVERAGE(Induced_seismicity_cases!DB50:DC50)</f>
        <v>9200</v>
      </c>
    </row>
    <row r="48" spans="1:6" x14ac:dyDescent="0.2">
      <c r="A48" t="str">
        <f>Induced_seismicity_cases!B51</f>
        <v>Curonian Lagoon</v>
      </c>
      <c r="B48" s="266" t="e">
        <f>AVERAGE(Induced_seismicity_cases!V51:W51)</f>
        <v>#DIV/0!</v>
      </c>
      <c r="D48">
        <f>AVERAGE(Induced_seismicity_cases!CU51:CV51)</f>
        <v>1226.5</v>
      </c>
      <c r="E48" s="64">
        <v>0.16700000000000001</v>
      </c>
      <c r="F48" s="267" t="e">
        <f>AVERAGE(Induced_seismicity_cases!DB51:DC51)</f>
        <v>#DIV/0!</v>
      </c>
    </row>
    <row r="49" spans="1:6" x14ac:dyDescent="0.2">
      <c r="A49" t="str">
        <f>Induced_seismicity_cases!B52</f>
        <v>Cerro Prieto (Imperial Valley)</v>
      </c>
      <c r="B49" s="266">
        <f>AVERAGE(Induced_seismicity_cases!V52:W52)</f>
        <v>0.3</v>
      </c>
      <c r="D49">
        <f>AVERAGE(Induced_seismicity_cases!CU52:CV52)</f>
        <v>2250</v>
      </c>
      <c r="E49" s="64">
        <v>3.1709800000000001</v>
      </c>
      <c r="F49" s="267">
        <f>AVERAGE(Induced_seismicity_cases!DB52:DC52)</f>
        <v>1000000000</v>
      </c>
    </row>
    <row r="50" spans="1:6" x14ac:dyDescent="0.2">
      <c r="A50" t="str">
        <f>Induced_seismicity_cases!B53</f>
        <v>Los Humeros</v>
      </c>
      <c r="B50" s="266">
        <f>AVERAGE(Induced_seismicity_cases!V53:W53)</f>
        <v>0.24</v>
      </c>
      <c r="D50">
        <f>AVERAGE(Induced_seismicity_cases!CU53:CV53)</f>
        <v>2350</v>
      </c>
      <c r="E50" s="64">
        <v>3.6700000000000003E-2</v>
      </c>
      <c r="F50" s="267" t="e">
        <f>AVERAGE(Induced_seismicity_cases!DB53:DC53)</f>
        <v>#DIV/0!</v>
      </c>
    </row>
    <row r="51" spans="1:6" x14ac:dyDescent="0.2">
      <c r="A51" t="str">
        <f>Induced_seismicity_cases!B54</f>
        <v>Mokai</v>
      </c>
      <c r="B51" s="266" t="e">
        <f>AVERAGE(Induced_seismicity_cases!V54:W54)</f>
        <v>#DIV/0!</v>
      </c>
      <c r="D51">
        <f>AVERAGE(Induced_seismicity_cases!CU54:CV54)</f>
        <v>3000</v>
      </c>
      <c r="E51" s="45"/>
      <c r="F51" s="267" t="e">
        <f>AVERAGE(Induced_seismicity_cases!DB54:DC54)</f>
        <v>#DIV/0!</v>
      </c>
    </row>
    <row r="52" spans="1:6" x14ac:dyDescent="0.2">
      <c r="A52" t="str">
        <f>Induced_seismicity_cases!B55</f>
        <v>Ngatamariki</v>
      </c>
      <c r="B52" s="266">
        <f>AVERAGE(Induced_seismicity_cases!V55:W55)</f>
        <v>0.25</v>
      </c>
      <c r="D52">
        <f>AVERAGE(Induced_seismicity_cases!CU55:CV55)</f>
        <v>2400</v>
      </c>
      <c r="E52" s="64"/>
      <c r="F52" s="267" t="e">
        <f>AVERAGE(Induced_seismicity_cases!DB55:DC55)</f>
        <v>#DIV/0!</v>
      </c>
    </row>
    <row r="53" spans="1:6" x14ac:dyDescent="0.2">
      <c r="A53" t="str">
        <f>Induced_seismicity_cases!B56</f>
        <v>Rotokawa</v>
      </c>
      <c r="B53" s="266">
        <f>AVERAGE(Induced_seismicity_cases!V56:W56)</f>
        <v>0.21500000000000002</v>
      </c>
      <c r="D53">
        <f>AVERAGE(Induced_seismicity_cases!CU56:CV56)</f>
        <v>1750</v>
      </c>
      <c r="E53" s="64">
        <v>0.55000000000000004</v>
      </c>
      <c r="F53" s="267" t="e">
        <f>AVERAGE(Induced_seismicity_cases!DB56:DC56)</f>
        <v>#DIV/0!</v>
      </c>
    </row>
    <row r="54" spans="1:6" x14ac:dyDescent="0.2">
      <c r="A54" t="str">
        <f>Induced_seismicity_cases!B57</f>
        <v>Pohang (PX-1)</v>
      </c>
      <c r="B54" s="266" t="e">
        <f>AVERAGE(Induced_seismicity_cases!V57:W57)</f>
        <v>#DIV/0!</v>
      </c>
      <c r="D54" t="e">
        <f>AVERAGE(Induced_seismicity_cases!CU57:CV57)</f>
        <v>#DIV/0!</v>
      </c>
      <c r="E54" s="64"/>
      <c r="F54" s="267" t="e">
        <f>AVERAGE(Induced_seismicity_cases!DB57:DC57)</f>
        <v>#DIV/0!</v>
      </c>
    </row>
    <row r="55" spans="1:6" x14ac:dyDescent="0.2">
      <c r="A55" t="str">
        <f>Induced_seismicity_cases!B58</f>
        <v>Pohang (PX-2)</v>
      </c>
      <c r="B55" s="266">
        <f>AVERAGE(Induced_seismicity_cases!V58:W58)</f>
        <v>0.21</v>
      </c>
      <c r="D55">
        <f>AVERAGE(Induced_seismicity_cases!CU58:CV58)</f>
        <v>4300</v>
      </c>
      <c r="E55" s="45">
        <v>4.6829999999999997E-2</v>
      </c>
      <c r="F55" s="267">
        <f>AVERAGE(Induced_seismicity_cases!DB58:DC58)</f>
        <v>12800</v>
      </c>
    </row>
    <row r="56" spans="1:6" x14ac:dyDescent="0.2">
      <c r="A56" t="str">
        <f>Induced_seismicity_cases!B59</f>
        <v>Fjällbacka</v>
      </c>
      <c r="B56" s="266">
        <f>AVERAGE(Induced_seismicity_cases!V59:W59)</f>
        <v>0.15</v>
      </c>
      <c r="D56">
        <f>AVERAGE(Induced_seismicity_cases!CU59:CV59)</f>
        <v>450</v>
      </c>
      <c r="E56" s="64">
        <v>0.03</v>
      </c>
      <c r="F56" s="267">
        <f>AVERAGE(Induced_seismicity_cases!DB59:DC59)</f>
        <v>399</v>
      </c>
    </row>
    <row r="57" spans="1:6" x14ac:dyDescent="0.2">
      <c r="A57" t="str">
        <f>Induced_seismicity_cases!B60</f>
        <v>Basel</v>
      </c>
      <c r="B57" s="266">
        <f>AVERAGE(Induced_seismicity_cases!V60:W60)</f>
        <v>0.22</v>
      </c>
      <c r="D57">
        <f>AVERAGE(Induced_seismicity_cases!CU60:CV60)</f>
        <v>4814.5</v>
      </c>
      <c r="E57" s="64">
        <v>5.5E-2</v>
      </c>
      <c r="F57" s="267">
        <f>AVERAGE(Induced_seismicity_cases!DB60:DC60)</f>
        <v>11566</v>
      </c>
    </row>
    <row r="58" spans="1:6" x14ac:dyDescent="0.2">
      <c r="A58" t="str">
        <f>Induced_seismicity_cases!B61</f>
        <v>St. Gallen</v>
      </c>
      <c r="B58" s="266">
        <f>AVERAGE(Induced_seismicity_cases!V61:W61)</f>
        <v>0.25</v>
      </c>
      <c r="D58">
        <f>AVERAGE(Induced_seismicity_cases!CU61:CV61)</f>
        <v>4031.5</v>
      </c>
      <c r="E58" s="64">
        <v>5.3999999999999999E-2</v>
      </c>
      <c r="F58" s="267">
        <f>AVERAGE(Induced_seismicity_cases!DB61:DC61)</f>
        <v>729</v>
      </c>
    </row>
    <row r="59" spans="1:6" x14ac:dyDescent="0.2">
      <c r="A59" t="str">
        <f>Induced_seismicity_cases!B62</f>
        <v>Rosemanowes</v>
      </c>
      <c r="B59" s="266">
        <f>AVERAGE(Induced_seismicity_cases!V62:W62)</f>
        <v>0.2</v>
      </c>
      <c r="D59">
        <f>AVERAGE(Induced_seismicity_cases!CU62:CV62)</f>
        <v>2300</v>
      </c>
      <c r="E59" s="64">
        <v>0.1</v>
      </c>
      <c r="F59" s="267">
        <f>AVERAGE(Induced_seismicity_cases!DB62:DC62)</f>
        <v>100000</v>
      </c>
    </row>
    <row r="60" spans="1:6" x14ac:dyDescent="0.2">
      <c r="A60" t="str">
        <f>Induced_seismicity_cases!B63</f>
        <v>United Downs Deep Geothermal Power Project</v>
      </c>
      <c r="B60" s="266">
        <f>AVERAGE(Induced_seismicity_cases!V63:W63)</f>
        <v>0.22</v>
      </c>
      <c r="D60">
        <f>AVERAGE(Induced_seismicity_cases!CU63:CV63)</f>
        <v>3834</v>
      </c>
      <c r="E60" s="64">
        <v>0.06</v>
      </c>
      <c r="F60" s="267" t="e">
        <f>AVERAGE(Induced_seismicity_cases!DB63:DC63)</f>
        <v>#DIV/0!</v>
      </c>
    </row>
    <row r="61" spans="1:6" x14ac:dyDescent="0.2">
      <c r="A61" t="str">
        <f>Induced_seismicity_cases!B64</f>
        <v>Coso</v>
      </c>
      <c r="B61" s="266">
        <f>AVERAGE(Induced_seismicity_cases!V64:W64)</f>
        <v>0.185</v>
      </c>
      <c r="D61">
        <f>AVERAGE(Induced_seismicity_cases!CU64:CV64)</f>
        <v>2956</v>
      </c>
      <c r="E61" s="64">
        <v>3.8999999999999999E-4</v>
      </c>
      <c r="F61" s="267" t="e">
        <f>AVERAGE(Induced_seismicity_cases!DB64:DC64)</f>
        <v>#DIV/0!</v>
      </c>
    </row>
    <row r="62" spans="1:6" x14ac:dyDescent="0.2">
      <c r="A62" t="str">
        <f>Induced_seismicity_cases!B65</f>
        <v>Desert Peak, Nevada</v>
      </c>
      <c r="B62" s="266">
        <f>AVERAGE(Induced_seismicity_cases!V65:W65)</f>
        <v>0.26500000000000001</v>
      </c>
      <c r="D62">
        <f>AVERAGE(Induced_seismicity_cases!CU65:CV65)</f>
        <v>1348</v>
      </c>
      <c r="E62" s="64">
        <v>0.10100000000000001</v>
      </c>
      <c r="F62" s="267">
        <f>AVERAGE(Induced_seismicity_cases!DB65:DC65)</f>
        <v>20000</v>
      </c>
    </row>
    <row r="63" spans="1:6" x14ac:dyDescent="0.2">
      <c r="A63" t="str">
        <f>Induced_seismicity_cases!B66</f>
        <v>Fenton Hill, New Mexico</v>
      </c>
      <c r="B63" s="266">
        <f>AVERAGE(Induced_seismicity_cases!V66:W66)</f>
        <v>0.25</v>
      </c>
      <c r="D63">
        <f>AVERAGE(Induced_seismicity_cases!CU66:CV66)</f>
        <v>3460</v>
      </c>
      <c r="E63" s="64">
        <v>9.5600000000000004E-2</v>
      </c>
      <c r="F63" s="267">
        <f>AVERAGE(Induced_seismicity_cases!DB66:DC66)</f>
        <v>21600</v>
      </c>
    </row>
    <row r="64" spans="1:6" x14ac:dyDescent="0.2">
      <c r="A64" t="str">
        <f>Induced_seismicity_cases!B67</f>
        <v>Newberry</v>
      </c>
      <c r="B64" s="266">
        <f>AVERAGE(Induced_seismicity_cases!V67:W67)</f>
        <v>0.28000000000000003</v>
      </c>
      <c r="D64">
        <f>AVERAGE(Induced_seismicity_cases!CU67:CV67)</f>
        <v>3066</v>
      </c>
      <c r="E64" s="64">
        <v>2.4E-2</v>
      </c>
      <c r="F64" s="267">
        <f>AVERAGE(Induced_seismicity_cases!DB67:DC67)</f>
        <v>41325</v>
      </c>
    </row>
    <row r="65" spans="1:6" x14ac:dyDescent="0.2">
      <c r="A65" t="str">
        <f>Induced_seismicity_cases!B68</f>
        <v>Salton Sea, California</v>
      </c>
      <c r="B65" s="266" t="e">
        <f>AVERAGE(Induced_seismicity_cases!V68:W68)</f>
        <v>#DIV/0!</v>
      </c>
      <c r="D65">
        <f>AVERAGE(Induced_seismicity_cases!CU68:CV68)</f>
        <v>2000</v>
      </c>
      <c r="E65" s="64">
        <v>3.8114949999999999</v>
      </c>
      <c r="F65" s="267">
        <f>AVERAGE(Induced_seismicity_cases!DB68:DC68)</f>
        <v>2341357797</v>
      </c>
    </row>
    <row r="66" spans="1:6" x14ac:dyDescent="0.2">
      <c r="A66" t="str">
        <f>Induced_seismicity_cases!B69</f>
        <v>The Geysers</v>
      </c>
      <c r="B66" s="266">
        <f>AVERAGE(Induced_seismicity_cases!V69:W69)</f>
        <v>0.25</v>
      </c>
      <c r="D66">
        <f>AVERAGE(Induced_seismicity_cases!CU69:CV69)</f>
        <v>3000</v>
      </c>
      <c r="E66" s="79">
        <v>2.612301</v>
      </c>
      <c r="F66" s="267">
        <f>AVERAGE(Induced_seismicity_cases!DB69:DC69)</f>
        <v>1271141319</v>
      </c>
    </row>
    <row r="67" spans="1:6" x14ac:dyDescent="0.2">
      <c r="A67" t="str">
        <f>Induced_seismicity_cases!B70</f>
        <v>116 km WNW of Fort St. John, British Columbia</v>
      </c>
      <c r="B67" s="266" t="e">
        <f>AVERAGE(Induced_seismicity_cases!V70:W70)</f>
        <v>#DIV/0!</v>
      </c>
      <c r="D67">
        <f>AVERAGE(Induced_seismicity_cases!CU70:CV70)</f>
        <v>1900</v>
      </c>
      <c r="E67" s="64">
        <v>0.2</v>
      </c>
      <c r="F67" s="267">
        <f>AVERAGE(Induced_seismicity_cases!DB70:DC70)</f>
        <v>65000</v>
      </c>
    </row>
    <row r="68" spans="1:6" x14ac:dyDescent="0.2">
      <c r="A68" t="str">
        <f>Induced_seismicity_cases!B71</f>
        <v>16 km SW Fort St. John-Dawson Creek</v>
      </c>
      <c r="B68" s="266" t="e">
        <f>AVERAGE(Induced_seismicity_cases!V71:W71)</f>
        <v>#DIV/0!</v>
      </c>
      <c r="D68">
        <f>AVERAGE(Induced_seismicity_cases!CU71:CV71)</f>
        <v>2500</v>
      </c>
      <c r="E68" s="64"/>
      <c r="F68" s="267">
        <f>AVERAGE(Induced_seismicity_cases!DB71:DC71)</f>
        <v>14000</v>
      </c>
    </row>
    <row r="69" spans="1:6" x14ac:dyDescent="0.2">
      <c r="A69" t="str">
        <f>Induced_seismicity_cases!B72</f>
        <v>Altares (Montney Trend)</v>
      </c>
      <c r="B69" s="266" t="e">
        <f>AVERAGE(Induced_seismicity_cases!V72:W72)</f>
        <v>#DIV/0!</v>
      </c>
      <c r="D69" t="e">
        <f>AVERAGE(Induced_seismicity_cases!CU72:CV72)</f>
        <v>#DIV/0!</v>
      </c>
      <c r="E69" s="64">
        <v>0.25169999999999998</v>
      </c>
      <c r="F69" s="267">
        <f>AVERAGE(Induced_seismicity_cases!DB72:DC72)</f>
        <v>1880</v>
      </c>
    </row>
    <row r="70" spans="1:6" x14ac:dyDescent="0.2">
      <c r="A70" t="str">
        <f>Induced_seismicity_cases!B73</f>
        <v>Beg-Town (Montney Trend)</v>
      </c>
      <c r="B70" s="266" t="e">
        <f>AVERAGE(Induced_seismicity_cases!V73:W73)</f>
        <v>#DIV/0!</v>
      </c>
      <c r="D70" t="e">
        <f>AVERAGE(Induced_seismicity_cases!CU73:CV73)</f>
        <v>#DIV/0!</v>
      </c>
      <c r="E70" s="64">
        <v>0.1633</v>
      </c>
      <c r="F70" s="267" t="e">
        <f>AVERAGE(Induced_seismicity_cases!DB73:DC73)</f>
        <v>#DIV/0!</v>
      </c>
    </row>
    <row r="71" spans="1:6" x14ac:dyDescent="0.2">
      <c r="A71" t="str">
        <f>Induced_seismicity_cases!B74</f>
        <v>Cardston, Alberta (Ninastoko field)</v>
      </c>
      <c r="B71" s="266" t="e">
        <f>AVERAGE(Induced_seismicity_cases!V74:W74)</f>
        <v>#DIV/0!</v>
      </c>
      <c r="D71">
        <f>AVERAGE(Induced_seismicity_cases!CU74:CV74)</f>
        <v>2845</v>
      </c>
      <c r="E71" s="64"/>
      <c r="F71" s="267">
        <f>AVERAGE(Induced_seismicity_cases!DB74:DC74)</f>
        <v>7160</v>
      </c>
    </row>
    <row r="72" spans="1:6" x14ac:dyDescent="0.2">
      <c r="A72" t="str">
        <f>Induced_seismicity_cases!B75</f>
        <v>Caribou (Montney Trend)</v>
      </c>
      <c r="B72" s="266" t="e">
        <f>AVERAGE(Induced_seismicity_cases!V75:W75)</f>
        <v>#DIV/0!</v>
      </c>
      <c r="D72" t="e">
        <f>AVERAGE(Induced_seismicity_cases!CU75:CV75)</f>
        <v>#DIV/0!</v>
      </c>
      <c r="E72" s="64"/>
      <c r="F72" s="267" t="e">
        <f>AVERAGE(Induced_seismicity_cases!DB75:DC75)</f>
        <v>#DIV/0!</v>
      </c>
    </row>
    <row r="73" spans="1:6" x14ac:dyDescent="0.2">
      <c r="A73" t="str">
        <f>Induced_seismicity_cases!B76</f>
        <v>Doe-Dawson (Montney Trend)</v>
      </c>
      <c r="B73" s="266" t="e">
        <f>AVERAGE(Induced_seismicity_cases!V76:W76)</f>
        <v>#DIV/0!</v>
      </c>
      <c r="D73" t="e">
        <f>AVERAGE(Induced_seismicity_cases!CU76:CV76)</f>
        <v>#DIV/0!</v>
      </c>
      <c r="E73" s="64">
        <v>0.17499999999999999</v>
      </c>
      <c r="F73" s="267" t="e">
        <f>AVERAGE(Induced_seismicity_cases!DB76:DC76)</f>
        <v>#DIV/0!</v>
      </c>
    </row>
    <row r="74" spans="1:6" x14ac:dyDescent="0.2">
      <c r="A74" t="str">
        <f>Induced_seismicity_cases!B77</f>
        <v>Duvernay East Shale Basin 10 (Red Deer)</v>
      </c>
      <c r="B74" s="266">
        <f>AVERAGE(Induced_seismicity_cases!V77:W77)</f>
        <v>0.25</v>
      </c>
      <c r="D74">
        <f>AVERAGE(Induced_seismicity_cases!CU77:CV77)</f>
        <v>2720</v>
      </c>
      <c r="E74" s="64">
        <v>0.245</v>
      </c>
      <c r="F74" s="267">
        <f>AVERAGE(Induced_seismicity_cases!DB77:DC77)</f>
        <v>10866</v>
      </c>
    </row>
    <row r="75" spans="1:6" x14ac:dyDescent="0.2">
      <c r="A75" t="str">
        <f>Induced_seismicity_cases!B78</f>
        <v>Fox Creek (SS1, SS4)</v>
      </c>
      <c r="B75" s="266" t="e">
        <f>AVERAGE(Induced_seismicity_cases!V78:W78)</f>
        <v>#DIV/0!</v>
      </c>
      <c r="D75">
        <f>AVERAGE(Induced_seismicity_cases!CU78:CV78)</f>
        <v>3400</v>
      </c>
      <c r="E75" s="64">
        <v>0.18329999999999999</v>
      </c>
      <c r="F75" s="267">
        <f>AVERAGE(Induced_seismicity_cases!DB78:DC78)</f>
        <v>45000</v>
      </c>
    </row>
    <row r="76" spans="1:6" x14ac:dyDescent="0.2">
      <c r="A76" t="str">
        <f>Induced_seismicity_cases!B79</f>
        <v>Fox Creek (SS10)</v>
      </c>
      <c r="B76" s="266" t="e">
        <f>AVERAGE(Induced_seismicity_cases!V79:W79)</f>
        <v>#DIV/0!</v>
      </c>
      <c r="D76">
        <f>AVERAGE(Induced_seismicity_cases!CU79:CV79)</f>
        <v>2930.5</v>
      </c>
      <c r="E76" s="64">
        <v>0.15659999999999999</v>
      </c>
      <c r="F76" s="267" t="e">
        <f>AVERAGE(Induced_seismicity_cases!DB79:DC79)</f>
        <v>#DIV/0!</v>
      </c>
    </row>
    <row r="77" spans="1:6" x14ac:dyDescent="0.2">
      <c r="A77" t="str">
        <f>Induced_seismicity_cases!B80</f>
        <v>Fox Creek (SS11)</v>
      </c>
      <c r="B77" s="266" t="e">
        <f>AVERAGE(Induced_seismicity_cases!V80:W80)</f>
        <v>#DIV/0!</v>
      </c>
      <c r="D77">
        <f>AVERAGE(Induced_seismicity_cases!CU80:CV80)</f>
        <v>3400</v>
      </c>
      <c r="E77" s="64">
        <v>0.15659999999999999</v>
      </c>
      <c r="F77" s="267" t="e">
        <f>AVERAGE(Induced_seismicity_cases!DB80:DC80)</f>
        <v>#DIV/0!</v>
      </c>
    </row>
    <row r="78" spans="1:6" x14ac:dyDescent="0.2">
      <c r="A78" t="str">
        <f>Induced_seismicity_cases!B81</f>
        <v>Fox Creek (SS12)</v>
      </c>
      <c r="B78" s="266" t="e">
        <f>AVERAGE(Induced_seismicity_cases!V81:W81)</f>
        <v>#DIV/0!</v>
      </c>
      <c r="D78">
        <f>AVERAGE(Induced_seismicity_cases!CU81:CV81)</f>
        <v>3400</v>
      </c>
      <c r="E78" s="45">
        <v>0.15659999999999999</v>
      </c>
      <c r="F78" s="267" t="e">
        <f>AVERAGE(Induced_seismicity_cases!DB81:DC81)</f>
        <v>#DIV/0!</v>
      </c>
    </row>
    <row r="79" spans="1:6" x14ac:dyDescent="0.2">
      <c r="A79" t="str">
        <f>Induced_seismicity_cases!B82</f>
        <v>Fox Creek (SS13)</v>
      </c>
      <c r="B79" s="266" t="e">
        <f>AVERAGE(Induced_seismicity_cases!V82:W82)</f>
        <v>#DIV/0!</v>
      </c>
      <c r="D79">
        <f>AVERAGE(Induced_seismicity_cases!CU82:CV82)</f>
        <v>3400</v>
      </c>
      <c r="E79" s="64">
        <v>0.15659999999999999</v>
      </c>
      <c r="F79" s="267" t="e">
        <f>AVERAGE(Induced_seismicity_cases!DB82:DC82)</f>
        <v>#DIV/0!</v>
      </c>
    </row>
    <row r="80" spans="1:6" x14ac:dyDescent="0.2">
      <c r="A80" t="str">
        <f>Induced_seismicity_cases!B83</f>
        <v>Fox Creek (SS14)</v>
      </c>
      <c r="B80" s="266" t="e">
        <f>AVERAGE(Induced_seismicity_cases!V83:W83)</f>
        <v>#DIV/0!</v>
      </c>
      <c r="D80">
        <f>AVERAGE(Induced_seismicity_cases!CU83:CV83)</f>
        <v>3400</v>
      </c>
      <c r="E80" s="64">
        <v>0.15659999999999999</v>
      </c>
      <c r="F80" s="267" t="e">
        <f>AVERAGE(Induced_seismicity_cases!DB83:DC83)</f>
        <v>#DIV/0!</v>
      </c>
    </row>
    <row r="81" spans="1:6" x14ac:dyDescent="0.2">
      <c r="A81" t="str">
        <f>Induced_seismicity_cases!B84</f>
        <v>Fox Creek (SS15)</v>
      </c>
      <c r="B81" s="266" t="e">
        <f>AVERAGE(Induced_seismicity_cases!V84:W84)</f>
        <v>#DIV/0!</v>
      </c>
      <c r="D81">
        <f>AVERAGE(Induced_seismicity_cases!CU84:CV84)</f>
        <v>3400</v>
      </c>
      <c r="E81" s="64">
        <v>0.15659999999999999</v>
      </c>
      <c r="F81" s="267" t="e">
        <f>AVERAGE(Induced_seismicity_cases!DB84:DC84)</f>
        <v>#DIV/0!</v>
      </c>
    </row>
    <row r="82" spans="1:6" x14ac:dyDescent="0.2">
      <c r="A82" t="str">
        <f>Induced_seismicity_cases!B85</f>
        <v>Fox Creek (SS16)</v>
      </c>
      <c r="B82" s="266" t="e">
        <f>AVERAGE(Induced_seismicity_cases!V85:W85)</f>
        <v>#DIV/0!</v>
      </c>
      <c r="D82">
        <f>AVERAGE(Induced_seismicity_cases!CU85:CV85)</f>
        <v>3400</v>
      </c>
      <c r="E82" s="64">
        <v>0.15659999999999999</v>
      </c>
      <c r="F82" s="267" t="e">
        <f>AVERAGE(Induced_seismicity_cases!DB85:DC85)</f>
        <v>#DIV/0!</v>
      </c>
    </row>
    <row r="83" spans="1:6" x14ac:dyDescent="0.2">
      <c r="A83" t="str">
        <f>Induced_seismicity_cases!B86</f>
        <v>Fox Creek (SS17)</v>
      </c>
      <c r="B83" s="266" t="e">
        <f>AVERAGE(Induced_seismicity_cases!V86:W86)</f>
        <v>#DIV/0!</v>
      </c>
      <c r="D83">
        <f>AVERAGE(Induced_seismicity_cases!CU86:CV86)</f>
        <v>3400</v>
      </c>
      <c r="E83" s="64">
        <v>0.13930000000000001</v>
      </c>
      <c r="F83" s="267">
        <f>AVERAGE(Induced_seismicity_cases!DB86:DC86)</f>
        <v>31230</v>
      </c>
    </row>
    <row r="84" spans="1:6" x14ac:dyDescent="0.2">
      <c r="A84" t="str">
        <f>Induced_seismicity_cases!B87</f>
        <v>Fox Creek (SS2)</v>
      </c>
      <c r="B84" s="266" t="e">
        <f>AVERAGE(Induced_seismicity_cases!V87:W87)</f>
        <v>#DIV/0!</v>
      </c>
      <c r="D84">
        <f>AVERAGE(Induced_seismicity_cases!CU87:CV87)</f>
        <v>3400</v>
      </c>
      <c r="E84" s="64">
        <v>0.18329999999999999</v>
      </c>
      <c r="F84" s="267" t="e">
        <f>AVERAGE(Induced_seismicity_cases!DB87:DC87)</f>
        <v>#DIV/0!</v>
      </c>
    </row>
    <row r="85" spans="1:6" x14ac:dyDescent="0.2">
      <c r="A85" t="str">
        <f>Induced_seismicity_cases!B88</f>
        <v>Fox Creek (SS3)</v>
      </c>
      <c r="B85" s="266" t="e">
        <f>AVERAGE(Induced_seismicity_cases!V88:W88)</f>
        <v>#DIV/0!</v>
      </c>
      <c r="D85">
        <f>AVERAGE(Induced_seismicity_cases!CU88:CV88)</f>
        <v>3400</v>
      </c>
      <c r="E85" s="64">
        <v>0.18329999999999999</v>
      </c>
      <c r="F85" s="267" t="e">
        <f>AVERAGE(Induced_seismicity_cases!DB88:DC88)</f>
        <v>#DIV/0!</v>
      </c>
    </row>
    <row r="86" spans="1:6" x14ac:dyDescent="0.2">
      <c r="A86" t="str">
        <f>Induced_seismicity_cases!B89</f>
        <v>Fox Creek (SS5)</v>
      </c>
      <c r="B86" s="266" t="e">
        <f>AVERAGE(Induced_seismicity_cases!V89:W89)</f>
        <v>#DIV/0!</v>
      </c>
      <c r="D86">
        <f>AVERAGE(Induced_seismicity_cases!CU89:CV89)</f>
        <v>3400</v>
      </c>
      <c r="E86" s="64">
        <v>0.15659999999999999</v>
      </c>
      <c r="F86" s="267" t="e">
        <f>AVERAGE(Induced_seismicity_cases!DB89:DC89)</f>
        <v>#DIV/0!</v>
      </c>
    </row>
    <row r="87" spans="1:6" x14ac:dyDescent="0.2">
      <c r="A87" t="str">
        <f>Induced_seismicity_cases!B90</f>
        <v>Fox Creek (SS6) Alberta (Waskahigan and McKinley fields) (Well Pad 1)</v>
      </c>
      <c r="B87" s="266" t="e">
        <f>AVERAGE(Induced_seismicity_cases!V90:W90)</f>
        <v>#DIV/0!</v>
      </c>
      <c r="D87">
        <f>AVERAGE(Induced_seismicity_cases!CU90:CV90)</f>
        <v>3400</v>
      </c>
      <c r="E87" s="64">
        <v>0.18329999999999999</v>
      </c>
      <c r="F87" s="267">
        <f>AVERAGE(Induced_seismicity_cases!DB90:DC90)</f>
        <v>59636.5</v>
      </c>
    </row>
    <row r="88" spans="1:6" x14ac:dyDescent="0.2">
      <c r="A88" t="str">
        <f>Induced_seismicity_cases!B91</f>
        <v>Fox Creek (SS7) (Well Pad 3)</v>
      </c>
      <c r="B88" s="266" t="e">
        <f>AVERAGE(Induced_seismicity_cases!V91:W91)</f>
        <v>#DIV/0!</v>
      </c>
      <c r="D88">
        <f>AVERAGE(Induced_seismicity_cases!CU91:CV91)</f>
        <v>3400</v>
      </c>
      <c r="E88" s="64">
        <v>0.18329999999999999</v>
      </c>
      <c r="F88" s="267">
        <f>AVERAGE(Induced_seismicity_cases!DB91:DC91)</f>
        <v>11608.5</v>
      </c>
    </row>
    <row r="89" spans="1:6" x14ac:dyDescent="0.2">
      <c r="A89" t="str">
        <f>Induced_seismicity_cases!B92</f>
        <v>Fox Creek (SS8) (Well Pad 2)</v>
      </c>
      <c r="B89" s="266" t="e">
        <f>AVERAGE(Induced_seismicity_cases!V92:W92)</f>
        <v>#DIV/0!</v>
      </c>
      <c r="D89">
        <f>AVERAGE(Induced_seismicity_cases!CU92:CV92)</f>
        <v>3400</v>
      </c>
      <c r="E89" s="64">
        <v>0.125</v>
      </c>
      <c r="F89" s="267">
        <f>AVERAGE(Induced_seismicity_cases!DB92:DC92)</f>
        <v>55259.87</v>
      </c>
    </row>
    <row r="90" spans="1:6" x14ac:dyDescent="0.2">
      <c r="A90" t="str">
        <f>Induced_seismicity_cases!B93</f>
        <v>Fox Creek (SS9) (Well Pad 6)</v>
      </c>
      <c r="B90" s="266" t="e">
        <f>AVERAGE(Induced_seismicity_cases!V93:W93)</f>
        <v>#DIV/0!</v>
      </c>
      <c r="D90">
        <f>AVERAGE(Induced_seismicity_cases!CU93:CV93)</f>
        <v>3380</v>
      </c>
      <c r="E90" s="64">
        <v>0.15</v>
      </c>
      <c r="F90" s="267">
        <f>AVERAGE(Induced_seismicity_cases!DB93:DC93)</f>
        <v>19848.240000000002</v>
      </c>
    </row>
    <row r="91" spans="1:6" x14ac:dyDescent="0.2">
      <c r="A91" t="str">
        <f>Induced_seismicity_cases!B94</f>
        <v>Fox Creek (Well Pad 4)</v>
      </c>
      <c r="B91" s="266" t="e">
        <f>AVERAGE(Induced_seismicity_cases!V94:W94)</f>
        <v>#DIV/0!</v>
      </c>
      <c r="D91">
        <f>AVERAGE(Induced_seismicity_cases!CU94:CV94)</f>
        <v>3400</v>
      </c>
      <c r="E91" s="64">
        <v>0.1666</v>
      </c>
      <c r="F91" s="267">
        <f>AVERAGE(Induced_seismicity_cases!DB94:DC94)</f>
        <v>507973.20000000019</v>
      </c>
    </row>
    <row r="92" spans="1:6" x14ac:dyDescent="0.2">
      <c r="A92" t="str">
        <f>Induced_seismicity_cases!B95</f>
        <v>Fox Creek (Well Pad 5)</v>
      </c>
      <c r="B92" s="266" t="e">
        <f>AVERAGE(Induced_seismicity_cases!V95:W95)</f>
        <v>#DIV/0!</v>
      </c>
      <c r="D92">
        <f>AVERAGE(Induced_seismicity_cases!CU95:CV95)</f>
        <v>3400</v>
      </c>
      <c r="E92" s="64">
        <v>0.15</v>
      </c>
      <c r="F92" s="267">
        <f>AVERAGE(Induced_seismicity_cases!DB95:DC95)</f>
        <v>40327.37999999999</v>
      </c>
    </row>
    <row r="93" spans="1:6" x14ac:dyDescent="0.2">
      <c r="A93" t="str">
        <f>Induced_seismicity_cases!B96</f>
        <v>Horn River Basin</v>
      </c>
      <c r="B93" s="266" t="e">
        <f>AVERAGE(Induced_seismicity_cases!V96:W96)</f>
        <v>#DIV/0!</v>
      </c>
      <c r="D93" t="e">
        <f>AVERAGE(Induced_seismicity_cases!CU96:CV96)</f>
        <v>#DIV/0!</v>
      </c>
      <c r="E93" s="136"/>
      <c r="F93" s="267" t="e">
        <f>AVERAGE(Induced_seismicity_cases!DB96:DC96)</f>
        <v>#DIV/0!</v>
      </c>
    </row>
    <row r="94" spans="1:6" x14ac:dyDescent="0.2">
      <c r="A94" t="str">
        <f>Induced_seismicity_cases!B97</f>
        <v>Horn River Basin (Etsho and Kiwigana fields)</v>
      </c>
      <c r="B94" s="266">
        <f>AVERAGE(Induced_seismicity_cases!V97:W97)</f>
        <v>0.21000000000000002</v>
      </c>
      <c r="D94">
        <f>AVERAGE(Induced_seismicity_cases!CU97:CV97)</f>
        <v>2769.5</v>
      </c>
      <c r="E94" s="136">
        <v>0.2167</v>
      </c>
      <c r="F94" s="267">
        <f>AVERAGE(Induced_seismicity_cases!DB97:DC97)</f>
        <v>61612</v>
      </c>
    </row>
    <row r="95" spans="1:6" x14ac:dyDescent="0.2">
      <c r="A95" t="str">
        <f>Induced_seismicity_cases!B98</f>
        <v>Montney Trend</v>
      </c>
      <c r="B95" s="266">
        <f>AVERAGE(Induced_seismicity_cases!V98:W98)</f>
        <v>0.2</v>
      </c>
      <c r="D95">
        <f>AVERAGE(Induced_seismicity_cases!CU98:CV98)</f>
        <v>1750</v>
      </c>
      <c r="E95" s="64">
        <v>0.16600000000000001</v>
      </c>
      <c r="F95" s="267">
        <f>AVERAGE(Induced_seismicity_cases!DB98:DC98)</f>
        <v>8978</v>
      </c>
    </row>
    <row r="96" spans="1:6" x14ac:dyDescent="0.2">
      <c r="A96" t="str">
        <f>Induced_seismicity_cases!B99</f>
        <v>Septimus (Montney Trend)</v>
      </c>
      <c r="B96" s="266" t="e">
        <f>AVERAGE(Induced_seismicity_cases!V99:W99)</f>
        <v>#DIV/0!</v>
      </c>
      <c r="D96">
        <f>AVERAGE(Induced_seismicity_cases!CU99:CV99)</f>
        <v>2427</v>
      </c>
      <c r="E96" s="64"/>
      <c r="F96" s="267" t="e">
        <f>AVERAGE(Induced_seismicity_cases!DB99:DC99)</f>
        <v>#DIV/0!</v>
      </c>
    </row>
    <row r="97" spans="1:6" x14ac:dyDescent="0.2">
      <c r="A97" t="str">
        <f>Induced_seismicity_cases!B100</f>
        <v>Tony Creek dual Microseismic Experiment (ToC2ME), Fox Creek, Alberta</v>
      </c>
      <c r="B97" s="266">
        <f>AVERAGE(Induced_seismicity_cases!V100:W100)</f>
        <v>0.27500000000000002</v>
      </c>
      <c r="D97">
        <f>AVERAGE(Induced_seismicity_cases!CU100:CV100)</f>
        <v>3500</v>
      </c>
      <c r="E97" s="64"/>
      <c r="F97" s="267">
        <f>AVERAGE(Induced_seismicity_cases!DB100:DC100)</f>
        <v>62500</v>
      </c>
    </row>
    <row r="98" spans="1:6" x14ac:dyDescent="0.2">
      <c r="A98" t="str">
        <f>Induced_seismicity_cases!B101</f>
        <v>H7 well pad, Shangluo site, Zhaotong field</v>
      </c>
      <c r="B98" s="266" t="e">
        <f>AVERAGE(Induced_seismicity_cases!V101:W101)</f>
        <v>#DIV/0!</v>
      </c>
      <c r="D98">
        <f>AVERAGE(Induced_seismicity_cases!CU101:CV101)</f>
        <v>2650</v>
      </c>
      <c r="E98" s="64">
        <v>0.2</v>
      </c>
      <c r="F98" s="267">
        <f>AVERAGE(Induced_seismicity_cases!DB101:DC101)</f>
        <v>252000</v>
      </c>
    </row>
    <row r="99" spans="1:6" x14ac:dyDescent="0.2">
      <c r="A99" t="str">
        <f>Induced_seismicity_cases!B102</f>
        <v>N201-H18 well pad, Changning shale gas block, Sichuan Province</v>
      </c>
      <c r="B99" s="266" t="e">
        <f>AVERAGE(Induced_seismicity_cases!V102:W102)</f>
        <v>#DIV/0!</v>
      </c>
      <c r="D99" t="e">
        <f>AVERAGE(Induced_seismicity_cases!CU102:CV102)</f>
        <v>#DIV/0!</v>
      </c>
      <c r="E99" s="64"/>
      <c r="F99" s="267" t="e">
        <f>AVERAGE(Induced_seismicity_cases!DB102:DC102)</f>
        <v>#DIV/0!</v>
      </c>
    </row>
    <row r="100" spans="1:6" x14ac:dyDescent="0.2">
      <c r="A100" t="str">
        <f>Induced_seismicity_cases!B103</f>
        <v>N201-H24 well pad, Changning shale gas block, Sichuan Province</v>
      </c>
      <c r="B100" s="266" t="e">
        <f>AVERAGE(Induced_seismicity_cases!V103:W103)</f>
        <v>#DIV/0!</v>
      </c>
      <c r="D100">
        <f>AVERAGE(Induced_seismicity_cases!CU103:CV103)</f>
        <v>3000</v>
      </c>
      <c r="E100" s="64">
        <v>0.23300000000000001</v>
      </c>
      <c r="F100" s="267">
        <f>AVERAGE(Induced_seismicity_cases!DB103:DC103)</f>
        <v>1906</v>
      </c>
    </row>
    <row r="101" spans="1:6" x14ac:dyDescent="0.2">
      <c r="A101" t="str">
        <f>Induced_seismicity_cases!B104</f>
        <v>Rongxian County, Sichuan Basin</v>
      </c>
      <c r="B101" s="266" t="e">
        <f>AVERAGE(Induced_seismicity_cases!V104:W104)</f>
        <v>#DIV/0!</v>
      </c>
      <c r="D101">
        <f>AVERAGE(Induced_seismicity_cases!CU104:CV104)</f>
        <v>2700</v>
      </c>
      <c r="E101" s="64"/>
      <c r="F101" s="267" t="e">
        <f>AVERAGE(Induced_seismicity_cases!DB104:DC104)</f>
        <v>#DIV/0!</v>
      </c>
    </row>
    <row r="102" spans="1:6" x14ac:dyDescent="0.2">
      <c r="A102" t="str">
        <f>Induced_seismicity_cases!B105</f>
        <v>Shuanghe, Changning County, Sichuan</v>
      </c>
      <c r="B102" s="266" t="e">
        <f>AVERAGE(Induced_seismicity_cases!V105:W105)</f>
        <v>#DIV/0!</v>
      </c>
      <c r="D102">
        <f>AVERAGE(Induced_seismicity_cases!CU105:CV105)</f>
        <v>2850</v>
      </c>
      <c r="E102" s="64">
        <v>2.2499999999999998E-3</v>
      </c>
      <c r="F102" s="267">
        <f>AVERAGE(Induced_seismicity_cases!DB105:DC105)</f>
        <v>850000</v>
      </c>
    </row>
    <row r="103" spans="1:6" x14ac:dyDescent="0.2">
      <c r="A103" t="str">
        <f>Induced_seismicity_cases!B106</f>
        <v>Weiyuan site</v>
      </c>
      <c r="B103" s="266" t="e">
        <f>AVERAGE(Induced_seismicity_cases!V106:W106)</f>
        <v>#DIV/0!</v>
      </c>
      <c r="D103">
        <f>AVERAGE(Induced_seismicity_cases!CU106:CV106)</f>
        <v>2650</v>
      </c>
      <c r="E103" s="64"/>
      <c r="F103" s="267" t="e">
        <f>AVERAGE(Induced_seismicity_cases!DB106:DC106)</f>
        <v>#DIV/0!</v>
      </c>
    </row>
    <row r="104" spans="1:6" x14ac:dyDescent="0.2">
      <c r="A104" t="str">
        <f>Induced_seismicity_cases!B107</f>
        <v>Wysin Site (Well 2H)</v>
      </c>
      <c r="B104" s="266" t="e">
        <f>AVERAGE(Induced_seismicity_cases!V107:W107)</f>
        <v>#DIV/0!</v>
      </c>
      <c r="D104">
        <f>AVERAGE(Induced_seismicity_cases!CU107:CV107)</f>
        <v>4000</v>
      </c>
      <c r="E104" s="136"/>
      <c r="F104" s="267">
        <f>AVERAGE(Induced_seismicity_cases!DB107:DC107)</f>
        <v>18812</v>
      </c>
    </row>
    <row r="105" spans="1:6" x14ac:dyDescent="0.2">
      <c r="A105" t="str">
        <f>Induced_seismicity_cases!B108</f>
        <v>Wysin Site (Well 3H)</v>
      </c>
      <c r="B105" s="266" t="e">
        <f>AVERAGE(Induced_seismicity_cases!V108:W108)</f>
        <v>#DIV/0!</v>
      </c>
      <c r="D105">
        <f>AVERAGE(Induced_seismicity_cases!CU108:CV108)</f>
        <v>4000</v>
      </c>
      <c r="E105" s="136"/>
      <c r="F105" s="267">
        <f>AVERAGE(Induced_seismicity_cases!DB108:DC108)</f>
        <v>17230</v>
      </c>
    </row>
    <row r="106" spans="1:6" x14ac:dyDescent="0.2">
      <c r="A106" t="str">
        <f>Induced_seismicity_cases!B109</f>
        <v>Preese Hall (Stage 2)</v>
      </c>
      <c r="B106" s="266">
        <f>AVERAGE(Induced_seismicity_cases!V109:W109)</f>
        <v>0.21</v>
      </c>
      <c r="D106">
        <f>AVERAGE(Induced_seismicity_cases!CU109:CV109)</f>
        <v>2660</v>
      </c>
      <c r="E106" s="63">
        <v>0.16</v>
      </c>
      <c r="F106" s="267">
        <f>AVERAGE(Induced_seismicity_cases!DB109:DC109)</f>
        <v>4200</v>
      </c>
    </row>
    <row r="107" spans="1:6" x14ac:dyDescent="0.2">
      <c r="A107" t="str">
        <f>Induced_seismicity_cases!B110</f>
        <v>Preese Hall (Stage 4)</v>
      </c>
      <c r="B107" s="266">
        <f>AVERAGE(Induced_seismicity_cases!V110:W110)</f>
        <v>0.21</v>
      </c>
      <c r="D107">
        <f>AVERAGE(Induced_seismicity_cases!CU110:CV110)</f>
        <v>2481.5</v>
      </c>
      <c r="E107" s="64">
        <v>0.21</v>
      </c>
      <c r="F107" s="267">
        <f>AVERAGE(Induced_seismicity_cases!DB110:DC110)</f>
        <v>7000</v>
      </c>
    </row>
    <row r="108" spans="1:6" x14ac:dyDescent="0.2">
      <c r="A108" t="str">
        <f>Induced_seismicity_cases!B111</f>
        <v>Preston New Road (PNR-1Z)</v>
      </c>
      <c r="B108" s="266">
        <f>AVERAGE(Induced_seismicity_cases!V111:W111)</f>
        <v>0.21</v>
      </c>
      <c r="D108">
        <f>AVERAGE(Induced_seismicity_cases!CU111:CV111)</f>
        <v>2300</v>
      </c>
      <c r="E108" s="64">
        <v>7.0000000000000007E-2</v>
      </c>
      <c r="F108" s="267">
        <f>AVERAGE(Induced_seismicity_cases!DB111:DC111)</f>
        <v>2850</v>
      </c>
    </row>
    <row r="109" spans="1:6" x14ac:dyDescent="0.2">
      <c r="A109" t="str">
        <f>Induced_seismicity_cases!B112</f>
        <v>Preston New Road (PNR-2)</v>
      </c>
      <c r="B109" s="266">
        <f>AVERAGE(Induced_seismicity_cases!V112:W112)</f>
        <v>0.21</v>
      </c>
      <c r="D109">
        <f>AVERAGE(Induced_seismicity_cases!CU112:CV112)</f>
        <v>2100</v>
      </c>
      <c r="E109" s="64"/>
      <c r="F109" s="267">
        <f>AVERAGE(Induced_seismicity_cases!DB112:DC112)</f>
        <v>2835</v>
      </c>
    </row>
    <row r="110" spans="1:6" x14ac:dyDescent="0.2">
      <c r="A110" t="str">
        <f>Induced_seismicity_cases!B113</f>
        <v>Bienville Parish, Louisiana</v>
      </c>
      <c r="B110" s="266">
        <f>AVERAGE(Induced_seismicity_cases!V113:W113)</f>
        <v>0.25</v>
      </c>
      <c r="D110">
        <f>AVERAGE(Induced_seismicity_cases!CU113:CV113)</f>
        <v>3580</v>
      </c>
      <c r="E110" s="64">
        <v>2.5000000000000001E-3</v>
      </c>
      <c r="F110" s="267" t="e">
        <f>AVERAGE(Induced_seismicity_cases!DB113:DC113)</f>
        <v>#DIV/0!</v>
      </c>
    </row>
    <row r="111" spans="1:6" x14ac:dyDescent="0.2">
      <c r="A111" t="str">
        <f>Induced_seismicity_cases!B114</f>
        <v>Carthage, Cotton Valley Field, Panola County, Texas</v>
      </c>
      <c r="B111" s="266" t="e">
        <f>AVERAGE(Induced_seismicity_cases!V114:W114)</f>
        <v>#DIV/0!</v>
      </c>
      <c r="D111">
        <f>AVERAGE(Induced_seismicity_cases!CU114:CV114)</f>
        <v>2797</v>
      </c>
      <c r="E111" s="64">
        <v>0.106</v>
      </c>
      <c r="F111" s="267">
        <f>AVERAGE(Induced_seismicity_cases!DB114:DC114)</f>
        <v>1102</v>
      </c>
    </row>
    <row r="112" spans="1:6" x14ac:dyDescent="0.2">
      <c r="A112" t="str">
        <f>Induced_seismicity_cases!B115</f>
        <v>Eagleton 1-29, Wilson, Oklahoma</v>
      </c>
      <c r="B112" s="266" t="e">
        <f>AVERAGE(Induced_seismicity_cases!V115:W115)</f>
        <v>#DIV/0!</v>
      </c>
      <c r="D112">
        <f>AVERAGE(Induced_seismicity_cases!CU115:CV115)</f>
        <v>3375</v>
      </c>
      <c r="E112" s="64">
        <v>0.26496999999999998</v>
      </c>
      <c r="F112" s="267" t="e">
        <f>AVERAGE(Induced_seismicity_cases!DB115:DC115)</f>
        <v>#DIV/0!</v>
      </c>
    </row>
    <row r="113" spans="1:6" x14ac:dyDescent="0.2">
      <c r="A113" t="str">
        <f>Induced_seismicity_cases!B116</f>
        <v>Eastern Panhandle Texas (Cluster C)</v>
      </c>
      <c r="B113" s="266" t="e">
        <f>AVERAGE(Induced_seismicity_cases!V116:W116)</f>
        <v>#DIV/0!</v>
      </c>
      <c r="D113" t="e">
        <f>AVERAGE(Induced_seismicity_cases!CU116:CV116)</f>
        <v>#DIV/0!</v>
      </c>
      <c r="E113" s="64"/>
      <c r="F113" s="267" t="e">
        <f>AVERAGE(Induced_seismicity_cases!DB116:DC116)</f>
        <v>#DIV/0!</v>
      </c>
    </row>
    <row r="114" spans="1:6" x14ac:dyDescent="0.2">
      <c r="A114" t="str">
        <f>Induced_seismicity_cases!B117</f>
        <v>Edinburg, Pennsylvania</v>
      </c>
      <c r="B114" s="266">
        <f>AVERAGE(Induced_seismicity_cases!V117:W117)</f>
        <v>0.26</v>
      </c>
      <c r="D114" t="e">
        <f>AVERAGE(Induced_seismicity_cases!CU117:CV117)</f>
        <v>#DIV/0!</v>
      </c>
      <c r="E114" s="64"/>
      <c r="F114" s="267" t="e">
        <f>AVERAGE(Induced_seismicity_cases!DB117:DC117)</f>
        <v>#DIV/0!</v>
      </c>
    </row>
    <row r="115" spans="1:6" x14ac:dyDescent="0.2">
      <c r="A115" t="str">
        <f>Induced_seismicity_cases!B118</f>
        <v>Eola-Robberson field, Oklahoma</v>
      </c>
      <c r="B115" s="266">
        <f>AVERAGE(Induced_seismicity_cases!V118:W118)</f>
        <v>0.32</v>
      </c>
      <c r="D115">
        <f>AVERAGE(Induced_seismicity_cases!CU118:CV118)</f>
        <v>2564.5</v>
      </c>
      <c r="E115" s="64">
        <v>0.26500000000000001</v>
      </c>
      <c r="F115" s="267">
        <f>AVERAGE(Induced_seismicity_cases!DB118:DC118)</f>
        <v>35000</v>
      </c>
    </row>
    <row r="116" spans="1:6" x14ac:dyDescent="0.2">
      <c r="A116" t="str">
        <f>Induced_seismicity_cases!B119</f>
        <v>Garvin County, Eola field, OK</v>
      </c>
      <c r="B116" s="266" t="e">
        <f>AVERAGE(Induced_seismicity_cases!V119:W119)</f>
        <v>#DIV/0!</v>
      </c>
      <c r="D116">
        <f>AVERAGE(Induced_seismicity_cases!CU119:CV119)</f>
        <v>2633.5</v>
      </c>
      <c r="E116" s="64"/>
      <c r="F116" s="267">
        <f>AVERAGE(Induced_seismicity_cases!DB119:DC119)</f>
        <v>18000</v>
      </c>
    </row>
    <row r="117" spans="1:6" x14ac:dyDescent="0.2">
      <c r="A117" t="str">
        <f>Induced_seismicity_cases!B120</f>
        <v>Hughes County, Oklahoma</v>
      </c>
      <c r="B117" s="266" t="e">
        <f>AVERAGE(Induced_seismicity_cases!V120:W120)</f>
        <v>#DIV/0!</v>
      </c>
      <c r="D117">
        <f>AVERAGE(Induced_seismicity_cases!CU120:CV120)</f>
        <v>2579.5</v>
      </c>
      <c r="E117" s="64"/>
      <c r="F117" s="267" t="e">
        <f>AVERAGE(Induced_seismicity_cases!DB120:DC120)</f>
        <v>#DIV/0!</v>
      </c>
    </row>
    <row r="118" spans="1:6" x14ac:dyDescent="0.2">
      <c r="A118" t="str">
        <f>Induced_seismicity_cases!B121</f>
        <v>Jonah field, Wyoming</v>
      </c>
      <c r="B118" s="266" t="e">
        <f>AVERAGE(Induced_seismicity_cases!V121:W121)</f>
        <v>#DIV/0!</v>
      </c>
      <c r="D118">
        <f>AVERAGE(Induced_seismicity_cases!CU121:CV121)</f>
        <v>3316.5</v>
      </c>
      <c r="E118" s="64"/>
      <c r="F118" s="267">
        <f>AVERAGE(Induced_seismicity_cases!DB121:DC121)</f>
        <v>198.5</v>
      </c>
    </row>
    <row r="119" spans="1:6" x14ac:dyDescent="0.2">
      <c r="A119" t="str">
        <f>Induced_seismicity_cases!B122</f>
        <v>Poland Township, Ohio</v>
      </c>
      <c r="B119" s="266">
        <f>AVERAGE(Induced_seismicity_cases!V122:W122)</f>
        <v>0.27</v>
      </c>
      <c r="D119">
        <f>AVERAGE(Induced_seismicity_cases!CU122:CV122)</f>
        <v>2400</v>
      </c>
      <c r="E119" s="45"/>
      <c r="F119" s="267" t="e">
        <f>AVERAGE(Induced_seismicity_cases!DB122:DC122)</f>
        <v>#DIV/0!</v>
      </c>
    </row>
    <row r="120" spans="1:6" x14ac:dyDescent="0.2">
      <c r="A120" t="str">
        <f>Induced_seismicity_cases!B123</f>
        <v>Ryser wells, Harrison County, Ohio</v>
      </c>
      <c r="B120" s="266">
        <f>AVERAGE(Induced_seismicity_cases!V123:W123)</f>
        <v>0.27</v>
      </c>
      <c r="D120">
        <f>AVERAGE(Induced_seismicity_cases!CU123:CV123)</f>
        <v>2422</v>
      </c>
      <c r="E120" s="79">
        <v>0.17665</v>
      </c>
      <c r="F120" s="267">
        <f>AVERAGE(Induced_seismicity_cases!DB123:DC123)</f>
        <v>94175</v>
      </c>
    </row>
    <row r="121" spans="1:6" x14ac:dyDescent="0.2">
      <c r="A121" t="str">
        <f>Induced_seismicity_cases!B124</f>
        <v>University of Toronto</v>
      </c>
      <c r="B121" s="266">
        <f>AVERAGE(Induced_seismicity_cases!V124:W124)</f>
        <v>0.25</v>
      </c>
      <c r="D121" t="e">
        <f>AVERAGE(Induced_seismicity_cases!CU124:CV124)</f>
        <v>#DIV/0!</v>
      </c>
      <c r="E121" s="63">
        <v>6.7000000000000004E-8</v>
      </c>
      <c r="F121" s="267">
        <f>AVERAGE(Induced_seismicity_cases!DB124:DC124)</f>
        <v>4.1999999999999996E-6</v>
      </c>
    </row>
    <row r="122" spans="1:6" x14ac:dyDescent="0.2">
      <c r="A122" t="str">
        <f>Induced_seismicity_cases!B125</f>
        <v>WFSD-3P</v>
      </c>
      <c r="B122" s="266" t="e">
        <f>AVERAGE(Induced_seismicity_cases!V125:W125)</f>
        <v>#DIV/0!</v>
      </c>
      <c r="D122">
        <f>AVERAGE(Induced_seismicity_cases!CU125:CV125)</f>
        <v>343.5</v>
      </c>
      <c r="E122" s="64">
        <v>1.67E-3</v>
      </c>
      <c r="F122" s="267">
        <f>AVERAGE(Induced_seismicity_cases!DB125:DC125)</f>
        <v>47520</v>
      </c>
    </row>
    <row r="123" spans="1:6" x14ac:dyDescent="0.2">
      <c r="A123" t="str">
        <f>Induced_seismicity_cases!B126</f>
        <v>Laboratoire Souterrain Bas Bruit (LSBB)</v>
      </c>
      <c r="B123" s="266">
        <f>AVERAGE(Induced_seismicity_cases!V126:W126)</f>
        <v>0.2</v>
      </c>
      <c r="D123">
        <f>AVERAGE(Induced_seismicity_cases!CU126:CV126)</f>
        <v>280</v>
      </c>
      <c r="E123" s="63">
        <v>1E-3</v>
      </c>
      <c r="F123" s="267">
        <f>AVERAGE(Induced_seismicity_cases!DB126:DC126)</f>
        <v>2</v>
      </c>
    </row>
    <row r="124" spans="1:6" x14ac:dyDescent="0.2">
      <c r="A124" t="str">
        <f>Induced_seismicity_cases!B127</f>
        <v>Tournemire underground laboratory</v>
      </c>
      <c r="B124" s="266">
        <f>AVERAGE(Induced_seismicity_cases!V127:W127)</f>
        <v>0.315</v>
      </c>
      <c r="D124">
        <f>AVERAGE(Induced_seismicity_cases!CU127:CV127)</f>
        <v>270</v>
      </c>
      <c r="E124" s="64">
        <v>2.0000000000000001E-4</v>
      </c>
      <c r="F124" s="267">
        <f>AVERAGE(Induced_seismicity_cases!DB127:DC127)</f>
        <v>0.2</v>
      </c>
    </row>
    <row r="125" spans="1:6" x14ac:dyDescent="0.2">
      <c r="A125" t="str">
        <f>Induced_seismicity_cases!B128</f>
        <v>Eastern Bavaria</v>
      </c>
      <c r="B125" s="266" t="e">
        <f>AVERAGE(Induced_seismicity_cases!V128:W128)</f>
        <v>#DIV/0!</v>
      </c>
      <c r="D125">
        <f>AVERAGE(Induced_seismicity_cases!CU128:CV128)</f>
        <v>9065</v>
      </c>
      <c r="E125" s="63">
        <v>8.9999999999999993E-3</v>
      </c>
      <c r="F125" s="267">
        <f>AVERAGE(Induced_seismicity_cases!DB128:DC128)</f>
        <v>200</v>
      </c>
    </row>
    <row r="126" spans="1:6" x14ac:dyDescent="0.2">
      <c r="A126" t="str">
        <f>Induced_seismicity_cases!B129</f>
        <v>Eastern Bavaria</v>
      </c>
      <c r="B126" s="266">
        <f>AVERAGE(Induced_seismicity_cases!V129:W129)</f>
        <v>0.27500000000000002</v>
      </c>
      <c r="D126">
        <f>AVERAGE(Induced_seismicity_cases!CU129:CV129)</f>
        <v>4000</v>
      </c>
      <c r="E126" s="64">
        <v>3.3300000000000001E-3</v>
      </c>
      <c r="F126" s="267">
        <f>AVERAGE(Induced_seismicity_cases!DB129:DC129)</f>
        <v>84600</v>
      </c>
    </row>
    <row r="127" spans="1:6" x14ac:dyDescent="0.2">
      <c r="A127" t="str">
        <f>Induced_seismicity_cases!B130</f>
        <v>Eastern Bavaria</v>
      </c>
      <c r="B127" s="266">
        <f>AVERAGE(Induced_seismicity_cases!V130:W130)</f>
        <v>0.26</v>
      </c>
      <c r="D127">
        <f>AVERAGE(Induced_seismicity_cases!CU130:CV130)</f>
        <v>4500</v>
      </c>
      <c r="E127" s="64">
        <v>1.1999999999999999E-3</v>
      </c>
      <c r="F127" s="267">
        <f>AVERAGE(Induced_seismicity_cases!DB130:DC130)</f>
        <v>4000</v>
      </c>
    </row>
    <row r="128" spans="1:6" x14ac:dyDescent="0.2">
      <c r="A128" t="str">
        <f>Induced_seismicity_cases!B131</f>
        <v>Helmholtz Centre Potsdam</v>
      </c>
      <c r="B128" s="266">
        <f>AVERAGE(Induced_seismicity_cases!V131:W131)</f>
        <v>0.22</v>
      </c>
      <c r="D128" t="e">
        <f>AVERAGE(Induced_seismicity_cases!CU131:CV131)</f>
        <v>#DIV/0!</v>
      </c>
      <c r="E128" s="63">
        <v>3.3000000000000002E-9</v>
      </c>
      <c r="F128" s="267">
        <f>AVERAGE(Induced_seismicity_cases!DB131:DC131)</f>
        <v>5.0000000000000004E-6</v>
      </c>
    </row>
    <row r="129" spans="1:6" x14ac:dyDescent="0.2">
      <c r="A129" t="str">
        <f>Induced_seismicity_cases!B132</f>
        <v>Matsushiro</v>
      </c>
      <c r="B129" s="266" t="e">
        <f>AVERAGE(Induced_seismicity_cases!V132:W132)</f>
        <v>#DIV/0!</v>
      </c>
      <c r="D129">
        <f>AVERAGE(Induced_seismicity_cases!CU132:CV132)</f>
        <v>1436</v>
      </c>
      <c r="E129" s="64">
        <v>5.0000000000000001E-3</v>
      </c>
      <c r="F129" s="267">
        <f>AVERAGE(Induced_seismicity_cases!DB132:DC132)</f>
        <v>2883</v>
      </c>
    </row>
    <row r="130" spans="1:6" x14ac:dyDescent="0.2">
      <c r="A130" t="str">
        <f>Induced_seismicity_cases!B133</f>
        <v>Nojima</v>
      </c>
      <c r="B130" s="266" t="e">
        <f>AVERAGE(Induced_seismicity_cases!V133:W133)</f>
        <v>#DIV/0!</v>
      </c>
      <c r="D130">
        <f>AVERAGE(Induced_seismicity_cases!CU133:CV133)</f>
        <v>1575</v>
      </c>
      <c r="E130" s="64">
        <v>3.3E-4</v>
      </c>
      <c r="F130" s="267">
        <f>AVERAGE(Induced_seismicity_cases!DB133:DC133)</f>
        <v>258</v>
      </c>
    </row>
    <row r="131" spans="1:6" x14ac:dyDescent="0.2">
      <c r="A131" t="str">
        <f>Induced_seismicity_cases!B134</f>
        <v>Tongonan Geothermal field</v>
      </c>
      <c r="B131" s="266" t="e">
        <f>AVERAGE(Induced_seismicity_cases!V134:W134)</f>
        <v>#DIV/0!</v>
      </c>
      <c r="D131">
        <f>AVERAGE(Induced_seismicity_cases!CU134:CV134)</f>
        <v>1742.5</v>
      </c>
      <c r="E131" s="64">
        <v>5.2999999999999999E-2</v>
      </c>
      <c r="F131" s="267">
        <f>AVERAGE(Induced_seismicity_cases!DB134:DC134)</f>
        <v>36000</v>
      </c>
    </row>
    <row r="132" spans="1:6" x14ac:dyDescent="0.2">
      <c r="A132" t="str">
        <f>Induced_seismicity_cases!B135</f>
        <v>Äspö Hard Rock Laboratory</v>
      </c>
      <c r="B132" s="266">
        <f>AVERAGE(Induced_seismicity_cases!V135:W135)</f>
        <v>0.22500000000000001</v>
      </c>
      <c r="D132">
        <f>AVERAGE(Induced_seismicity_cases!CU135:CV135)</f>
        <v>410</v>
      </c>
      <c r="E132" s="63">
        <v>8.7999999999999998E-5</v>
      </c>
      <c r="F132" s="267">
        <f>AVERAGE(Induced_seismicity_cases!DB135:DC135)</f>
        <v>0.125</v>
      </c>
    </row>
    <row r="133" spans="1:6" x14ac:dyDescent="0.2">
      <c r="A133" t="str">
        <f>Induced_seismicity_cases!B136</f>
        <v xml:space="preserve">Grimsel </v>
      </c>
      <c r="B133" s="266">
        <f>AVERAGE(Induced_seismicity_cases!V136:W136)</f>
        <v>0.36499999999999999</v>
      </c>
      <c r="D133">
        <f>AVERAGE(Induced_seismicity_cases!CU136:CV136)</f>
        <v>480</v>
      </c>
      <c r="E133" s="64">
        <v>6.3000000000000003E-4</v>
      </c>
      <c r="F133" s="267">
        <f>AVERAGE(Induced_seismicity_cases!DB136:DC136)</f>
        <v>1.38</v>
      </c>
    </row>
    <row r="134" spans="1:6" x14ac:dyDescent="0.2">
      <c r="A134" t="str">
        <f>Induced_seismicity_cases!B137</f>
        <v>Mont-Terri Laboratory (FS experiment)</v>
      </c>
      <c r="B134" s="266">
        <f>AVERAGE(Induced_seismicity_cases!V137:W137)</f>
        <v>0.28500000000000003</v>
      </c>
      <c r="D134">
        <f>AVERAGE(Induced_seismicity_cases!CU137:CV137)</f>
        <v>340.6</v>
      </c>
      <c r="E134" s="64">
        <v>5.0000000000000001E-4</v>
      </c>
      <c r="F134" s="267">
        <f>AVERAGE(Induced_seismicity_cases!DB137:DC137)</f>
        <v>8.0000000000000002E-3</v>
      </c>
    </row>
    <row r="135" spans="1:6" x14ac:dyDescent="0.2">
      <c r="A135" t="str">
        <f>Induced_seismicity_cases!B138</f>
        <v>Penn. State University</v>
      </c>
      <c r="B135" s="266" t="e">
        <f>AVERAGE(Induced_seismicity_cases!V138:W138)</f>
        <v>#DIV/0!</v>
      </c>
      <c r="D135" t="e">
        <f>AVERAGE(Induced_seismicity_cases!CU138:CV138)</f>
        <v>#DIV/0!</v>
      </c>
      <c r="E135" s="78">
        <v>5.0000000000000003E-10</v>
      </c>
      <c r="F135" s="267">
        <f>AVERAGE(Induced_seismicity_cases!DB138:DC138)</f>
        <v>6.9999999999999998E-9</v>
      </c>
    </row>
    <row r="136" spans="1:6" x14ac:dyDescent="0.2">
      <c r="A136" t="str">
        <f>Induced_seismicity_cases!B139</f>
        <v xml:space="preserve">Rongchang gas field </v>
      </c>
      <c r="B136" s="266" t="e">
        <f>AVERAGE(Induced_seismicity_cases!V139:W139)</f>
        <v>#DIV/0!</v>
      </c>
      <c r="D136">
        <f>AVERAGE(Induced_seismicity_cases!CU139:CV139)</f>
        <v>2750</v>
      </c>
      <c r="E136" s="64">
        <v>1.1379999999999999E-2</v>
      </c>
      <c r="F136" s="267">
        <f>AVERAGE(Induced_seismicity_cases!DB139:DC139)</f>
        <v>1000000</v>
      </c>
    </row>
    <row r="137" spans="1:6" x14ac:dyDescent="0.2">
      <c r="A137" t="str">
        <f>Induced_seismicity_cases!B140</f>
        <v>Val d'Agri oil field (CM2 well)</v>
      </c>
      <c r="B137" s="266" t="e">
        <f>AVERAGE(Induced_seismicity_cases!V140:W140)</f>
        <v>#DIV/0!</v>
      </c>
      <c r="D137">
        <f>AVERAGE(Induced_seismicity_cases!CU140:CV140)</f>
        <v>2993</v>
      </c>
      <c r="E137" s="229">
        <v>3.4700000000000002E-2</v>
      </c>
      <c r="F137" s="267">
        <f>AVERAGE(Induced_seismicity_cases!DB140:DC140)</f>
        <v>6480000</v>
      </c>
    </row>
    <row r="138" spans="1:6" x14ac:dyDescent="0.2">
      <c r="A138" t="str">
        <f>Induced_seismicity_cases!B141</f>
        <v>Arkansas</v>
      </c>
      <c r="B138" s="266" t="e">
        <f>AVERAGE(Induced_seismicity_cases!V141:W141)</f>
        <v>#DIV/0!</v>
      </c>
      <c r="D138">
        <f>AVERAGE(Induced_seismicity_cases!CU141:CV141)</f>
        <v>2582.5</v>
      </c>
      <c r="E138" s="64">
        <v>2.4199999999999999E-2</v>
      </c>
      <c r="F138" s="267">
        <f>AVERAGE(Induced_seismicity_cases!DB141:DC141)</f>
        <v>486109.5</v>
      </c>
    </row>
    <row r="139" spans="1:6" x14ac:dyDescent="0.2">
      <c r="A139" t="str">
        <f>Induced_seismicity_cases!B142</f>
        <v>Ashtabula, Ohio</v>
      </c>
      <c r="B139" s="266">
        <f>AVERAGE(Induced_seismicity_cases!V142:W142)</f>
        <v>0.19</v>
      </c>
      <c r="D139">
        <f>AVERAGE(Induced_seismicity_cases!CU142:CV142)</f>
        <v>1800</v>
      </c>
      <c r="E139" s="64">
        <v>1.9E-3</v>
      </c>
      <c r="F139" s="267">
        <f>AVERAGE(Induced_seismicity_cases!DB142:DC142)</f>
        <v>340000</v>
      </c>
    </row>
    <row r="140" spans="1:6" x14ac:dyDescent="0.2">
      <c r="A140" t="str">
        <f>Induced_seismicity_cases!B143</f>
        <v>Azle/Reno,Texas</v>
      </c>
      <c r="B140" s="266" t="e">
        <f>AVERAGE(Induced_seismicity_cases!V143:W143)</f>
        <v>#DIV/0!</v>
      </c>
      <c r="D140">
        <f>AVERAGE(Induced_seismicity_cases!CU143:CV143)</f>
        <v>2000</v>
      </c>
      <c r="E140" s="64">
        <v>4.5999999999999999E-3</v>
      </c>
      <c r="F140" s="267" t="e">
        <f>AVERAGE(Induced_seismicity_cases!DB143:DC143)</f>
        <v>#DIV/0!</v>
      </c>
    </row>
    <row r="141" spans="1:6" x14ac:dyDescent="0.2">
      <c r="A141" t="str">
        <f>Induced_seismicity_cases!B144</f>
        <v>Cleburne, Texas</v>
      </c>
      <c r="B141" s="266" t="e">
        <f>AVERAGE(Induced_seismicity_cases!V144:W144)</f>
        <v>#DIV/0!</v>
      </c>
      <c r="D141">
        <f>AVERAGE(Induced_seismicity_cases!CU144:CV144)</f>
        <v>2837.5</v>
      </c>
      <c r="E141" s="64">
        <v>3.6799999999999999E-2</v>
      </c>
      <c r="F141" s="267" t="e">
        <f>AVERAGE(Induced_seismicity_cases!DB144:DC144)</f>
        <v>#DIV/0!</v>
      </c>
    </row>
    <row r="142" spans="1:6" x14ac:dyDescent="0.2">
      <c r="A142" t="str">
        <f>Induced_seismicity_cases!B145</f>
        <v>Cushing, Oklahoma</v>
      </c>
      <c r="B142" s="266">
        <f>AVERAGE(Induced_seismicity_cases!V145:W145)</f>
        <v>0.23</v>
      </c>
      <c r="D142">
        <f>AVERAGE(Induced_seismicity_cases!CU145:CV145)</f>
        <v>1750</v>
      </c>
      <c r="E142" s="64">
        <v>2.9069999999999999E-2</v>
      </c>
      <c r="F142" s="267">
        <f>AVERAGE(Induced_seismicity_cases!DB145:DC145)</f>
        <v>6820000</v>
      </c>
    </row>
    <row r="143" spans="1:6" x14ac:dyDescent="0.2">
      <c r="A143" t="str">
        <f>Induced_seismicity_cases!B146</f>
        <v>Dallas-Fort Worth Airport, Texas</v>
      </c>
      <c r="B143" s="266" t="e">
        <f>AVERAGE(Induced_seismicity_cases!V146:W146)</f>
        <v>#DIV/0!</v>
      </c>
      <c r="D143">
        <f>AVERAGE(Induced_seismicity_cases!CU146:CV146)</f>
        <v>3750</v>
      </c>
      <c r="E143" s="64">
        <v>2.061E-2</v>
      </c>
      <c r="F143" s="267">
        <f>AVERAGE(Induced_seismicity_cases!DB146:DC146)</f>
        <v>3100000</v>
      </c>
    </row>
    <row r="144" spans="1:6" x14ac:dyDescent="0.2">
      <c r="A144" t="str">
        <f>Induced_seismicity_cases!B147</f>
        <v>El Dorado, Arkansas</v>
      </c>
      <c r="B144" s="266" t="e">
        <f>AVERAGE(Induced_seismicity_cases!V147:W147)</f>
        <v>#DIV/0!</v>
      </c>
      <c r="D144">
        <f>AVERAGE(Induced_seismicity_cases!CU147:CV147)</f>
        <v>2225</v>
      </c>
      <c r="E144" s="64">
        <v>2.0449999999999999E-2</v>
      </c>
      <c r="F144" s="267">
        <f>AVERAGE(Induced_seismicity_cases!DB147:DC147)</f>
        <v>20352000</v>
      </c>
    </row>
    <row r="145" spans="1:6" x14ac:dyDescent="0.2">
      <c r="A145" t="str">
        <f>Induced_seismicity_cases!B148</f>
        <v>Fairview, Oklahoma</v>
      </c>
      <c r="B145" s="266">
        <f>AVERAGE(Induced_seismicity_cases!V148:W148)</f>
        <v>0.28500000000000003</v>
      </c>
      <c r="D145">
        <f>AVERAGE(Induced_seismicity_cases!CU148:CV148)</f>
        <v>2250</v>
      </c>
      <c r="E145" s="64">
        <v>0.9385</v>
      </c>
      <c r="F145" s="267">
        <f>AVERAGE(Induced_seismicity_cases!DB148:DC148)</f>
        <v>3550000</v>
      </c>
    </row>
    <row r="146" spans="1:6" x14ac:dyDescent="0.2">
      <c r="A146" t="str">
        <f>Induced_seismicity_cases!B149</f>
        <v>Guthrie, Oklahoma</v>
      </c>
      <c r="B146" s="266" t="e">
        <f>AVERAGE(Induced_seismicity_cases!V149:W149)</f>
        <v>#DIV/0!</v>
      </c>
      <c r="D146">
        <f>AVERAGE(Induced_seismicity_cases!CU149:CV149)</f>
        <v>2130</v>
      </c>
      <c r="E146" s="64">
        <v>2.7779999999999999E-2</v>
      </c>
      <c r="F146" s="267">
        <f>AVERAGE(Induced_seismicity_cases!DB149:DC149)</f>
        <v>710000</v>
      </c>
    </row>
    <row r="147" spans="1:6" x14ac:dyDescent="0.2">
      <c r="A147" t="str">
        <f>Induced_seismicity_cases!B150</f>
        <v>Jones, Oklahoma</v>
      </c>
      <c r="B147" s="266">
        <f>AVERAGE(Induced_seismicity_cases!V150:W150)</f>
        <v>0.29000000000000004</v>
      </c>
      <c r="D147">
        <f>AVERAGE(Induced_seismicity_cases!CU150:CV150)</f>
        <v>2850</v>
      </c>
      <c r="E147" s="64">
        <v>0.12268999999999999</v>
      </c>
      <c r="F147" s="267">
        <f>AVERAGE(Induced_seismicity_cases!DB150:DC150)</f>
        <v>47700000</v>
      </c>
    </row>
    <row r="148" spans="1:6" x14ac:dyDescent="0.2">
      <c r="A148" t="str">
        <f>Induced_seismicity_cases!B151</f>
        <v>Kern River, Kern County, California</v>
      </c>
      <c r="B148" s="266" t="e">
        <f>AVERAGE(Induced_seismicity_cases!V151:W151)</f>
        <v>#DIV/0!</v>
      </c>
      <c r="D148" t="e">
        <f>AVERAGE(Induced_seismicity_cases!CU151:CV151)</f>
        <v>#DIV/0!</v>
      </c>
      <c r="E148" s="64">
        <v>6.4710000000000004E-2</v>
      </c>
      <c r="F148" s="267" t="e">
        <f>AVERAGE(Induced_seismicity_cases!DB151:DC151)</f>
        <v>#DIV/0!</v>
      </c>
    </row>
    <row r="149" spans="1:6" x14ac:dyDescent="0.2">
      <c r="A149" t="str">
        <f>Induced_seismicity_cases!B152</f>
        <v>Mentone, West Texas</v>
      </c>
      <c r="B149" s="266" t="e">
        <f>AVERAGE(Induced_seismicity_cases!V152:W152)</f>
        <v>#DIV/0!</v>
      </c>
      <c r="D149">
        <f>AVERAGE(Induced_seismicity_cases!CU152:CV152)</f>
        <v>4900</v>
      </c>
      <c r="E149" s="64">
        <v>0.10598</v>
      </c>
      <c r="F149" s="267">
        <f>AVERAGE(Induced_seismicity_cases!DB152:DC152)</f>
        <v>20453100.149999999</v>
      </c>
    </row>
    <row r="150" spans="1:6" x14ac:dyDescent="0.2">
      <c r="A150" t="str">
        <f>Induced_seismicity_cases!B153</f>
        <v>Painesville (Perry), Ohio</v>
      </c>
      <c r="B150" s="266">
        <f>AVERAGE(Induced_seismicity_cases!V153:W153)</f>
        <v>0.19</v>
      </c>
      <c r="D150">
        <f>AVERAGE(Induced_seismicity_cases!CU153:CV153)</f>
        <v>1800</v>
      </c>
      <c r="E150" s="64">
        <v>5.3E-3</v>
      </c>
      <c r="F150" s="267">
        <f>AVERAGE(Induced_seismicity_cases!DB153:DC153)</f>
        <v>1190000</v>
      </c>
    </row>
    <row r="151" spans="1:6" x14ac:dyDescent="0.2">
      <c r="A151" t="str">
        <f>Induced_seismicity_cases!B154</f>
        <v>Paradox Valley, Colorado</v>
      </c>
      <c r="B151" s="266">
        <f>AVERAGE(Induced_seismicity_cases!V154:W154)</f>
        <v>0.27500000000000002</v>
      </c>
      <c r="D151">
        <f>AVERAGE(Induced_seismicity_cases!CU154:CV154)</f>
        <v>4550</v>
      </c>
      <c r="E151" s="64">
        <v>2.1499999999999998E-2</v>
      </c>
      <c r="F151" s="267">
        <f>AVERAGE(Induced_seismicity_cases!DB154:DC154)</f>
        <v>3287000</v>
      </c>
    </row>
    <row r="152" spans="1:6" x14ac:dyDescent="0.2">
      <c r="A152" t="str">
        <f>Induced_seismicity_cases!B155</f>
        <v>Pawnee, Oklahoma</v>
      </c>
      <c r="B152" s="266">
        <f>AVERAGE(Induced_seismicity_cases!V155:W155)</f>
        <v>0.23</v>
      </c>
      <c r="D152">
        <f>AVERAGE(Induced_seismicity_cases!CU155:CV155)</f>
        <v>1750</v>
      </c>
      <c r="E152" s="64"/>
      <c r="F152" s="267">
        <f>AVERAGE(Induced_seismicity_cases!DB155:DC155)</f>
        <v>8840000</v>
      </c>
    </row>
    <row r="153" spans="1:6" x14ac:dyDescent="0.2">
      <c r="A153" t="str">
        <f>Induced_seismicity_cases!B156</f>
        <v>Prague, Oklahoma</v>
      </c>
      <c r="B153" s="266">
        <f>AVERAGE(Induced_seismicity_cases!V156:W156)</f>
        <v>0.25</v>
      </c>
      <c r="D153">
        <f>AVERAGE(Induced_seismicity_cases!CU156:CV156)</f>
        <v>1700</v>
      </c>
      <c r="E153" s="64">
        <v>5.4000000000000001E-4</v>
      </c>
      <c r="F153" s="267">
        <f>AVERAGE(Induced_seismicity_cases!DB156:DC156)</f>
        <v>120000</v>
      </c>
    </row>
    <row r="154" spans="1:6" x14ac:dyDescent="0.2">
      <c r="A154" t="str">
        <f>Induced_seismicity_cases!B157</f>
        <v>Raton Basin, Colorado and New Mexico</v>
      </c>
      <c r="B154" s="266" t="e">
        <f>AVERAGE(Induced_seismicity_cases!V157:W157)</f>
        <v>#DIV/0!</v>
      </c>
      <c r="D154">
        <f>AVERAGE(Induced_seismicity_cases!CU157:CV157)</f>
        <v>1675</v>
      </c>
      <c r="E154" s="64"/>
      <c r="F154" s="267">
        <f>AVERAGE(Induced_seismicity_cases!DB157:DC157)</f>
        <v>460000</v>
      </c>
    </row>
    <row r="155" spans="1:6" x14ac:dyDescent="0.2">
      <c r="A155" t="str">
        <f>Induced_seismicity_cases!B158</f>
        <v>Raton Basin, Colorado and New Mexico</v>
      </c>
      <c r="B155" s="266" t="e">
        <f>AVERAGE(Induced_seismicity_cases!V158:W158)</f>
        <v>#DIV/0!</v>
      </c>
      <c r="D155">
        <f>AVERAGE(Induced_seismicity_cases!CU158:CV158)</f>
        <v>1675</v>
      </c>
      <c r="E155" s="64">
        <v>2.938E-2</v>
      </c>
      <c r="F155" s="267">
        <f>AVERAGE(Induced_seismicity_cases!DB158:DC158)</f>
        <v>7800000</v>
      </c>
    </row>
    <row r="156" spans="1:6" x14ac:dyDescent="0.2">
      <c r="A156" t="str">
        <f>Induced_seismicity_cases!B159</f>
        <v>Tejon, Central Valley (WWF), Kern County, California</v>
      </c>
      <c r="B156" s="266" t="e">
        <f>AVERAGE(Induced_seismicity_cases!V159:W159)</f>
        <v>#DIV/0!</v>
      </c>
      <c r="D156">
        <f>AVERAGE(Induced_seismicity_cases!CU159:CV159)</f>
        <v>1350</v>
      </c>
      <c r="E156" s="64">
        <v>2.1989999999999999E-2</v>
      </c>
      <c r="F156" s="267">
        <f>AVERAGE(Induced_seismicity_cases!DB159:DC159)</f>
        <v>1800000</v>
      </c>
    </row>
    <row r="157" spans="1:6" x14ac:dyDescent="0.2">
      <c r="A157" t="str">
        <f>Induced_seismicity_cases!B160</f>
        <v>Timpson, East Texas</v>
      </c>
      <c r="B157" s="266" t="e">
        <f>AVERAGE(Induced_seismicity_cases!V160:W160)</f>
        <v>#DIV/0!</v>
      </c>
      <c r="D157">
        <f>AVERAGE(Induced_seismicity_cases!CU160:CV160)</f>
        <v>1912.5</v>
      </c>
      <c r="E157" s="64">
        <v>1.6500000000000001E-2</v>
      </c>
      <c r="F157" s="267">
        <f>AVERAGE(Induced_seismicity_cases!DB160:DC160)</f>
        <v>3950000</v>
      </c>
    </row>
    <row r="158" spans="1:6" x14ac:dyDescent="0.2">
      <c r="A158" t="str">
        <f>Induced_seismicity_cases!B161</f>
        <v>Venus, Texas</v>
      </c>
      <c r="B158" s="266" t="e">
        <f>AVERAGE(Induced_seismicity_cases!V161:W161)</f>
        <v>#DIV/0!</v>
      </c>
      <c r="D158">
        <f>AVERAGE(Induced_seismicity_cases!CU161:CV161)</f>
        <v>3285</v>
      </c>
      <c r="E158" s="64"/>
      <c r="F158" s="267">
        <f>AVERAGE(Induced_seismicity_cases!DB161:DC161)</f>
        <v>28000000</v>
      </c>
    </row>
    <row r="159" spans="1:6" x14ac:dyDescent="0.2">
      <c r="A159" t="str">
        <f>Induced_seismicity_cases!B162</f>
        <v>Youngstown, Ohio</v>
      </c>
      <c r="B159" s="266">
        <f>AVERAGE(Induced_seismicity_cases!V162:W162)</f>
        <v>0.19</v>
      </c>
      <c r="D159">
        <f>AVERAGE(Induced_seismicity_cases!CU162:CV162)</f>
        <v>2653</v>
      </c>
      <c r="E159" s="64">
        <v>3.7000000000000002E-3</v>
      </c>
      <c r="F159" s="267">
        <f>AVERAGE(Induced_seismicity_cases!DB162:DC162)</f>
        <v>78797.600000000006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Database Overview</vt:lpstr>
      <vt:lpstr>Induced_seismicity_cases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Iman</dc:creator>
  <cp:lastModifiedBy>Sanchit Sachdeva</cp:lastModifiedBy>
  <dcterms:created xsi:type="dcterms:W3CDTF">2015-06-05T18:17:20Z</dcterms:created>
  <dcterms:modified xsi:type="dcterms:W3CDTF">2025-07-18T16:28:26Z</dcterms:modified>
</cp:coreProperties>
</file>