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en\Desktop\"/>
    </mc:Choice>
  </mc:AlternateContent>
  <xr:revisionPtr revIDLastSave="0" documentId="13_ncr:1_{106FC0D7-9741-4919-A7F2-5B1D461AC2E8}" xr6:coauthVersionLast="45" xr6:coauthVersionMax="45" xr10:uidLastSave="{00000000-0000-0000-0000-000000000000}"/>
  <bookViews>
    <workbookView xWindow="-120" yWindow="-120" windowWidth="20730" windowHeight="11160" tabRatio="479" activeTab="3" xr2:uid="{00000000-000D-0000-FFFF-FFFF00000000}"/>
  </bookViews>
  <sheets>
    <sheet name="CPM1" sheetId="4" r:id="rId1"/>
    <sheet name="CPM2" sheetId="5" r:id="rId2"/>
    <sheet name="PERT1" sheetId="7" r:id="rId3"/>
    <sheet name="PERT2" sheetId="9" r:id="rId4"/>
    <sheet name="solP1" sheetId="10" state="hidden" r:id="rId5"/>
    <sheet name="solP2" sheetId="11" state="hidden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14" i="5" l="1"/>
  <c r="AT14" i="5"/>
  <c r="AQ14" i="5"/>
  <c r="AN14" i="5"/>
  <c r="AK14" i="5"/>
  <c r="AZ13" i="5"/>
  <c r="AW13" i="5"/>
  <c r="AT13" i="5"/>
  <c r="AQ13" i="5"/>
  <c r="AN13" i="5"/>
  <c r="AK13" i="5"/>
  <c r="AZ12" i="5"/>
  <c r="AW12" i="5"/>
  <c r="AT12" i="5"/>
  <c r="AQ12" i="5"/>
  <c r="AN12" i="5"/>
  <c r="AK12" i="5"/>
  <c r="AZ11" i="5"/>
  <c r="AW11" i="5"/>
  <c r="AT11" i="5"/>
  <c r="AQ11" i="5"/>
  <c r="AN11" i="5"/>
  <c r="AK11" i="5"/>
  <c r="AZ10" i="5"/>
  <c r="AW10" i="5"/>
  <c r="AT10" i="5"/>
  <c r="AQ10" i="5"/>
  <c r="AN10" i="5"/>
  <c r="AK10" i="5"/>
  <c r="AZ9" i="5"/>
  <c r="AW9" i="5"/>
  <c r="AT9" i="5"/>
  <c r="AQ9" i="5"/>
  <c r="AN9" i="5"/>
  <c r="AK9" i="5"/>
  <c r="AW8" i="5"/>
  <c r="AT8" i="5"/>
  <c r="AQ8" i="5"/>
  <c r="AN8" i="5"/>
  <c r="AK8" i="5"/>
  <c r="AZ7" i="5"/>
  <c r="AW7" i="5"/>
  <c r="AT7" i="5"/>
  <c r="AQ7" i="5"/>
  <c r="AN7" i="5"/>
  <c r="AK7" i="5"/>
  <c r="AZ6" i="5"/>
  <c r="AW6" i="5"/>
  <c r="AT6" i="5"/>
  <c r="AQ6" i="5"/>
  <c r="AN6" i="5"/>
  <c r="AK6" i="5"/>
  <c r="AZ5" i="5"/>
  <c r="BD45" i="5"/>
  <c r="BD38" i="5"/>
  <c r="BN31" i="5"/>
  <c r="BX24" i="5"/>
  <c r="AX41" i="4"/>
  <c r="AT24" i="5"/>
  <c r="BD24" i="5"/>
  <c r="BD31" i="5"/>
  <c r="BN24" i="5"/>
  <c r="BX45" i="5"/>
  <c r="AW5" i="5"/>
  <c r="AT5" i="5"/>
  <c r="AQ5" i="5"/>
  <c r="AN5" i="5"/>
  <c r="AK5" i="5"/>
  <c r="AX24" i="5"/>
  <c r="CF45" i="5"/>
  <c r="BT24" i="5"/>
  <c r="BR28" i="5"/>
  <c r="BR49" i="5"/>
  <c r="BV49" i="5"/>
  <c r="CB49" i="5"/>
  <c r="CF49" i="5"/>
  <c r="AP28" i="5"/>
  <c r="AN28" i="5"/>
  <c r="AR28" i="5"/>
  <c r="AZ49" i="5"/>
  <c r="AX49" i="5"/>
  <c r="AZ35" i="5"/>
  <c r="AX35" i="5"/>
  <c r="BB35" i="5"/>
  <c r="AZ28" i="5"/>
  <c r="AX28" i="5"/>
  <c r="BB28" i="5"/>
  <c r="BB49" i="5"/>
  <c r="BJ28" i="5"/>
  <c r="BH28" i="5"/>
  <c r="BL28" i="5"/>
  <c r="AZ42" i="5"/>
  <c r="BJ35" i="5"/>
  <c r="BT28" i="5"/>
  <c r="AX42" i="5"/>
  <c r="BH35" i="5"/>
  <c r="BB42" i="5"/>
  <c r="BL35" i="5"/>
  <c r="BV28" i="5"/>
  <c r="BT49" i="5"/>
  <c r="CD49" i="5"/>
  <c r="CB45" i="5"/>
  <c r="BV45" i="5"/>
  <c r="BR45" i="5"/>
  <c r="BV24" i="5"/>
  <c r="BR24" i="5"/>
  <c r="BL31" i="5"/>
  <c r="BH31" i="5"/>
  <c r="BL24" i="5"/>
  <c r="BH24" i="5"/>
  <c r="BB45" i="5"/>
  <c r="BB38" i="5"/>
  <c r="BB31" i="5"/>
  <c r="AX45" i="5"/>
  <c r="AX38" i="5"/>
  <c r="AX31" i="5"/>
  <c r="BB24" i="5"/>
  <c r="CN45" i="5"/>
  <c r="CD45" i="5"/>
  <c r="BT45" i="5"/>
  <c r="BJ31" i="5"/>
  <c r="BJ24" i="5"/>
  <c r="AZ45" i="5"/>
  <c r="AZ38" i="5"/>
  <c r="AZ31" i="5"/>
  <c r="AZ24" i="5"/>
  <c r="AR24" i="5"/>
  <c r="AY5" i="4"/>
  <c r="AY6" i="4"/>
  <c r="AY7" i="4"/>
  <c r="AY8" i="4"/>
  <c r="AY9" i="4"/>
  <c r="AY10" i="4"/>
  <c r="S39" i="4"/>
  <c r="AC43" i="4"/>
  <c r="AC35" i="4"/>
  <c r="AO46" i="4"/>
  <c r="AN38" i="4"/>
  <c r="AX26" i="5" l="1"/>
  <c r="AP24" i="5"/>
  <c r="AG24" i="5"/>
  <c r="AP5" i="7"/>
  <c r="AP6" i="7" s="1"/>
  <c r="AM6" i="7" s="1"/>
  <c r="AP3" i="7"/>
  <c r="AM5" i="7"/>
  <c r="AM4" i="7"/>
  <c r="AP4" i="7" s="1"/>
  <c r="AM3" i="7"/>
  <c r="AJ5" i="7"/>
  <c r="AJ4" i="7"/>
  <c r="AJ6" i="7" s="1"/>
  <c r="AJ3" i="7"/>
  <c r="AJ5" i="4"/>
  <c r="W35" i="4"/>
  <c r="AA35" i="4" s="1"/>
  <c r="AM6" i="4" s="1"/>
  <c r="Q39" i="4"/>
  <c r="AM5" i="4" s="1"/>
  <c r="AH38" i="4" l="1"/>
  <c r="AJ8" i="4" s="1"/>
  <c r="W43" i="4"/>
  <c r="AJ6" i="4"/>
  <c r="AL38" i="4"/>
  <c r="AB4" i="11"/>
  <c r="AB6" i="11"/>
  <c r="AB8" i="11"/>
  <c r="AB10" i="11"/>
  <c r="J26" i="11"/>
  <c r="F26" i="11" s="1"/>
  <c r="D26" i="11" s="1"/>
  <c r="N22" i="11"/>
  <c r="R30" i="11" s="1"/>
  <c r="V30" i="11" s="1"/>
  <c r="Y30" i="11" s="1"/>
  <c r="AC30" i="11" s="1"/>
  <c r="AG21" i="11"/>
  <c r="AA10" i="11"/>
  <c r="Z10" i="11"/>
  <c r="AA9" i="11"/>
  <c r="AB9" i="11" s="1"/>
  <c r="Z9" i="11"/>
  <c r="AA8" i="11"/>
  <c r="Z8" i="11"/>
  <c r="AA7" i="11"/>
  <c r="AB7" i="11" s="1"/>
  <c r="Z7" i="11"/>
  <c r="AA6" i="11"/>
  <c r="Z6" i="11"/>
  <c r="AA5" i="11"/>
  <c r="AB5" i="11" s="1"/>
  <c r="Z5" i="11"/>
  <c r="AA4" i="11"/>
  <c r="Z4" i="11"/>
  <c r="AA3" i="11"/>
  <c r="AB3" i="11" s="1"/>
  <c r="Z3" i="11"/>
  <c r="AA2" i="11"/>
  <c r="AB2" i="11" s="1"/>
  <c r="AB12" i="11" s="1"/>
  <c r="AC12" i="11" s="1"/>
  <c r="AC13" i="11" s="1"/>
  <c r="Z2" i="11"/>
  <c r="AM5" i="10"/>
  <c r="AP5" i="10" s="1"/>
  <c r="AJ5" i="10"/>
  <c r="AM4" i="10"/>
  <c r="AP4" i="10" s="1"/>
  <c r="AJ4" i="10"/>
  <c r="AM3" i="10"/>
  <c r="AP3" i="10" s="1"/>
  <c r="AJ3" i="10"/>
  <c r="AJ6" i="10" s="1"/>
  <c r="AA43" i="4" l="1"/>
  <c r="AJ7" i="4"/>
  <c r="AM8" i="4"/>
  <c r="AR41" i="4"/>
  <c r="AJ10" i="4" s="1"/>
  <c r="R22" i="11"/>
  <c r="AC12" i="10"/>
  <c r="AC13" i="10"/>
  <c r="AC11" i="10"/>
  <c r="AC14" i="10"/>
  <c r="AP6" i="10"/>
  <c r="AM6" i="10" s="1"/>
  <c r="AV41" i="4" l="1"/>
  <c r="AM7" i="4"/>
  <c r="AI46" i="4"/>
  <c r="V22" i="11"/>
  <c r="R26" i="11"/>
  <c r="N26" i="11" s="1"/>
  <c r="L26" i="11" s="1"/>
  <c r="AJ11" i="10"/>
  <c r="AG11" i="10"/>
  <c r="AJ14" i="10"/>
  <c r="AG14" i="10"/>
  <c r="AG13" i="10"/>
  <c r="AJ13" i="10"/>
  <c r="AG12" i="10"/>
  <c r="AJ12" i="10"/>
  <c r="AJ9" i="4" l="1"/>
  <c r="AM46" i="4"/>
  <c r="AM9" i="4" s="1"/>
  <c r="BA41" i="4"/>
  <c r="AM10" i="4"/>
  <c r="Y22" i="11"/>
  <c r="V26" i="11"/>
  <c r="T26" i="11" s="1"/>
  <c r="AJ11" i="4" l="1"/>
  <c r="BE41" i="4"/>
  <c r="AC22" i="11"/>
  <c r="Y26" i="11"/>
  <c r="AM11" i="4" l="1"/>
  <c r="BE45" i="4"/>
  <c r="AC26" i="11"/>
  <c r="AA26" i="11" s="1"/>
  <c r="AG17" i="11"/>
  <c r="AK17" i="11" s="1"/>
  <c r="AI21" i="11" s="1"/>
  <c r="AG25" i="11"/>
  <c r="BC45" i="4" l="1"/>
  <c r="AV11" i="4" s="1"/>
  <c r="BA45" i="4"/>
  <c r="AK25" i="11"/>
  <c r="AG29" i="11"/>
  <c r="AC34" i="11" s="1"/>
  <c r="AS11" i="4" l="1"/>
  <c r="AV45" i="4"/>
  <c r="AP11" i="4"/>
  <c r="Y34" i="11"/>
  <c r="V34" i="11" s="1"/>
  <c r="AA34" i="11"/>
  <c r="AO21" i="11"/>
  <c r="AS21" i="11" s="1"/>
  <c r="AS25" i="11" s="1"/>
  <c r="AQ25" i="11" s="1"/>
  <c r="AI29" i="11"/>
  <c r="AT45" i="4" l="1"/>
  <c r="AV10" i="4" s="1"/>
  <c r="AR45" i="4"/>
  <c r="T34" i="11"/>
  <c r="R34" i="11"/>
  <c r="AP10" i="4" l="1"/>
  <c r="AL42" i="4"/>
  <c r="AM50" i="4"/>
  <c r="AS10" i="4"/>
  <c r="AJ42" i="4" l="1"/>
  <c r="AV8" i="4" s="1"/>
  <c r="AH42" i="4"/>
  <c r="AK50" i="4"/>
  <c r="AV9" i="4" s="1"/>
  <c r="AI50" i="4"/>
  <c r="AS9" i="4" l="1"/>
  <c r="AA47" i="4"/>
  <c r="AP9" i="4"/>
  <c r="AP8" i="4"/>
  <c r="AA39" i="4"/>
  <c r="AS8" i="4"/>
  <c r="AS7" i="4" l="1"/>
  <c r="Y47" i="4"/>
  <c r="AV7" i="4" s="1"/>
  <c r="W47" i="4"/>
  <c r="AS6" i="4"/>
  <c r="Y39" i="4"/>
  <c r="AV6" i="4" s="1"/>
  <c r="W39" i="4"/>
  <c r="AP6" i="4" s="1"/>
  <c r="Q43" i="4" l="1"/>
  <c r="AP7" i="4"/>
  <c r="AS5" i="4" l="1"/>
  <c r="O43" i="4"/>
  <c r="AV5" i="4" s="1"/>
  <c r="M43" i="4"/>
  <c r="AP5" i="4" s="1"/>
</calcChain>
</file>

<file path=xl/sharedStrings.xml><?xml version="1.0" encoding="utf-8"?>
<sst xmlns="http://schemas.openxmlformats.org/spreadsheetml/2006/main" count="291" uniqueCount="90">
  <si>
    <t>ES</t>
  </si>
  <si>
    <t>EF</t>
  </si>
  <si>
    <t>LS</t>
  </si>
  <si>
    <t>LF</t>
  </si>
  <si>
    <t>A</t>
  </si>
  <si>
    <t>Attività</t>
  </si>
  <si>
    <t>Durata</t>
  </si>
  <si>
    <t>Predecessori</t>
  </si>
  <si>
    <t>start</t>
  </si>
  <si>
    <t>-</t>
  </si>
  <si>
    <t>B</t>
  </si>
  <si>
    <t>C</t>
  </si>
  <si>
    <t>D</t>
  </si>
  <si>
    <t>E</t>
  </si>
  <si>
    <t>F</t>
  </si>
  <si>
    <t>G</t>
  </si>
  <si>
    <t>End</t>
  </si>
  <si>
    <t>B,C</t>
  </si>
  <si>
    <t>D, E</t>
  </si>
  <si>
    <t>Vincolo</t>
  </si>
  <si>
    <t>FS</t>
  </si>
  <si>
    <t>nome attività</t>
  </si>
  <si>
    <t>Calcola</t>
  </si>
  <si>
    <t xml:space="preserve">Disegna </t>
  </si>
  <si>
    <t>TF</t>
  </si>
  <si>
    <t>ES 
(+1 rispetto a precedente)</t>
  </si>
  <si>
    <t>Total Float</t>
  </si>
  <si>
    <t>Free Float</t>
  </si>
  <si>
    <t>H</t>
  </si>
  <si>
    <t>descrizione</t>
  </si>
  <si>
    <t>individuazione del sito</t>
  </si>
  <si>
    <t>assunzione personale</t>
  </si>
  <si>
    <t>stampa volantini</t>
  </si>
  <si>
    <t>dettagli finali</t>
  </si>
  <si>
    <t>prove generali</t>
  </si>
  <si>
    <t>installazione impianto</t>
  </si>
  <si>
    <t>pubblicità radio e tv locale</t>
  </si>
  <si>
    <t>J</t>
  </si>
  <si>
    <t>stop</t>
  </si>
  <si>
    <t>B, F</t>
  </si>
  <si>
    <t>I</t>
  </si>
  <si>
    <t>affitto apparecchiature</t>
  </si>
  <si>
    <t>trasporti</t>
  </si>
  <si>
    <t>E, I, J</t>
  </si>
  <si>
    <t>contatti con artisti/agenti</t>
  </si>
  <si>
    <t>GO</t>
  </si>
  <si>
    <t>THE END</t>
  </si>
  <si>
    <t>massima</t>
  </si>
  <si>
    <t>minima</t>
  </si>
  <si>
    <t>media</t>
  </si>
  <si>
    <t>Probabilità</t>
  </si>
  <si>
    <t>Durata +/- SD</t>
  </si>
  <si>
    <t>Durate</t>
  </si>
  <si>
    <t xml:space="preserve">La teoria dice che ci sono diverse probabilità per diversi intervalli di durate
</t>
  </si>
  <si>
    <t>TOTALE PROGETTO</t>
  </si>
  <si>
    <t>V</t>
  </si>
  <si>
    <r>
      <t xml:space="preserve">SD </t>
    </r>
    <r>
      <rPr>
        <b/>
        <sz val="16"/>
        <color theme="1"/>
        <rFont val="Calibri"/>
        <family val="2"/>
        <scheme val="minor"/>
      </rPr>
      <t>(</t>
    </r>
    <r>
      <rPr>
        <b/>
        <sz val="16"/>
        <color theme="1"/>
        <rFont val="Calibri"/>
        <family val="2"/>
      </rPr>
      <t>σ)</t>
    </r>
  </si>
  <si>
    <t>ET</t>
  </si>
  <si>
    <t>Most Likely</t>
  </si>
  <si>
    <t>Pessimistic</t>
  </si>
  <si>
    <t>Ottimistic</t>
  </si>
  <si>
    <t>Definizione</t>
  </si>
  <si>
    <t>ID</t>
  </si>
  <si>
    <t>Descrizione</t>
  </si>
  <si>
    <t>D o</t>
  </si>
  <si>
    <t>D m</t>
  </si>
  <si>
    <t>D p</t>
  </si>
  <si>
    <t>Progettazione</t>
  </si>
  <si>
    <t>Prototipo</t>
  </si>
  <si>
    <t>Test prototipo/Revisione</t>
  </si>
  <si>
    <t>Ingegnerizzazione</t>
  </si>
  <si>
    <t>Definizione procedure di lavoro</t>
  </si>
  <si>
    <t>Stesura manuale d'uso</t>
  </si>
  <si>
    <t>Revisione finale</t>
  </si>
  <si>
    <t>Progettazione processo produttivo</t>
  </si>
  <si>
    <t>dipendenze</t>
  </si>
  <si>
    <t xml:space="preserve">E </t>
  </si>
  <si>
    <t>G, H</t>
  </si>
  <si>
    <t>E, F</t>
  </si>
  <si>
    <t>D e</t>
  </si>
  <si>
    <t>σ</t>
  </si>
  <si>
    <t>Definizione
Caratteristiche Prodotto</t>
  </si>
  <si>
    <t>Costruzione Prototipo</t>
  </si>
  <si>
    <t>Test e Revisione del prototipo</t>
  </si>
  <si>
    <r>
      <t>D</t>
    </r>
    <r>
      <rPr>
        <vertAlign val="subscript"/>
        <sz val="11"/>
        <color theme="1"/>
        <rFont val="Calibri"/>
        <family val="2"/>
        <scheme val="minor"/>
      </rPr>
      <t xml:space="preserve"> o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</si>
  <si>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m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</si>
  <si>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p</t>
    </r>
  </si>
  <si>
    <r>
      <t xml:space="preserve">D </t>
    </r>
    <r>
      <rPr>
        <vertAlign val="subscript"/>
        <sz val="11"/>
        <color theme="1"/>
        <rFont val="Calibri"/>
        <family val="2"/>
        <scheme val="minor"/>
      </rPr>
      <t>e</t>
    </r>
  </si>
  <si>
    <t>FF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</si>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</sst>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  <font>
      <sz val="11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Dot">
        <color indexed="64"/>
      </left>
      <right/>
      <top/>
      <bottom/>
      <diagonal/>
    </border>
    <border>
      <left/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/>
      <diagonal/>
    </border>
    <border>
      <left style="dashDot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dashDot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Dot">
        <color indexed="64"/>
      </right>
      <top/>
      <bottom/>
      <diagonal/>
    </border>
    <border>
      <left style="dashDot">
        <color indexed="64"/>
      </left>
      <right style="dashDot">
        <color indexed="64"/>
      </right>
      <top/>
      <bottom/>
      <diagonal/>
    </border>
    <border>
      <left style="dashDot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 style="dashDot">
        <color indexed="64"/>
      </left>
      <right style="dashDot">
        <color indexed="64"/>
      </right>
      <top/>
      <bottom style="thin">
        <color indexed="64"/>
      </bottom>
      <diagonal/>
    </border>
    <border>
      <left style="dashDot">
        <color indexed="64"/>
      </left>
      <right/>
      <top/>
      <bottom style="thin">
        <color indexed="64"/>
      </bottom>
      <diagonal/>
    </border>
    <border>
      <left style="dashDot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ashDot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2" xfId="0" applyBorder="1" applyAlignment="1"/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/>
    <xf numFmtId="0" fontId="0" fillId="0" borderId="28" xfId="0" applyFill="1" applyBorder="1" applyAlignment="1">
      <alignment horizontal="center"/>
    </xf>
    <xf numFmtId="0" fontId="0" fillId="0" borderId="27" xfId="0" quotePrefix="1" applyBorder="1" applyAlignment="1">
      <alignment horizontal="center"/>
    </xf>
    <xf numFmtId="0" fontId="0" fillId="0" borderId="28" xfId="0" quotePrefix="1" applyFill="1" applyBorder="1" applyAlignment="1">
      <alignment horizontal="center"/>
    </xf>
    <xf numFmtId="0" fontId="0" fillId="0" borderId="3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9" xfId="0" applyBorder="1" applyAlignment="1">
      <alignment horizontal="right"/>
    </xf>
    <xf numFmtId="0" fontId="0" fillId="0" borderId="27" xfId="0" applyBorder="1" applyAlignment="1">
      <alignment horizontal="right"/>
    </xf>
    <xf numFmtId="0" fontId="0" fillId="0" borderId="28" xfId="0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10" fontId="0" fillId="0" borderId="1" xfId="0" applyNumberFormat="1" applyBorder="1" applyAlignment="1">
      <alignment horizont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1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9" fillId="0" borderId="0" xfId="0" applyFont="1"/>
    <xf numFmtId="0" fontId="0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18</xdr:col>
      <xdr:colOff>133350</xdr:colOff>
      <xdr:row>14</xdr:row>
      <xdr:rowOff>142875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190500"/>
          <a:ext cx="4076700" cy="2695575"/>
        </a:xfrm>
        <a:prstGeom prst="rect">
          <a:avLst/>
        </a:prstGeom>
        <a:noFill/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chemeClr val="tx2">
                  <a:lumMod val="60000"/>
                  <a:lumOff val="40000"/>
                </a:schemeClr>
              </a:solidFill>
            </a:rPr>
            <a:t>Esercizio 1:</a:t>
          </a:r>
          <a:r>
            <a:rPr lang="it-IT" sz="1400" b="1" baseline="0">
              <a:solidFill>
                <a:schemeClr val="tx2">
                  <a:lumMod val="60000"/>
                  <a:lumOff val="40000"/>
                </a:schemeClr>
              </a:solidFill>
            </a:rPr>
            <a:t> Time Management, il reticolo di progetto</a:t>
          </a:r>
        </a:p>
        <a:p>
          <a:endParaRPr lang="it-IT" sz="1100"/>
        </a:p>
        <a:p>
          <a:r>
            <a:rPr lang="it-IT" sz="1100"/>
            <a:t>In base alle informazioni fornite  costruisci </a:t>
          </a:r>
          <a:r>
            <a:rPr lang="it-IT" sz="1100" baseline="0"/>
            <a:t>il reticolo di progetto (Network Diagram) e rispondi alle domande seguenti:</a:t>
          </a:r>
        </a:p>
        <a:p>
          <a:endParaRPr lang="it-IT" sz="1100" baseline="0"/>
        </a:p>
        <a:p>
          <a:r>
            <a:rPr lang="it-IT" sz="1100" baseline="0"/>
            <a:t>1- quale è il CAMMINO CRITICO (Critical Path o CP)? </a:t>
          </a:r>
          <a:r>
            <a:rPr lang="it-IT" sz="1100" baseline="0">
              <a:solidFill>
                <a:srgbClr val="FF0000"/>
              </a:solidFill>
            </a:rPr>
            <a:t>Indica in rosso le attività sul percorso critico</a:t>
          </a:r>
        </a:p>
        <a:p>
          <a:r>
            <a:rPr lang="it-IT" sz="1100" baseline="0"/>
            <a:t>2- qual è la durata dell'intero progetto ?</a:t>
          </a:r>
        </a:p>
        <a:p>
          <a:r>
            <a:rPr lang="it-IT" sz="1100" baseline="0"/>
            <a:t>3 - se la durata dell'attività C passa da 2 a 5 cosa succede alla data di fine del progetto (End Date) ?</a:t>
          </a:r>
        </a:p>
        <a:p>
          <a:r>
            <a:rPr lang="it-IT" sz="1100" baseline="0"/>
            <a:t>4 - se la durata dell'attività B passa da 6 a 1, cosa succede al critical path ?</a:t>
          </a:r>
        </a:p>
        <a:p>
          <a:r>
            <a:rPr lang="it-IT" sz="1100" baseline="0"/>
            <a:t>5 - quale attività deve essere completata perchè le attività B e C possano iniziare </a:t>
          </a:r>
        </a:p>
        <a:p>
          <a:r>
            <a:rPr lang="it-IT" sz="1100" baseline="0"/>
            <a:t>6 - quali sono i Free Float per le attività C e E ?</a:t>
          </a:r>
        </a:p>
        <a:p>
          <a:endParaRPr lang="it-IT" sz="1100"/>
        </a:p>
      </xdr:txBody>
    </xdr:sp>
    <xdr:clientData/>
  </xdr:twoCellAnchor>
  <xdr:twoCellAnchor>
    <xdr:from>
      <xdr:col>1</xdr:col>
      <xdr:colOff>142875</xdr:colOff>
      <xdr:row>27</xdr:row>
      <xdr:rowOff>180975</xdr:rowOff>
    </xdr:from>
    <xdr:to>
      <xdr:col>5</xdr:col>
      <xdr:colOff>123825</xdr:colOff>
      <xdr:row>27</xdr:row>
      <xdr:rowOff>180975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61950" y="551497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104775</xdr:colOff>
      <xdr:row>15</xdr:row>
      <xdr:rowOff>2870</xdr:rowOff>
    </xdr:from>
    <xdr:to>
      <xdr:col>41</xdr:col>
      <xdr:colOff>85725</xdr:colOff>
      <xdr:row>31</xdr:row>
      <xdr:rowOff>19049</xdr:rowOff>
    </xdr:to>
    <xdr:pic>
      <xdr:nvPicPr>
        <xdr:cNvPr id="4" name="Immagine 3" descr="http://www.imlearning.it/wordpress/wp-content/uploads/2014/07/Analisi-del-cammino-critico-1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24425" y="2936570"/>
          <a:ext cx="4143375" cy="31784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9525</xdr:colOff>
      <xdr:row>40</xdr:row>
      <xdr:rowOff>161925</xdr:rowOff>
    </xdr:from>
    <xdr:to>
      <xdr:col>11</xdr:col>
      <xdr:colOff>209550</xdr:colOff>
      <xdr:row>40</xdr:row>
      <xdr:rowOff>161925</xdr:rowOff>
    </xdr:to>
    <xdr:cxnSp macro="">
      <xdr:nvCxnSpPr>
        <xdr:cNvPr id="5" name="Connettore 2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1762125" y="797242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</xdr:colOff>
      <xdr:row>37</xdr:row>
      <xdr:rowOff>0</xdr:rowOff>
    </xdr:from>
    <xdr:to>
      <xdr:col>22</xdr:col>
      <xdr:colOff>9525</xdr:colOff>
      <xdr:row>40</xdr:row>
      <xdr:rowOff>152400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V="1">
          <a:off x="3952875" y="7239000"/>
          <a:ext cx="876300" cy="72390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40</xdr:row>
      <xdr:rowOff>152400</xdr:rowOff>
    </xdr:from>
    <xdr:to>
      <xdr:col>22</xdr:col>
      <xdr:colOff>0</xdr:colOff>
      <xdr:row>45</xdr:row>
      <xdr:rowOff>19050</xdr:rowOff>
    </xdr:to>
    <xdr:cxnSp macro="">
      <xdr:nvCxnSpPr>
        <xdr:cNvPr id="7" name="Connettore 2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3962400" y="7962900"/>
          <a:ext cx="857250" cy="8191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36</xdr:row>
      <xdr:rowOff>161925</xdr:rowOff>
    </xdr:from>
    <xdr:to>
      <xdr:col>33</xdr:col>
      <xdr:colOff>0</xdr:colOff>
      <xdr:row>40</xdr:row>
      <xdr:rowOff>76200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6134100" y="7210425"/>
          <a:ext cx="1095375" cy="6762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19050</xdr:colOff>
      <xdr:row>40</xdr:row>
      <xdr:rowOff>76202</xdr:rowOff>
    </xdr:from>
    <xdr:to>
      <xdr:col>33</xdr:col>
      <xdr:colOff>9525</xdr:colOff>
      <xdr:row>45</xdr:row>
      <xdr:rowOff>9525</xdr:rowOff>
    </xdr:to>
    <xdr:cxnSp macro="">
      <xdr:nvCxnSpPr>
        <xdr:cNvPr id="14" name="Connettore 2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V="1">
          <a:off x="6153150" y="7886702"/>
          <a:ext cx="1085850" cy="88582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209550</xdr:colOff>
      <xdr:row>45</xdr:row>
      <xdr:rowOff>152400</xdr:rowOff>
    </xdr:from>
    <xdr:to>
      <xdr:col>34</xdr:col>
      <xdr:colOff>0</xdr:colOff>
      <xdr:row>48</xdr:row>
      <xdr:rowOff>19050</xdr:rowOff>
    </xdr:to>
    <xdr:cxnSp macro="">
      <xdr:nvCxnSpPr>
        <xdr:cNvPr id="15" name="Connettore 2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6124575" y="8915400"/>
          <a:ext cx="1323975" cy="43815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209550</xdr:colOff>
      <xdr:row>40</xdr:row>
      <xdr:rowOff>76200</xdr:rowOff>
    </xdr:from>
    <xdr:to>
      <xdr:col>42</xdr:col>
      <xdr:colOff>200025</xdr:colOff>
      <xdr:row>42</xdr:row>
      <xdr:rowOff>180975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8534400" y="7886700"/>
          <a:ext cx="866775" cy="4857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43</xdr:row>
      <xdr:rowOff>47625</xdr:rowOff>
    </xdr:from>
    <xdr:to>
      <xdr:col>43</xdr:col>
      <xdr:colOff>19050</xdr:colOff>
      <xdr:row>45</xdr:row>
      <xdr:rowOff>11206</xdr:rowOff>
    </xdr:to>
    <xdr:cxnSp macro="">
      <xdr:nvCxnSpPr>
        <xdr:cNvPr id="18" name="Connettore 2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V="1">
          <a:off x="8964706" y="8440831"/>
          <a:ext cx="691403" cy="34458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209550</xdr:colOff>
      <xdr:row>43</xdr:row>
      <xdr:rowOff>57150</xdr:rowOff>
    </xdr:from>
    <xdr:to>
      <xdr:col>52</xdr:col>
      <xdr:colOff>0</xdr:colOff>
      <xdr:row>43</xdr:row>
      <xdr:rowOff>57150</xdr:rowOff>
    </xdr:to>
    <xdr:cxnSp macro="">
      <xdr:nvCxnSpPr>
        <xdr:cNvPr id="21" name="Connettore 2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10725150" y="8439150"/>
          <a:ext cx="6667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57</xdr:col>
      <xdr:colOff>209550</xdr:colOff>
      <xdr:row>42</xdr:row>
      <xdr:rowOff>180975</xdr:rowOff>
    </xdr:from>
    <xdr:to>
      <xdr:col>61</xdr:col>
      <xdr:colOff>200025</xdr:colOff>
      <xdr:row>43</xdr:row>
      <xdr:rowOff>0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 flipV="1">
          <a:off x="12696825" y="8372475"/>
          <a:ext cx="866775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20</xdr:col>
      <xdr:colOff>161924</xdr:colOff>
      <xdr:row>11</xdr:row>
      <xdr:rowOff>47625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190500"/>
          <a:ext cx="4543424" cy="2028825"/>
        </a:xfrm>
        <a:prstGeom prst="rect">
          <a:avLst/>
        </a:prstGeom>
        <a:noFill/>
        <a:ln w="158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400" b="1">
              <a:solidFill>
                <a:schemeClr val="tx2">
                  <a:lumMod val="60000"/>
                  <a:lumOff val="40000"/>
                </a:schemeClr>
              </a:solidFill>
            </a:rPr>
            <a:t>Esercizio 2:</a:t>
          </a:r>
          <a:r>
            <a:rPr lang="it-IT" sz="1400" b="1" baseline="0">
              <a:solidFill>
                <a:schemeClr val="tx2">
                  <a:lumMod val="60000"/>
                  <a:lumOff val="40000"/>
                </a:schemeClr>
              </a:solidFill>
            </a:rPr>
            <a:t> Time Management, il reticolo di progetto</a:t>
          </a:r>
        </a:p>
        <a:p>
          <a:endParaRPr lang="it-IT" sz="1100"/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promotori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dell'evento "Live Aid 2"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devono svolgere le attività per organizzare un concerto.  Disegna il reticolo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del progetto e si calcoli il minimo numero di giorni necessari per organizzare un concerto, evidenziando le attività critiche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(in rosso)</a:t>
          </a:r>
          <a:endParaRPr lang="it-IT">
            <a:effectLst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Descrivere cosa succede se la tipografia consegnerà i volantini pubblicitari in ritardo, facendo quindi incrementare la durata dell’attività C da 5 a 10 giorni? 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</xdr:col>
      <xdr:colOff>142875</xdr:colOff>
      <xdr:row>27</xdr:row>
      <xdr:rowOff>180975</xdr:rowOff>
    </xdr:from>
    <xdr:to>
      <xdr:col>5</xdr:col>
      <xdr:colOff>123825</xdr:colOff>
      <xdr:row>27</xdr:row>
      <xdr:rowOff>180975</xdr:rowOff>
    </xdr:to>
    <xdr:cxnSp macro="">
      <xdr:nvCxnSpPr>
        <xdr:cNvPr id="3" name="Connettore 2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361950" y="551497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0</xdr:colOff>
      <xdr:row>26</xdr:row>
      <xdr:rowOff>0</xdr:rowOff>
    </xdr:from>
    <xdr:to>
      <xdr:col>39</xdr:col>
      <xdr:colOff>9525</xdr:colOff>
      <xdr:row>26</xdr:row>
      <xdr:rowOff>9525</xdr:rowOff>
    </xdr:to>
    <xdr:cxnSp macro="">
      <xdr:nvCxnSpPr>
        <xdr:cNvPr id="4" name="Connettore 2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9315450" y="5143500"/>
          <a:ext cx="666750" cy="952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209550</xdr:colOff>
      <xdr:row>26</xdr:row>
      <xdr:rowOff>9525</xdr:rowOff>
    </xdr:from>
    <xdr:to>
      <xdr:col>48</xdr:col>
      <xdr:colOff>190500</xdr:colOff>
      <xdr:row>26</xdr:row>
      <xdr:rowOff>9525</xdr:rowOff>
    </xdr:to>
    <xdr:cxnSp macro="">
      <xdr:nvCxnSpPr>
        <xdr:cNvPr id="6" name="Connettore 2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1277600" y="515302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0</xdr:colOff>
      <xdr:row>26</xdr:row>
      <xdr:rowOff>18862</xdr:rowOff>
    </xdr:from>
    <xdr:to>
      <xdr:col>48</xdr:col>
      <xdr:colOff>190500</xdr:colOff>
      <xdr:row>32</xdr:row>
      <xdr:rowOff>9525</xdr:rowOff>
    </xdr:to>
    <xdr:cxnSp macro="">
      <xdr:nvCxnSpPr>
        <xdr:cNvPr id="8" name="Connettore 2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1194233" y="5111436"/>
          <a:ext cx="841217" cy="11223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9430</xdr:colOff>
      <xdr:row>26</xdr:row>
      <xdr:rowOff>0</xdr:rowOff>
    </xdr:from>
    <xdr:to>
      <xdr:col>49</xdr:col>
      <xdr:colOff>0</xdr:colOff>
      <xdr:row>40</xdr:row>
      <xdr:rowOff>66015</xdr:rowOff>
    </xdr:to>
    <xdr:cxnSp macro="">
      <xdr:nvCxnSpPr>
        <xdr:cNvPr id="10" name="Connettore 2 9">
          <a:extLst>
            <a:ext uri="{FF2B5EF4-FFF2-40B4-BE49-F238E27FC236}">
              <a16:creationId xmlns:a16="http://schemas.microsoft.com/office/drawing/2014/main" id="{A2F5B4E5-70BA-4200-AE82-8E23BF72D7B5}"/>
            </a:ext>
          </a:extLst>
        </xdr:cNvPr>
        <xdr:cNvCxnSpPr/>
      </xdr:nvCxnSpPr>
      <xdr:spPr>
        <a:xfrm>
          <a:off x="11203663" y="5092574"/>
          <a:ext cx="858193" cy="270660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18861</xdr:colOff>
      <xdr:row>26</xdr:row>
      <xdr:rowOff>47154</xdr:rowOff>
    </xdr:from>
    <xdr:to>
      <xdr:col>49</xdr:col>
      <xdr:colOff>0</xdr:colOff>
      <xdr:row>47</xdr:row>
      <xdr:rowOff>75446</xdr:rowOff>
    </xdr:to>
    <xdr:cxnSp macro="">
      <xdr:nvCxnSpPr>
        <xdr:cNvPr id="12" name="Connettore 2 11">
          <a:extLst>
            <a:ext uri="{FF2B5EF4-FFF2-40B4-BE49-F238E27FC236}">
              <a16:creationId xmlns:a16="http://schemas.microsoft.com/office/drawing/2014/main" id="{0BD2BCB5-40CF-4770-8592-52D0DE25A1B7}"/>
            </a:ext>
          </a:extLst>
        </xdr:cNvPr>
        <xdr:cNvCxnSpPr/>
      </xdr:nvCxnSpPr>
      <xdr:spPr>
        <a:xfrm>
          <a:off x="11213094" y="5139728"/>
          <a:ext cx="848762" cy="398918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213946</xdr:colOff>
      <xdr:row>26</xdr:row>
      <xdr:rowOff>24180</xdr:rowOff>
    </xdr:from>
    <xdr:to>
      <xdr:col>58</xdr:col>
      <xdr:colOff>194896</xdr:colOff>
      <xdr:row>26</xdr:row>
      <xdr:rowOff>24180</xdr:rowOff>
    </xdr:to>
    <xdr:cxnSp macro="">
      <xdr:nvCxnSpPr>
        <xdr:cNvPr id="15" name="Connettore 2 14">
          <a:extLst>
            <a:ext uri="{FF2B5EF4-FFF2-40B4-BE49-F238E27FC236}">
              <a16:creationId xmlns:a16="http://schemas.microsoft.com/office/drawing/2014/main" id="{CA19BDE5-2418-4A3D-AC8F-54A887673999}"/>
            </a:ext>
          </a:extLst>
        </xdr:cNvPr>
        <xdr:cNvCxnSpPr/>
      </xdr:nvCxnSpPr>
      <xdr:spPr>
        <a:xfrm>
          <a:off x="13512311" y="5250718"/>
          <a:ext cx="86018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207596</xdr:colOff>
      <xdr:row>26</xdr:row>
      <xdr:rowOff>48847</xdr:rowOff>
    </xdr:from>
    <xdr:to>
      <xdr:col>58</xdr:col>
      <xdr:colOff>207596</xdr:colOff>
      <xdr:row>46</xdr:row>
      <xdr:rowOff>164369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B8BD7F62-FD3F-4D35-B466-A8FB525613BD}"/>
            </a:ext>
          </a:extLst>
        </xdr:cNvPr>
        <xdr:cNvCxnSpPr/>
      </xdr:nvCxnSpPr>
      <xdr:spPr>
        <a:xfrm flipV="1">
          <a:off x="13505961" y="5275385"/>
          <a:ext cx="879231" cy="402321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24422</xdr:colOff>
      <xdr:row>26</xdr:row>
      <xdr:rowOff>30042</xdr:rowOff>
    </xdr:from>
    <xdr:to>
      <xdr:col>69</xdr:col>
      <xdr:colOff>5372</xdr:colOff>
      <xdr:row>26</xdr:row>
      <xdr:rowOff>30042</xdr:rowOff>
    </xdr:to>
    <xdr:cxnSp macro="">
      <xdr:nvCxnSpPr>
        <xdr:cNvPr id="19" name="Connettore 2 18">
          <a:extLst>
            <a:ext uri="{FF2B5EF4-FFF2-40B4-BE49-F238E27FC236}">
              <a16:creationId xmlns:a16="http://schemas.microsoft.com/office/drawing/2014/main" id="{3BF379D4-7AC5-4A3A-8039-113490BF594C}"/>
            </a:ext>
          </a:extLst>
        </xdr:cNvPr>
        <xdr:cNvCxnSpPr/>
      </xdr:nvCxnSpPr>
      <xdr:spPr>
        <a:xfrm>
          <a:off x="15740672" y="5256580"/>
          <a:ext cx="86018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12208</xdr:colOff>
      <xdr:row>33</xdr:row>
      <xdr:rowOff>5625</xdr:rowOff>
    </xdr:from>
    <xdr:to>
      <xdr:col>58</xdr:col>
      <xdr:colOff>212966</xdr:colOff>
      <xdr:row>33</xdr:row>
      <xdr:rowOff>5625</xdr:rowOff>
    </xdr:to>
    <xdr:cxnSp macro="">
      <xdr:nvCxnSpPr>
        <xdr:cNvPr id="22" name="Connettore 2 21">
          <a:extLst>
            <a:ext uri="{FF2B5EF4-FFF2-40B4-BE49-F238E27FC236}">
              <a16:creationId xmlns:a16="http://schemas.microsoft.com/office/drawing/2014/main" id="{736D379D-7582-4031-9A6B-09838153990E}"/>
            </a:ext>
          </a:extLst>
        </xdr:cNvPr>
        <xdr:cNvCxnSpPr/>
      </xdr:nvCxnSpPr>
      <xdr:spPr>
        <a:xfrm>
          <a:off x="13530381" y="6599856"/>
          <a:ext cx="86018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12211</xdr:colOff>
      <xdr:row>29</xdr:row>
      <xdr:rowOff>11487</xdr:rowOff>
    </xdr:from>
    <xdr:to>
      <xdr:col>72</xdr:col>
      <xdr:colOff>18072</xdr:colOff>
      <xdr:row>44</xdr:row>
      <xdr:rowOff>24423</xdr:rowOff>
    </xdr:to>
    <xdr:cxnSp macro="">
      <xdr:nvCxnSpPr>
        <xdr:cNvPr id="23" name="Connettore 2 22">
          <a:extLst>
            <a:ext uri="{FF2B5EF4-FFF2-40B4-BE49-F238E27FC236}">
              <a16:creationId xmlns:a16="http://schemas.microsoft.com/office/drawing/2014/main" id="{8576D046-75B2-47A1-A9C3-A4DAEB935CF4}"/>
            </a:ext>
          </a:extLst>
        </xdr:cNvPr>
        <xdr:cNvCxnSpPr/>
      </xdr:nvCxnSpPr>
      <xdr:spPr>
        <a:xfrm flipH="1">
          <a:off x="17267115" y="5824179"/>
          <a:ext cx="5861" cy="294370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12212</xdr:colOff>
      <xdr:row>33</xdr:row>
      <xdr:rowOff>73270</xdr:rowOff>
    </xdr:from>
    <xdr:to>
      <xdr:col>71</xdr:col>
      <xdr:colOff>170963</xdr:colOff>
      <xdr:row>44</xdr:row>
      <xdr:rowOff>0</xdr:rowOff>
    </xdr:to>
    <xdr:cxnSp macro="">
      <xdr:nvCxnSpPr>
        <xdr:cNvPr id="25" name="Connettore 2 24">
          <a:extLst>
            <a:ext uri="{FF2B5EF4-FFF2-40B4-BE49-F238E27FC236}">
              <a16:creationId xmlns:a16="http://schemas.microsoft.com/office/drawing/2014/main" id="{750021C8-0F86-439B-A650-BA0F552AF42D}"/>
            </a:ext>
          </a:extLst>
        </xdr:cNvPr>
        <xdr:cNvCxnSpPr/>
      </xdr:nvCxnSpPr>
      <xdr:spPr>
        <a:xfrm>
          <a:off x="15728462" y="6667501"/>
          <a:ext cx="1477597" cy="207596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18074</xdr:colOff>
      <xdr:row>40</xdr:row>
      <xdr:rowOff>18073</xdr:rowOff>
    </xdr:from>
    <xdr:to>
      <xdr:col>69</xdr:col>
      <xdr:colOff>12213</xdr:colOff>
      <xdr:row>47</xdr:row>
      <xdr:rowOff>36635</xdr:rowOff>
    </xdr:to>
    <xdr:cxnSp macro="">
      <xdr:nvCxnSpPr>
        <xdr:cNvPr id="28" name="Connettore 2 27">
          <a:extLst>
            <a:ext uri="{FF2B5EF4-FFF2-40B4-BE49-F238E27FC236}">
              <a16:creationId xmlns:a16="http://schemas.microsoft.com/office/drawing/2014/main" id="{F7A1A1B1-806F-4FBA-A28B-17386495F285}"/>
            </a:ext>
          </a:extLst>
        </xdr:cNvPr>
        <xdr:cNvCxnSpPr/>
      </xdr:nvCxnSpPr>
      <xdr:spPr>
        <a:xfrm>
          <a:off x="13536247" y="7979996"/>
          <a:ext cx="3071447" cy="1386254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75</xdr:col>
      <xdr:colOff>18075</xdr:colOff>
      <xdr:row>46</xdr:row>
      <xdr:rowOff>182455</xdr:rowOff>
    </xdr:from>
    <xdr:to>
      <xdr:col>78</xdr:col>
      <xdr:colOff>218833</xdr:colOff>
      <xdr:row>46</xdr:row>
      <xdr:rowOff>182455</xdr:rowOff>
    </xdr:to>
    <xdr:cxnSp macro="">
      <xdr:nvCxnSpPr>
        <xdr:cNvPr id="30" name="Connettore 2 29">
          <a:extLst>
            <a:ext uri="{FF2B5EF4-FFF2-40B4-BE49-F238E27FC236}">
              <a16:creationId xmlns:a16="http://schemas.microsoft.com/office/drawing/2014/main" id="{EE7DD425-D070-49CF-B792-65871169078C}"/>
            </a:ext>
          </a:extLst>
        </xdr:cNvPr>
        <xdr:cNvCxnSpPr/>
      </xdr:nvCxnSpPr>
      <xdr:spPr>
        <a:xfrm>
          <a:off x="17932402" y="9316686"/>
          <a:ext cx="86018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23935</xdr:colOff>
      <xdr:row>46</xdr:row>
      <xdr:rowOff>188313</xdr:rowOff>
    </xdr:from>
    <xdr:to>
      <xdr:col>89</xdr:col>
      <xdr:colOff>4885</xdr:colOff>
      <xdr:row>46</xdr:row>
      <xdr:rowOff>188313</xdr:rowOff>
    </xdr:to>
    <xdr:cxnSp macro="">
      <xdr:nvCxnSpPr>
        <xdr:cNvPr id="31" name="Connettore 2 30">
          <a:extLst>
            <a:ext uri="{FF2B5EF4-FFF2-40B4-BE49-F238E27FC236}">
              <a16:creationId xmlns:a16="http://schemas.microsoft.com/office/drawing/2014/main" id="{41DEE0A5-FF8A-4384-9FC2-5CDE282E6E12}"/>
            </a:ext>
          </a:extLst>
        </xdr:cNvPr>
        <xdr:cNvCxnSpPr/>
      </xdr:nvCxnSpPr>
      <xdr:spPr>
        <a:xfrm>
          <a:off x="20136339" y="9322544"/>
          <a:ext cx="86018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133350</xdr:colOff>
      <xdr:row>17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0" y="0"/>
              <a:ext cx="4076700" cy="34194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it-IT" sz="1100" b="0" i="1" baseline="0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it-IT" sz="1100" b="0" i="1" baseline="0">
                            <a:latin typeface="Cambria Math" panose="02040503050406030204" pitchFamily="18" charset="0"/>
                          </a:rPr>
                          <m:t>𝐸𝑇</m:t>
                        </m:r>
                      </m:e>
                    </m:nary>
                  </m:oMath>
                </m:oMathPara>
              </a14:m>
              <a:endParaRPr lang="it-IT" sz="1100" baseline="0"/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ctrl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g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it-IT" sz="1100" baseline="0"/>
            </a:p>
            <a:p>
              <a:pPr lvl="2" algn="ctr"/>
              <a:endParaRPr lang="it-IT" sz="110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0" y="0"/>
              <a:ext cx="4076700" cy="3419475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:r>
                <a:rPr lang="it-IT" sz="1100" b="0" i="0" baseline="0">
                  <a:latin typeface="Cambria Math" panose="02040503050406030204" pitchFamily="18" charset="0"/>
                </a:rPr>
                <a:t>𝐸𝑇= ∑▒𝐸𝑇</a:t>
              </a:r>
              <a:endParaRPr lang="it-IT" sz="1100" baseline="0"/>
            </a:p>
            <a:p>
              <a:pPr lvl="2" algn="ctr"/>
              <a:r>
                <a:rPr lang="it-IT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t-IT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= √(2&amp;∑▒𝑉)</a:t>
              </a:r>
              <a:endParaRPr lang="it-IT" sz="1100" baseline="0"/>
            </a:p>
            <a:p>
              <a:pPr lvl="2" algn="ctr"/>
              <a:endParaRPr lang="it-IT" sz="1100"/>
            </a:p>
          </xdr:txBody>
        </xdr:sp>
      </mc:Fallback>
    </mc:AlternateContent>
    <xdr:clientData/>
  </xdr:twoCellAnchor>
  <xdr:oneCellAnchor>
    <xdr:from>
      <xdr:col>22</xdr:col>
      <xdr:colOff>28575</xdr:colOff>
      <xdr:row>10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4848225" y="1919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±1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/>
            <xdr:cNvSpPr txBox="1"/>
          </xdr:nvSpPr>
          <xdr:spPr>
            <a:xfrm>
              <a:off x="4848225" y="1919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±1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11</xdr:row>
      <xdr:rowOff>33337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4848225" y="212883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±2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/>
            <xdr:cNvSpPr txBox="1"/>
          </xdr:nvSpPr>
          <xdr:spPr>
            <a:xfrm>
              <a:off x="4848225" y="212883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12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4848225" y="2300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±3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/>
            <xdr:cNvSpPr txBox="1"/>
          </xdr:nvSpPr>
          <xdr:spPr>
            <a:xfrm>
              <a:off x="4848225" y="23002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±3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13</xdr:row>
      <xdr:rowOff>4762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/>
          </xdr:nvSpPr>
          <xdr:spPr>
            <a:xfrm>
              <a:off x="4848225" y="24812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±6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/>
            <xdr:cNvSpPr txBox="1"/>
          </xdr:nvSpPr>
          <xdr:spPr>
            <a:xfrm>
              <a:off x="4848225" y="24812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±6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</xdr:rowOff>
    </xdr:from>
    <xdr:to>
      <xdr:col>16</xdr:col>
      <xdr:colOff>276225</xdr:colOff>
      <xdr:row>12</xdr:row>
      <xdr:rowOff>133351</xdr:rowOff>
    </xdr:to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33350" y="190501"/>
          <a:ext cx="5467350" cy="2514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Esercizio: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Management con il metodo PERT</a:t>
          </a:r>
          <a:endParaRPr lang="it-IT">
            <a:effectLst/>
          </a:endParaRP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base alle informazioni fornite sulla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durata statistica in settimane delle attività nella tabella accanto, calcola, la durata probabile del progetto, considerando il reticolo rappresentato schematicamente nella tabella accanto utilizzando il metodo PERT.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volta calcolate le durate attese (De) ricavare il reticolo di progetto e, con l'uso del metodo CPM, calcolare: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durata minima del progetto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percorso critico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di quante settimane è necessario prevedere una riserva per essere certi al 95% di completare il progetto? </a:t>
          </a:r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>
    <xdr:from>
      <xdr:col>1</xdr:col>
      <xdr:colOff>142875</xdr:colOff>
      <xdr:row>23</xdr:row>
      <xdr:rowOff>180975</xdr:rowOff>
    </xdr:from>
    <xdr:to>
      <xdr:col>5</xdr:col>
      <xdr:colOff>123825</xdr:colOff>
      <xdr:row>23</xdr:row>
      <xdr:rowOff>180975</xdr:rowOff>
    </xdr:to>
    <xdr:cxnSp macro="">
      <xdr:nvCxnSpPr>
        <xdr:cNvPr id="16" name="Connettore 2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>
          <a:off x="361950" y="5514975"/>
          <a:ext cx="85725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133350</xdr:colOff>
      <xdr:row>17</xdr:row>
      <xdr:rowOff>180975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sellaDiTesto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0" y="0"/>
              <a:ext cx="4076700" cy="3848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 baseline="0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subHide m:val="on"/>
                        <m:supHide m:val="on"/>
                        <m:ctrlPr>
                          <a:rPr lang="it-IT" sz="1100" b="0" i="1" baseline="0">
                            <a:latin typeface="Cambria Math" panose="02040503050406030204" pitchFamily="18" charset="0"/>
                          </a:rPr>
                        </m:ctrlPr>
                      </m:naryPr>
                      <m:sub/>
                      <m:sup/>
                      <m:e>
                        <m:r>
                          <a:rPr lang="it-IT" sz="1100" b="0" i="1" baseline="0">
                            <a:latin typeface="Cambria Math" panose="02040503050406030204" pitchFamily="18" charset="0"/>
                          </a:rPr>
                          <m:t>𝐸𝑇</m:t>
                        </m:r>
                      </m:e>
                    </m:nary>
                  </m:oMath>
                </m:oMathPara>
              </a14:m>
              <a:endParaRPr lang="it-IT" sz="1100" baseline="0"/>
            </a:p>
            <a:p>
              <a:pPr lvl="2" algn="ctr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it-IT" sz="110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 baseline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ctrl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>
                        <m:r>
                          <m:rPr>
                            <m:brk m:alnAt="7"/>
                          </m:rPr>
                          <a:rPr lang="it-IT" sz="1100" b="0" i="1" baseline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g>
                      <m:e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r>
                              <a:rPr lang="it-IT" sz="1100" b="0" i="1" baseline="0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</m:nary>
                      </m:e>
                    </m:rad>
                  </m:oMath>
                </m:oMathPara>
              </a14:m>
              <a:endParaRPr lang="it-IT" sz="1100" baseline="0"/>
            </a:p>
            <a:p>
              <a:pPr lvl="2" algn="ctr"/>
              <a:endParaRPr lang="it-IT" sz="1100"/>
            </a:p>
          </xdr:txBody>
        </xdr:sp>
      </mc:Choice>
      <mc:Fallback xmlns="">
        <xdr:sp macro="" textlink="">
          <xdr:nvSpPr>
            <xdr:cNvPr id="2" name="CasellaDiTesto 1"/>
            <xdr:cNvSpPr txBox="1"/>
          </xdr:nvSpPr>
          <xdr:spPr>
            <a:xfrm>
              <a:off x="0" y="0"/>
              <a:ext cx="4076700" cy="3848100"/>
            </a:xfrm>
            <a:prstGeom prst="rect">
              <a:avLst/>
            </a:prstGeom>
            <a:solidFill>
              <a:schemeClr val="bg1">
                <a:lumMod val="95000"/>
              </a:schemeClr>
            </a:solidFill>
            <a:ln w="1587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it-IT" sz="1400" b="1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Esercizio:</a:t>
              </a:r>
              <a:r>
                <a:rPr lang="it-IT" sz="1400" b="1" baseline="0">
                  <a:solidFill>
                    <a:schemeClr val="tx2">
                      <a:lumMod val="60000"/>
                      <a:lumOff val="40000"/>
                    </a:schemeClr>
                  </a:solidFill>
                </a:rPr>
                <a:t> Time Management con il PERT</a:t>
              </a:r>
            </a:p>
            <a:p>
              <a:endParaRPr lang="it-IT" sz="1100"/>
            </a:p>
            <a:p>
              <a:r>
                <a:rPr lang="it-IT" sz="1100"/>
                <a:t>In base alle informazioni fornite calcola</a:t>
              </a:r>
              <a:r>
                <a:rPr lang="it-IT" sz="1100" baseline="0"/>
                <a:t> la durata probabile del progetto e la relativa deviazione standard considerando il reticolo </a:t>
              </a:r>
            </a:p>
            <a:p>
              <a:pPr algn="ctr"/>
              <a:endParaRPr lang="it-IT" sz="1200" b="0" baseline="0"/>
            </a:p>
            <a:p>
              <a:pPr algn="ctr"/>
              <a:r>
                <a:rPr lang="it-IT" sz="1200" b="0" baseline="0"/>
                <a:t>A -&gt; B -&gt; C</a:t>
              </a:r>
            </a:p>
            <a:p>
              <a:r>
                <a:rPr lang="it-IT" sz="1100" baseline="0"/>
                <a:t>Per ogni attività: </a:t>
              </a:r>
            </a:p>
            <a:p>
              <a:pPr algn="ctr"/>
              <a:r>
                <a:rPr lang="it-IT" sz="1100" baseline="0"/>
                <a:t>Expected time=ET= (P+4*M+O)/6</a:t>
              </a:r>
            </a:p>
            <a:p>
              <a:pPr algn="ctr"/>
              <a:r>
                <a:rPr lang="it-IT" sz="1100" baseline="0"/>
                <a:t>Standard deviation=</a:t>
              </a:r>
              <a:r>
                <a:rPr lang="el-GR" sz="1600" baseline="0">
                  <a:latin typeface="Calibri" panose="020F0502020204030204" pitchFamily="34" charset="0"/>
                </a:rPr>
                <a:t>σ</a:t>
              </a:r>
              <a:r>
                <a:rPr lang="it-IT" sz="1100" baseline="0">
                  <a:latin typeface="Calibri" panose="020F0502020204030204" pitchFamily="34" charset="0"/>
                </a:rPr>
                <a:t>= </a:t>
              </a:r>
              <a:r>
                <a:rPr lang="it-IT" sz="1100" baseline="0"/>
                <a:t>(P-O)/6</a:t>
              </a:r>
            </a:p>
            <a:p>
              <a:pPr algn="ctr"/>
              <a:r>
                <a:rPr lang="it-IT" sz="1100" baseline="0"/>
                <a:t>Variance=V= Standard deviation ^2</a:t>
              </a:r>
            </a:p>
            <a:p>
              <a:endParaRPr lang="it-IT" sz="1100" baseline="0"/>
            </a:p>
            <a:p>
              <a:r>
                <a:rPr lang="it-IT" sz="1100" baseline="0"/>
                <a:t>Per tutto il progetto: </a:t>
              </a:r>
            </a:p>
            <a:p>
              <a:pPr lvl="2" algn="ctr"/>
              <a:r>
                <a:rPr lang="it-IT" sz="1100" b="0" i="0" baseline="0">
                  <a:latin typeface="Cambria Math" panose="02040503050406030204" pitchFamily="18" charset="0"/>
                </a:rPr>
                <a:t>𝐸𝑇= ∑▒𝐸𝑇</a:t>
              </a:r>
              <a:endParaRPr lang="it-IT" sz="1100" baseline="0"/>
            </a:p>
            <a:p>
              <a:pPr lvl="2" algn="ctr"/>
              <a:r>
                <a:rPr lang="it-IT" sz="110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r>
                <a:rPr lang="it-IT" sz="1100" b="0" i="0" baseline="0">
                  <a:latin typeface="Cambria Math" panose="02040503050406030204" pitchFamily="18" charset="0"/>
                  <a:ea typeface="Cambria Math" panose="02040503050406030204" pitchFamily="18" charset="0"/>
                </a:rPr>
                <a:t>= √(2&amp;∑▒𝑉)</a:t>
              </a:r>
              <a:endParaRPr lang="it-IT" sz="1100" baseline="0"/>
            </a:p>
            <a:p>
              <a:pPr lvl="2" algn="ctr"/>
              <a:endParaRPr lang="it-IT" sz="1100"/>
            </a:p>
          </xdr:txBody>
        </xdr:sp>
      </mc:Fallback>
    </mc:AlternateContent>
    <xdr:clientData/>
  </xdr:twoCellAnchor>
  <xdr:oneCellAnchor>
    <xdr:from>
      <xdr:col>22</xdr:col>
      <xdr:colOff>28575</xdr:colOff>
      <xdr:row>10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sellaDiTesto 2">
              <a:extLst>
                <a:ext uri="{FF2B5EF4-FFF2-40B4-BE49-F238E27FC236}">
                  <a16:creationId xmlns:a16="http://schemas.microsoft.com/office/drawing/2014/main" id="{00000000-0008-0000-0400-000003000000}"/>
                </a:ext>
              </a:extLst>
            </xdr:cNvPr>
            <xdr:cNvSpPr txBox="1"/>
          </xdr:nvSpPr>
          <xdr:spPr>
            <a:xfrm>
              <a:off x="4848225" y="2347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±1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3" name="CasellaDiTesto 2"/>
            <xdr:cNvSpPr txBox="1"/>
          </xdr:nvSpPr>
          <xdr:spPr>
            <a:xfrm>
              <a:off x="4848225" y="2347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±1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11</xdr:row>
      <xdr:rowOff>33337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sellaDiTesto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 txBox="1"/>
          </xdr:nvSpPr>
          <xdr:spPr>
            <a:xfrm>
              <a:off x="4848225" y="25574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±2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4" name="CasellaDiTesto 3"/>
            <xdr:cNvSpPr txBox="1"/>
          </xdr:nvSpPr>
          <xdr:spPr>
            <a:xfrm>
              <a:off x="4848225" y="255746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±2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12</xdr:row>
      <xdr:rowOff>14287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sellaDiTesto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848225" y="2728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±3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5" name="CasellaDiTesto 4"/>
            <xdr:cNvSpPr txBox="1"/>
          </xdr:nvSpPr>
          <xdr:spPr>
            <a:xfrm>
              <a:off x="4848225" y="2728912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±3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  <xdr:oneCellAnchor>
    <xdr:from>
      <xdr:col>22</xdr:col>
      <xdr:colOff>28575</xdr:colOff>
      <xdr:row>13</xdr:row>
      <xdr:rowOff>4762</xdr:rowOff>
    </xdr:from>
    <xdr:ext cx="60125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SpPr txBox="1"/>
          </xdr:nvSpPr>
          <xdr:spPr>
            <a:xfrm>
              <a:off x="4848225" y="29098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it-IT" sz="1100" b="0" i="1">
                        <a:latin typeface="Cambria Math" panose="02040503050406030204" pitchFamily="18" charset="0"/>
                      </a:rPr>
                      <m:t>𝐸𝑇</m:t>
                    </m:r>
                    <m:r>
                      <a:rPr lang="it-IT" sz="1100" b="0" i="1">
                        <a:latin typeface="Cambria Math" panose="02040503050406030204" pitchFamily="18" charset="0"/>
                      </a:rPr>
                      <m:t> ±6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  <m:r>
                      <a:rPr lang="it-IT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it-IT" sz="1100"/>
            </a:p>
          </xdr:txBody>
        </xdr:sp>
      </mc:Choice>
      <mc:Fallback xmlns="">
        <xdr:sp macro="" textlink="">
          <xdr:nvSpPr>
            <xdr:cNvPr id="6" name="CasellaDiTesto 5"/>
            <xdr:cNvSpPr txBox="1"/>
          </xdr:nvSpPr>
          <xdr:spPr>
            <a:xfrm>
              <a:off x="4848225" y="2909887"/>
              <a:ext cx="6012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it-IT" sz="1100" b="0" i="0">
                  <a:latin typeface="Cambria Math" panose="02040503050406030204" pitchFamily="18" charset="0"/>
                </a:rPr>
                <a:t>𝐸𝑇 ±6</a:t>
              </a:r>
              <a:r>
                <a:rPr lang="it-IT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 </a:t>
              </a:r>
              <a:endParaRPr lang="it-IT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142874</xdr:colOff>
      <xdr:row>18</xdr:row>
      <xdr:rowOff>66675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0" y="0"/>
          <a:ext cx="5172074" cy="3495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Esercizio: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Time Management con il PERT</a:t>
          </a:r>
          <a:endParaRPr lang="it-IT">
            <a:effectLst/>
          </a:endParaRPr>
        </a:p>
        <a:p>
          <a:endParaRPr lang="it-I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base alle informazioni fornite sulla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durata statistica in settimane delle attività nella tabella accanto, calcola, la durata probabile del progetto, considerando il reticolo rappresentato schematicamente nella tabella accanto utilizzando il metodo PERT.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Una volta calcolate le durate attese (De) ricavare il reticolo di progetto e, con l'uso del metodo CPM, calcolare:</a:t>
          </a:r>
        </a:p>
        <a:p>
          <a:endParaRPr lang="it-I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durata minima del progetto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percorso critico</a:t>
          </a:r>
        </a:p>
        <a:p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di quante settimane dover prevedere una riserva di tempo per essere sicuri al 95% di completare l'intero progetto</a:t>
          </a:r>
          <a:r>
            <a:rPr lang="it-IT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?  (circa 4,8 settimane cioè 2 sigma del progetto)</a:t>
          </a:r>
        </a:p>
        <a:p>
          <a:endParaRPr lang="it-IT">
            <a:effectLst/>
          </a:endParaRPr>
        </a:p>
        <a:p>
          <a:endParaRPr lang="it-IT" sz="1100"/>
        </a:p>
      </xdr:txBody>
    </xdr:sp>
    <xdr:clientData/>
  </xdr:twoCellAnchor>
  <xdr:twoCellAnchor editAs="oneCell">
    <xdr:from>
      <xdr:col>6</xdr:col>
      <xdr:colOff>238125</xdr:colOff>
      <xdr:row>23</xdr:row>
      <xdr:rowOff>76200</xdr:rowOff>
    </xdr:from>
    <xdr:to>
      <xdr:col>10</xdr:col>
      <xdr:colOff>35524</xdr:colOff>
      <xdr:row>25</xdr:row>
      <xdr:rowOff>26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4075" y="4457700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14</xdr:col>
      <xdr:colOff>104775</xdr:colOff>
      <xdr:row>23</xdr:row>
      <xdr:rowOff>76200</xdr:rowOff>
    </xdr:from>
    <xdr:to>
      <xdr:col>17</xdr:col>
      <xdr:colOff>216499</xdr:colOff>
      <xdr:row>25</xdr:row>
      <xdr:rowOff>26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05325" y="4457700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11</xdr:col>
      <xdr:colOff>70073</xdr:colOff>
      <xdr:row>29</xdr:row>
      <xdr:rowOff>60018</xdr:rowOff>
    </xdr:from>
    <xdr:to>
      <xdr:col>17</xdr:col>
      <xdr:colOff>113423</xdr:colOff>
      <xdr:row>30</xdr:row>
      <xdr:rowOff>110839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865211">
          <a:off x="3527648" y="5584518"/>
          <a:ext cx="1929300" cy="241321"/>
        </a:xfrm>
        <a:prstGeom prst="rect">
          <a:avLst/>
        </a:prstGeom>
      </xdr:spPr>
    </xdr:pic>
    <xdr:clientData/>
  </xdr:twoCellAnchor>
  <xdr:twoCellAnchor editAs="oneCell">
    <xdr:from>
      <xdr:col>28</xdr:col>
      <xdr:colOff>294741</xdr:colOff>
      <xdr:row>30</xdr:row>
      <xdr:rowOff>153861</xdr:rowOff>
    </xdr:from>
    <xdr:to>
      <xdr:col>33</xdr:col>
      <xdr:colOff>167024</xdr:colOff>
      <xdr:row>32</xdr:row>
      <xdr:rowOff>14182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380207">
          <a:off x="9095841" y="5868861"/>
          <a:ext cx="1443908" cy="24132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23</xdr:row>
      <xdr:rowOff>76200</xdr:rowOff>
    </xdr:from>
    <xdr:to>
      <xdr:col>25</xdr:col>
      <xdr:colOff>111724</xdr:colOff>
      <xdr:row>25</xdr:row>
      <xdr:rowOff>26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4457700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29</xdr:col>
      <xdr:colOff>133351</xdr:colOff>
      <xdr:row>21</xdr:row>
      <xdr:rowOff>1</xdr:rowOff>
    </xdr:from>
    <xdr:to>
      <xdr:col>32</xdr:col>
      <xdr:colOff>245075</xdr:colOff>
      <xdr:row>22</xdr:row>
      <xdr:rowOff>114327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139758">
          <a:off x="9248776" y="4000501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29</xdr:col>
      <xdr:colOff>161925</xdr:colOff>
      <xdr:row>25</xdr:row>
      <xdr:rowOff>66675</xdr:rowOff>
    </xdr:from>
    <xdr:to>
      <xdr:col>32</xdr:col>
      <xdr:colOff>273649</xdr:colOff>
      <xdr:row>26</xdr:row>
      <xdr:rowOff>181001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917466">
          <a:off x="9277350" y="4829175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37</xdr:col>
      <xdr:colOff>152400</xdr:colOff>
      <xdr:row>19</xdr:row>
      <xdr:rowOff>57151</xdr:rowOff>
    </xdr:from>
    <xdr:to>
      <xdr:col>40</xdr:col>
      <xdr:colOff>264124</xdr:colOff>
      <xdr:row>20</xdr:row>
      <xdr:rowOff>171477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873184">
          <a:off x="11782425" y="3676651"/>
          <a:ext cx="1054699" cy="304826"/>
        </a:xfrm>
        <a:prstGeom prst="rect">
          <a:avLst/>
        </a:prstGeom>
      </xdr:spPr>
    </xdr:pic>
    <xdr:clientData/>
  </xdr:twoCellAnchor>
  <xdr:twoCellAnchor editAs="oneCell">
    <xdr:from>
      <xdr:col>36</xdr:col>
      <xdr:colOff>275691</xdr:colOff>
      <xdr:row>24</xdr:row>
      <xdr:rowOff>163387</xdr:rowOff>
    </xdr:from>
    <xdr:to>
      <xdr:col>41</xdr:col>
      <xdr:colOff>147974</xdr:colOff>
      <xdr:row>26</xdr:row>
      <xdr:rowOff>23708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20380207">
          <a:off x="11591391" y="4735387"/>
          <a:ext cx="1443908" cy="241321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30</xdr:row>
      <xdr:rowOff>161925</xdr:rowOff>
    </xdr:from>
    <xdr:to>
      <xdr:col>25</xdr:col>
      <xdr:colOff>111724</xdr:colOff>
      <xdr:row>32</xdr:row>
      <xdr:rowOff>85751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5150" y="5876925"/>
          <a:ext cx="1054699" cy="3048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R51"/>
  <sheetViews>
    <sheetView topLeftCell="P30" zoomScale="93" zoomScaleNormal="85" workbookViewId="0">
      <selection activeCell="AN38" sqref="AN38:AO39"/>
    </sheetView>
  </sheetViews>
  <sheetFormatPr defaultColWidth="3.28515625" defaultRowHeight="15" x14ac:dyDescent="0.25"/>
  <sheetData>
    <row r="2" spans="23:53" ht="21" x14ac:dyDescent="0.35">
      <c r="AJ2" s="53" t="s">
        <v>22</v>
      </c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</row>
    <row r="3" spans="23:53" x14ac:dyDescent="0.25">
      <c r="W3" s="54" t="s">
        <v>5</v>
      </c>
      <c r="X3" s="55"/>
      <c r="Y3" s="56"/>
      <c r="Z3" s="54" t="s">
        <v>6</v>
      </c>
      <c r="AA3" s="55"/>
      <c r="AB3" s="57"/>
      <c r="AC3" s="58" t="s">
        <v>7</v>
      </c>
      <c r="AD3" s="55"/>
      <c r="AE3" s="55"/>
      <c r="AF3" s="57"/>
      <c r="AG3" s="35" t="s">
        <v>19</v>
      </c>
      <c r="AH3" s="35"/>
      <c r="AI3" s="35"/>
      <c r="AJ3" s="59" t="s">
        <v>25</v>
      </c>
      <c r="AK3" s="59"/>
      <c r="AL3" s="59"/>
      <c r="AM3" s="35" t="s">
        <v>1</v>
      </c>
      <c r="AN3" s="35"/>
      <c r="AO3" s="35"/>
      <c r="AP3" s="35" t="s">
        <v>2</v>
      </c>
      <c r="AQ3" s="35"/>
      <c r="AR3" s="35"/>
      <c r="AS3" s="35" t="s">
        <v>3</v>
      </c>
      <c r="AT3" s="35"/>
      <c r="AU3" s="35"/>
      <c r="AV3" s="35" t="s">
        <v>26</v>
      </c>
      <c r="AW3" s="35"/>
      <c r="AX3" s="35"/>
      <c r="AY3" s="35" t="s">
        <v>27</v>
      </c>
      <c r="AZ3" s="35"/>
      <c r="BA3" s="35"/>
    </row>
    <row r="4" spans="23:53" x14ac:dyDescent="0.25">
      <c r="W4" s="42" t="s">
        <v>8</v>
      </c>
      <c r="X4" s="43"/>
      <c r="Y4" s="44"/>
      <c r="Z4" s="42">
        <v>0</v>
      </c>
      <c r="AA4" s="43"/>
      <c r="AB4" s="45"/>
      <c r="AC4" s="52" t="s">
        <v>9</v>
      </c>
      <c r="AD4" s="43"/>
      <c r="AE4" s="43"/>
      <c r="AF4" s="45"/>
      <c r="AG4" s="46" t="s">
        <v>9</v>
      </c>
      <c r="AH4" s="35"/>
      <c r="AI4" s="35"/>
      <c r="AJ4" s="46" t="s">
        <v>9</v>
      </c>
      <c r="AK4" s="35"/>
      <c r="AL4" s="35"/>
      <c r="AM4" s="46" t="s">
        <v>9</v>
      </c>
      <c r="AN4" s="35"/>
      <c r="AO4" s="35"/>
      <c r="AP4" s="46" t="s">
        <v>9</v>
      </c>
      <c r="AQ4" s="35"/>
      <c r="AR4" s="35"/>
      <c r="AS4" s="46" t="s">
        <v>9</v>
      </c>
      <c r="AT4" s="35"/>
      <c r="AU4" s="35"/>
      <c r="AV4" s="46" t="s">
        <v>9</v>
      </c>
      <c r="AW4" s="35"/>
      <c r="AX4" s="35"/>
      <c r="AY4" s="46" t="s">
        <v>9</v>
      </c>
      <c r="AZ4" s="35"/>
      <c r="BA4" s="35"/>
    </row>
    <row r="5" spans="23:53" x14ac:dyDescent="0.25">
      <c r="W5" s="47" t="s">
        <v>4</v>
      </c>
      <c r="X5" s="48"/>
      <c r="Y5" s="49"/>
      <c r="Z5" s="47">
        <v>8</v>
      </c>
      <c r="AA5" s="48"/>
      <c r="AB5" s="50"/>
      <c r="AC5" s="51" t="s">
        <v>8</v>
      </c>
      <c r="AD5" s="48"/>
      <c r="AE5" s="48"/>
      <c r="AF5" s="50"/>
      <c r="AG5" s="35" t="s">
        <v>20</v>
      </c>
      <c r="AH5" s="35"/>
      <c r="AI5" s="35"/>
      <c r="AJ5" s="35">
        <f>SUM(M39)</f>
        <v>1</v>
      </c>
      <c r="AK5" s="35"/>
      <c r="AL5" s="35"/>
      <c r="AM5" s="35">
        <f>SUM(Q39)</f>
        <v>8</v>
      </c>
      <c r="AN5" s="35"/>
      <c r="AO5" s="35"/>
      <c r="AP5" s="35">
        <f>M43</f>
        <v>8</v>
      </c>
      <c r="AQ5" s="35"/>
      <c r="AR5" s="35"/>
      <c r="AS5" s="35">
        <f>Q43</f>
        <v>15</v>
      </c>
      <c r="AT5" s="35"/>
      <c r="AU5" s="35"/>
      <c r="AV5" s="35">
        <f>O43</f>
        <v>7</v>
      </c>
      <c r="AW5" s="35"/>
      <c r="AX5" s="35"/>
      <c r="AY5" s="35">
        <f>AJ6-AM5-1</f>
        <v>0</v>
      </c>
      <c r="AZ5" s="35"/>
      <c r="BA5" s="35"/>
    </row>
    <row r="6" spans="23:53" x14ac:dyDescent="0.25">
      <c r="W6" s="42" t="s">
        <v>10</v>
      </c>
      <c r="X6" s="43"/>
      <c r="Y6" s="44"/>
      <c r="Z6" s="42">
        <v>6</v>
      </c>
      <c r="AA6" s="43"/>
      <c r="AB6" s="45"/>
      <c r="AC6" s="42" t="s">
        <v>4</v>
      </c>
      <c r="AD6" s="43"/>
      <c r="AE6" s="43"/>
      <c r="AF6" s="45"/>
      <c r="AG6" s="35" t="s">
        <v>20</v>
      </c>
      <c r="AH6" s="35"/>
      <c r="AI6" s="35"/>
      <c r="AJ6" s="35">
        <f>SUM(W35)</f>
        <v>9</v>
      </c>
      <c r="AK6" s="35"/>
      <c r="AL6" s="35"/>
      <c r="AM6" s="35">
        <f>SUM(AA35)</f>
        <v>14</v>
      </c>
      <c r="AN6" s="35"/>
      <c r="AO6" s="35"/>
      <c r="AP6" s="35">
        <f>W39</f>
        <v>9</v>
      </c>
      <c r="AQ6" s="35"/>
      <c r="AR6" s="35"/>
      <c r="AS6" s="35">
        <f>AA39</f>
        <v>14</v>
      </c>
      <c r="AT6" s="35"/>
      <c r="AU6" s="35"/>
      <c r="AV6" s="35">
        <f>Y39</f>
        <v>0</v>
      </c>
      <c r="AW6" s="35"/>
      <c r="AX6" s="35"/>
      <c r="AY6" s="35">
        <f>AJ8-AM6-1</f>
        <v>0</v>
      </c>
      <c r="AZ6" s="35"/>
      <c r="BA6" s="35"/>
    </row>
    <row r="7" spans="23:53" x14ac:dyDescent="0.25">
      <c r="W7" s="37" t="s">
        <v>11</v>
      </c>
      <c r="X7" s="38"/>
      <c r="Y7" s="39"/>
      <c r="Z7" s="37">
        <v>2</v>
      </c>
      <c r="AA7" s="38"/>
      <c r="AB7" s="40"/>
      <c r="AC7" s="37" t="s">
        <v>4</v>
      </c>
      <c r="AD7" s="38"/>
      <c r="AE7" s="38"/>
      <c r="AF7" s="40"/>
      <c r="AG7" s="35" t="s">
        <v>20</v>
      </c>
      <c r="AH7" s="35"/>
      <c r="AI7" s="35"/>
      <c r="AJ7" s="35">
        <f>SUM(W43)</f>
        <v>9</v>
      </c>
      <c r="AK7" s="35"/>
      <c r="AL7" s="35"/>
      <c r="AM7" s="35">
        <f>SUM(AA43)</f>
        <v>10</v>
      </c>
      <c r="AN7" s="35"/>
      <c r="AO7" s="35"/>
      <c r="AP7" s="35">
        <f>W47</f>
        <v>16</v>
      </c>
      <c r="AQ7" s="35"/>
      <c r="AR7" s="35"/>
      <c r="AS7" s="35">
        <f>AA47</f>
        <v>17</v>
      </c>
      <c r="AT7" s="35"/>
      <c r="AU7" s="35"/>
      <c r="AV7" s="35">
        <f>Y47</f>
        <v>7</v>
      </c>
      <c r="AW7" s="35"/>
      <c r="AX7" s="35"/>
      <c r="AY7" s="35">
        <f>AJ8-AM7-1</f>
        <v>4</v>
      </c>
      <c r="AZ7" s="35"/>
      <c r="BA7" s="35"/>
    </row>
    <row r="8" spans="23:53" x14ac:dyDescent="0.25">
      <c r="W8" s="37" t="s">
        <v>12</v>
      </c>
      <c r="X8" s="38"/>
      <c r="Y8" s="39"/>
      <c r="Z8" s="37">
        <v>4</v>
      </c>
      <c r="AA8" s="38"/>
      <c r="AB8" s="40"/>
      <c r="AC8" s="37" t="s">
        <v>17</v>
      </c>
      <c r="AD8" s="38"/>
      <c r="AE8" s="38"/>
      <c r="AF8" s="40"/>
      <c r="AG8" s="35" t="s">
        <v>20</v>
      </c>
      <c r="AH8" s="35"/>
      <c r="AI8" s="35"/>
      <c r="AJ8" s="35">
        <f>SUM(AH38)</f>
        <v>15</v>
      </c>
      <c r="AK8" s="35"/>
      <c r="AL8" s="35"/>
      <c r="AM8" s="35">
        <f>SUM(AL38)</f>
        <v>18</v>
      </c>
      <c r="AN8" s="35"/>
      <c r="AO8" s="35"/>
      <c r="AP8" s="35">
        <f>AH42</f>
        <v>15</v>
      </c>
      <c r="AQ8" s="35"/>
      <c r="AR8" s="35"/>
      <c r="AS8" s="35">
        <f>AH42</f>
        <v>15</v>
      </c>
      <c r="AT8" s="35"/>
      <c r="AU8" s="35"/>
      <c r="AV8" s="35">
        <f>AJ42</f>
        <v>0</v>
      </c>
      <c r="AW8" s="35"/>
      <c r="AX8" s="35"/>
      <c r="AY8" s="35">
        <f>AJ10-AM8-1</f>
        <v>0</v>
      </c>
      <c r="AZ8" s="35"/>
      <c r="BA8" s="35"/>
    </row>
    <row r="9" spans="23:53" x14ac:dyDescent="0.25">
      <c r="W9" s="37" t="s">
        <v>13</v>
      </c>
      <c r="X9" s="38"/>
      <c r="Y9" s="39"/>
      <c r="Z9" s="37">
        <v>1</v>
      </c>
      <c r="AA9" s="38"/>
      <c r="AB9" s="40"/>
      <c r="AC9" s="37" t="s">
        <v>11</v>
      </c>
      <c r="AD9" s="38"/>
      <c r="AE9" s="38"/>
      <c r="AF9" s="40"/>
      <c r="AG9" s="35" t="s">
        <v>20</v>
      </c>
      <c r="AH9" s="35"/>
      <c r="AI9" s="35"/>
      <c r="AJ9" s="35">
        <f>SUM(AI46)</f>
        <v>11</v>
      </c>
      <c r="AK9" s="35"/>
      <c r="AL9" s="35"/>
      <c r="AM9" s="35">
        <f>SUM(AM46)</f>
        <v>11</v>
      </c>
      <c r="AN9" s="35"/>
      <c r="AO9" s="35"/>
      <c r="AP9" s="35">
        <f>AI50</f>
        <v>18</v>
      </c>
      <c r="AQ9" s="35"/>
      <c r="AR9" s="35"/>
      <c r="AS9" s="35">
        <f>AI50</f>
        <v>18</v>
      </c>
      <c r="AT9" s="35"/>
      <c r="AU9" s="35"/>
      <c r="AV9" s="35">
        <f>AK50</f>
        <v>7</v>
      </c>
      <c r="AW9" s="35"/>
      <c r="AX9" s="35"/>
      <c r="AY9" s="35">
        <f>AJ10-AM9-1</f>
        <v>7</v>
      </c>
      <c r="AZ9" s="35"/>
      <c r="BA9" s="35"/>
    </row>
    <row r="10" spans="23:53" x14ac:dyDescent="0.25">
      <c r="W10" s="37" t="s">
        <v>14</v>
      </c>
      <c r="X10" s="38"/>
      <c r="Y10" s="39"/>
      <c r="Z10" s="37">
        <v>2</v>
      </c>
      <c r="AA10" s="38"/>
      <c r="AB10" s="40"/>
      <c r="AC10" s="37" t="s">
        <v>18</v>
      </c>
      <c r="AD10" s="38"/>
      <c r="AE10" s="38"/>
      <c r="AF10" s="40"/>
      <c r="AG10" s="35" t="s">
        <v>20</v>
      </c>
      <c r="AH10" s="35"/>
      <c r="AI10" s="35"/>
      <c r="AJ10" s="35">
        <f>SUM(AR41)</f>
        <v>19</v>
      </c>
      <c r="AK10" s="35"/>
      <c r="AL10" s="35"/>
      <c r="AM10" s="35">
        <f>SUM(AV41)</f>
        <v>20</v>
      </c>
      <c r="AN10" s="35"/>
      <c r="AO10" s="35"/>
      <c r="AP10" s="35">
        <f>AR45</f>
        <v>19</v>
      </c>
      <c r="AQ10" s="35"/>
      <c r="AR10" s="35"/>
      <c r="AS10" s="35">
        <f>AR45</f>
        <v>19</v>
      </c>
      <c r="AT10" s="35"/>
      <c r="AU10" s="35"/>
      <c r="AV10" s="35">
        <f>AT45</f>
        <v>0</v>
      </c>
      <c r="AW10" s="35"/>
      <c r="AX10" s="35"/>
      <c r="AY10" s="35">
        <f>AJ11-AM10-1</f>
        <v>0</v>
      </c>
      <c r="AZ10" s="35"/>
      <c r="BA10" s="35"/>
    </row>
    <row r="11" spans="23:53" x14ac:dyDescent="0.25">
      <c r="W11" s="37" t="s">
        <v>15</v>
      </c>
      <c r="X11" s="38"/>
      <c r="Y11" s="39"/>
      <c r="Z11" s="37">
        <v>5</v>
      </c>
      <c r="AA11" s="38"/>
      <c r="AB11" s="40"/>
      <c r="AC11" s="41" t="s">
        <v>14</v>
      </c>
      <c r="AD11" s="38"/>
      <c r="AE11" s="38"/>
      <c r="AF11" s="40"/>
      <c r="AG11" s="35" t="s">
        <v>20</v>
      </c>
      <c r="AH11" s="35"/>
      <c r="AI11" s="35"/>
      <c r="AJ11" s="35">
        <f>SUM(BA41)</f>
        <v>21</v>
      </c>
      <c r="AK11" s="35"/>
      <c r="AL11" s="35"/>
      <c r="AM11" s="35">
        <f>SUM(BE41)</f>
        <v>25</v>
      </c>
      <c r="AN11" s="35"/>
      <c r="AO11" s="35"/>
      <c r="AP11" s="35">
        <f>BA45</f>
        <v>21</v>
      </c>
      <c r="AQ11" s="35"/>
      <c r="AR11" s="35"/>
      <c r="AS11" s="35">
        <f>BA45</f>
        <v>21</v>
      </c>
      <c r="AT11" s="35"/>
      <c r="AU11" s="35"/>
      <c r="AV11" s="35">
        <f>BC45</f>
        <v>0</v>
      </c>
      <c r="AW11" s="35"/>
      <c r="AX11" s="35"/>
      <c r="AY11" s="35" t="s">
        <v>9</v>
      </c>
      <c r="AZ11" s="35"/>
      <c r="BA11" s="35"/>
    </row>
    <row r="12" spans="23:53" x14ac:dyDescent="0.25">
      <c r="W12" s="37" t="s">
        <v>16</v>
      </c>
      <c r="X12" s="38"/>
      <c r="Y12" s="39"/>
      <c r="Z12" s="37">
        <v>0</v>
      </c>
      <c r="AA12" s="38"/>
      <c r="AB12" s="40"/>
      <c r="AC12" s="41" t="s">
        <v>15</v>
      </c>
      <c r="AD12" s="38"/>
      <c r="AE12" s="38"/>
      <c r="AF12" s="40"/>
      <c r="AG12" s="35" t="s">
        <v>20</v>
      </c>
      <c r="AH12" s="35"/>
      <c r="AI12" s="35"/>
      <c r="AJ12" s="35" t="s">
        <v>9</v>
      </c>
      <c r="AK12" s="35"/>
      <c r="AL12" s="35"/>
      <c r="AM12" s="35" t="s">
        <v>9</v>
      </c>
      <c r="AN12" s="35"/>
      <c r="AO12" s="35"/>
      <c r="AP12" s="35" t="s">
        <v>9</v>
      </c>
      <c r="AQ12" s="35"/>
      <c r="AR12" s="35"/>
      <c r="AS12" s="35" t="s">
        <v>9</v>
      </c>
      <c r="AT12" s="35"/>
      <c r="AU12" s="35"/>
      <c r="AV12" s="35" t="s">
        <v>9</v>
      </c>
      <c r="AW12" s="35"/>
      <c r="AX12" s="35"/>
      <c r="AY12" s="35" t="s">
        <v>9</v>
      </c>
      <c r="AZ12" s="35"/>
      <c r="BA12" s="35"/>
    </row>
    <row r="13" spans="23:53" x14ac:dyDescent="0.25"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23:53" x14ac:dyDescent="0.25"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6" spans="23:53" x14ac:dyDescent="0.25">
      <c r="X16" s="1"/>
      <c r="Y16" s="1"/>
      <c r="Z16" s="1"/>
      <c r="AA16" s="1"/>
    </row>
    <row r="17" spans="2:27" ht="21" x14ac:dyDescent="0.35">
      <c r="B17" s="36" t="s">
        <v>23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X17" s="1"/>
      <c r="Y17" s="1"/>
      <c r="Z17" s="1"/>
      <c r="AA17" s="1"/>
    </row>
    <row r="18" spans="2:27" x14ac:dyDescent="0.25">
      <c r="X18" s="1"/>
      <c r="Y18" s="1"/>
      <c r="Z18" s="1"/>
      <c r="AA18" s="1"/>
    </row>
    <row r="19" spans="2:27" x14ac:dyDescent="0.25">
      <c r="X19" s="1"/>
      <c r="Y19" s="1"/>
      <c r="Z19" s="1"/>
      <c r="AA19" s="1"/>
    </row>
    <row r="20" spans="2:27" x14ac:dyDescent="0.25">
      <c r="X20" s="1"/>
      <c r="Y20" s="1"/>
      <c r="Z20" s="1"/>
      <c r="AA20" s="1"/>
    </row>
    <row r="21" spans="2:27" ht="15" customHeight="1" x14ac:dyDescent="0.25">
      <c r="B21" s="23" t="s">
        <v>0</v>
      </c>
      <c r="C21" s="24"/>
      <c r="D21" s="31" t="s">
        <v>12</v>
      </c>
      <c r="E21" s="32"/>
      <c r="F21" s="23" t="s">
        <v>1</v>
      </c>
      <c r="G21" s="24"/>
      <c r="H21" s="87" t="s">
        <v>88</v>
      </c>
      <c r="I21" s="86"/>
      <c r="R21" s="1"/>
      <c r="S21" s="1"/>
      <c r="T21" s="1"/>
      <c r="U21" s="1"/>
    </row>
    <row r="22" spans="2:27" ht="15.75" customHeight="1" x14ac:dyDescent="0.25">
      <c r="B22" s="25"/>
      <c r="C22" s="26"/>
      <c r="D22" s="33"/>
      <c r="E22" s="34"/>
      <c r="F22" s="25"/>
      <c r="G22" s="26"/>
      <c r="H22" s="87"/>
      <c r="I22" s="86"/>
      <c r="T22" s="1"/>
      <c r="U22" s="1"/>
      <c r="V22" s="1"/>
      <c r="W22" s="1"/>
    </row>
    <row r="23" spans="2:27" ht="15.75" customHeight="1" x14ac:dyDescent="0.25">
      <c r="B23" s="23" t="s">
        <v>21</v>
      </c>
      <c r="C23" s="27"/>
      <c r="D23" s="27"/>
      <c r="E23" s="27"/>
      <c r="F23" s="27"/>
      <c r="G23" s="24"/>
      <c r="T23" s="1"/>
      <c r="U23" s="1"/>
      <c r="V23" s="1"/>
      <c r="W23" s="1"/>
    </row>
    <row r="24" spans="2:27" ht="15.75" customHeight="1" x14ac:dyDescent="0.25">
      <c r="B24" s="25"/>
      <c r="C24" s="28"/>
      <c r="D24" s="28"/>
      <c r="E24" s="28"/>
      <c r="F24" s="28"/>
      <c r="G24" s="26"/>
      <c r="T24" s="1"/>
      <c r="U24" s="1"/>
      <c r="V24" s="1"/>
      <c r="W24" s="1"/>
    </row>
    <row r="25" spans="2:27" ht="15" customHeight="1" x14ac:dyDescent="0.25">
      <c r="B25" s="29" t="s">
        <v>2</v>
      </c>
      <c r="C25" s="29"/>
      <c r="D25" s="30" t="s">
        <v>24</v>
      </c>
      <c r="E25" s="30"/>
      <c r="F25" s="29" t="s">
        <v>3</v>
      </c>
      <c r="G25" s="29"/>
    </row>
    <row r="26" spans="2:27" ht="15.75" customHeight="1" x14ac:dyDescent="0.25">
      <c r="B26" s="29"/>
      <c r="C26" s="29"/>
      <c r="D26" s="30"/>
      <c r="E26" s="30"/>
      <c r="F26" s="29"/>
      <c r="G26" s="29"/>
    </row>
    <row r="34" spans="3:70" ht="15" customHeight="1" x14ac:dyDescent="0.25">
      <c r="AJ34" s="22"/>
      <c r="AK34" s="22"/>
      <c r="AL34" s="22"/>
      <c r="AM34" s="22"/>
      <c r="AN34" s="22"/>
      <c r="AO34" s="22"/>
      <c r="AP34" s="22"/>
      <c r="AQ34" s="22"/>
    </row>
    <row r="35" spans="3:70" ht="15" customHeight="1" x14ac:dyDescent="0.25">
      <c r="W35" s="23">
        <f>SUM(Q39+1)</f>
        <v>9</v>
      </c>
      <c r="X35" s="24"/>
      <c r="Y35" s="31">
        <v>6</v>
      </c>
      <c r="Z35" s="32"/>
      <c r="AA35" s="23">
        <f>SUM(Y35+W35-1)</f>
        <v>14</v>
      </c>
      <c r="AB35" s="24"/>
      <c r="AC35" s="87">
        <f>AH38-AA35-1</f>
        <v>0</v>
      </c>
      <c r="AD35" s="86"/>
      <c r="AJ35" s="22"/>
      <c r="AK35" s="22"/>
      <c r="AL35" s="22"/>
      <c r="AM35" s="22"/>
      <c r="AN35" s="22"/>
      <c r="AO35" s="22"/>
      <c r="AP35" s="22"/>
      <c r="AQ35" s="22"/>
    </row>
    <row r="36" spans="3:70" ht="15" customHeight="1" x14ac:dyDescent="0.25">
      <c r="W36" s="25"/>
      <c r="X36" s="26"/>
      <c r="Y36" s="33"/>
      <c r="Z36" s="34"/>
      <c r="AA36" s="25"/>
      <c r="AB36" s="26"/>
      <c r="AC36" s="87"/>
      <c r="AD36" s="86"/>
      <c r="AJ36" s="22"/>
      <c r="AK36" s="22"/>
      <c r="AL36" s="22"/>
      <c r="AM36" s="22"/>
      <c r="AN36" s="22"/>
      <c r="AO36" s="22"/>
      <c r="AP36" s="22"/>
      <c r="AQ36" s="22"/>
    </row>
    <row r="37" spans="3:70" ht="15" customHeight="1" x14ac:dyDescent="0.25">
      <c r="W37" s="23" t="s">
        <v>10</v>
      </c>
      <c r="X37" s="27"/>
      <c r="Y37" s="27"/>
      <c r="Z37" s="27"/>
      <c r="AA37" s="27"/>
      <c r="AB37" s="24"/>
      <c r="AJ37" s="22"/>
      <c r="AK37" s="22"/>
      <c r="AL37" s="22"/>
      <c r="AM37" s="22"/>
      <c r="AN37" s="22"/>
      <c r="AO37" s="22"/>
      <c r="AP37" s="22"/>
      <c r="AQ37" s="22"/>
    </row>
    <row r="38" spans="3:70" ht="15" customHeight="1" x14ac:dyDescent="0.25">
      <c r="W38" s="25"/>
      <c r="X38" s="28"/>
      <c r="Y38" s="28"/>
      <c r="Z38" s="28"/>
      <c r="AA38" s="28"/>
      <c r="AB38" s="26"/>
      <c r="AH38" s="23">
        <f>SUM(AA35+1)</f>
        <v>15</v>
      </c>
      <c r="AI38" s="24"/>
      <c r="AJ38" s="31">
        <v>4</v>
      </c>
      <c r="AK38" s="32"/>
      <c r="AL38" s="23">
        <f>SUM(AJ38+AH38-1)</f>
        <v>18</v>
      </c>
      <c r="AM38" s="24"/>
      <c r="AN38" s="87">
        <f>AR41-AL38-1</f>
        <v>0</v>
      </c>
      <c r="AO38" s="86"/>
      <c r="AP38" s="22"/>
      <c r="AQ38" s="22"/>
    </row>
    <row r="39" spans="3:70" ht="15" customHeight="1" x14ac:dyDescent="0.25">
      <c r="C39" s="23"/>
      <c r="D39" s="24"/>
      <c r="E39" s="31">
        <v>0</v>
      </c>
      <c r="F39" s="32"/>
      <c r="G39" s="23"/>
      <c r="H39" s="24"/>
      <c r="I39" s="87"/>
      <c r="J39" s="86"/>
      <c r="M39" s="23">
        <v>1</v>
      </c>
      <c r="N39" s="24"/>
      <c r="O39" s="31">
        <v>8</v>
      </c>
      <c r="P39" s="32"/>
      <c r="Q39" s="23">
        <f>SUM(O39+M39-1)</f>
        <v>8</v>
      </c>
      <c r="R39" s="24"/>
      <c r="S39" s="87">
        <f>W35-Q39-1</f>
        <v>0</v>
      </c>
      <c r="T39" s="86"/>
      <c r="W39" s="29">
        <f>SUM(AA39-Y35+1)</f>
        <v>9</v>
      </c>
      <c r="X39" s="29"/>
      <c r="Y39" s="30">
        <f>SUM(AA39-AA35)</f>
        <v>0</v>
      </c>
      <c r="Z39" s="30"/>
      <c r="AA39" s="29">
        <f>SUM(AH42-1)</f>
        <v>14</v>
      </c>
      <c r="AB39" s="29"/>
      <c r="AC39" s="22"/>
      <c r="AH39" s="25"/>
      <c r="AI39" s="26"/>
      <c r="AJ39" s="33"/>
      <c r="AK39" s="34"/>
      <c r="AL39" s="25"/>
      <c r="AM39" s="26"/>
      <c r="AN39" s="87"/>
      <c r="AO39" s="86"/>
      <c r="AP39" s="22"/>
      <c r="AQ39" s="22"/>
    </row>
    <row r="40" spans="3:70" ht="15" customHeight="1" x14ac:dyDescent="0.25">
      <c r="C40" s="25"/>
      <c r="D40" s="26"/>
      <c r="E40" s="33"/>
      <c r="F40" s="34"/>
      <c r="G40" s="25"/>
      <c r="H40" s="26"/>
      <c r="I40" s="87"/>
      <c r="J40" s="86"/>
      <c r="M40" s="25"/>
      <c r="N40" s="26"/>
      <c r="O40" s="33"/>
      <c r="P40" s="34"/>
      <c r="Q40" s="25"/>
      <c r="R40" s="26"/>
      <c r="S40" s="87"/>
      <c r="T40" s="86"/>
      <c r="W40" s="29"/>
      <c r="X40" s="29"/>
      <c r="Y40" s="30"/>
      <c r="Z40" s="30"/>
      <c r="AA40" s="29"/>
      <c r="AB40" s="29"/>
      <c r="AC40" s="22"/>
      <c r="AH40" s="23" t="s">
        <v>12</v>
      </c>
      <c r="AI40" s="27"/>
      <c r="AJ40" s="27"/>
      <c r="AK40" s="27"/>
      <c r="AL40" s="27"/>
      <c r="AM40" s="24"/>
      <c r="AP40" s="22"/>
      <c r="AQ40" s="22"/>
    </row>
    <row r="41" spans="3:70" ht="15" customHeight="1" x14ac:dyDescent="0.25">
      <c r="C41" s="23" t="s">
        <v>8</v>
      </c>
      <c r="D41" s="27"/>
      <c r="E41" s="27"/>
      <c r="F41" s="27"/>
      <c r="G41" s="27"/>
      <c r="H41" s="24"/>
      <c r="M41" s="23" t="s">
        <v>4</v>
      </c>
      <c r="N41" s="27"/>
      <c r="O41" s="27"/>
      <c r="P41" s="27"/>
      <c r="Q41" s="27"/>
      <c r="R41" s="24"/>
      <c r="W41" s="22"/>
      <c r="X41" s="22"/>
      <c r="Y41" s="22"/>
      <c r="Z41" s="22"/>
      <c r="AA41" s="22"/>
      <c r="AB41" s="22"/>
      <c r="AC41" s="22"/>
      <c r="AH41" s="25"/>
      <c r="AI41" s="28"/>
      <c r="AJ41" s="28"/>
      <c r="AK41" s="28"/>
      <c r="AL41" s="28"/>
      <c r="AM41" s="26"/>
      <c r="AP41" s="22"/>
      <c r="AQ41" s="22"/>
      <c r="AR41" s="23">
        <f>SUM(AL38+1)</f>
        <v>19</v>
      </c>
      <c r="AS41" s="24"/>
      <c r="AT41" s="31">
        <v>2</v>
      </c>
      <c r="AU41" s="32"/>
      <c r="AV41" s="23">
        <f>SUM(AT41+AR41-1)</f>
        <v>20</v>
      </c>
      <c r="AW41" s="24"/>
      <c r="AX41" s="87">
        <f>BA41-AV41-1</f>
        <v>0</v>
      </c>
      <c r="AY41" s="86"/>
      <c r="BA41" s="23">
        <f>SUM(AV41+1)</f>
        <v>21</v>
      </c>
      <c r="BB41" s="24"/>
      <c r="BC41" s="31">
        <v>5</v>
      </c>
      <c r="BD41" s="32"/>
      <c r="BE41" s="23">
        <f>SUM(BC41+BA41-1)</f>
        <v>25</v>
      </c>
      <c r="BF41" s="24"/>
      <c r="BG41" s="87"/>
      <c r="BH41" s="86"/>
      <c r="BK41" s="23"/>
      <c r="BL41" s="24"/>
      <c r="BM41" s="31">
        <v>0</v>
      </c>
      <c r="BN41" s="32"/>
      <c r="BO41" s="23"/>
      <c r="BP41" s="24"/>
      <c r="BQ41" s="87"/>
      <c r="BR41" s="86"/>
    </row>
    <row r="42" spans="3:70" ht="15" customHeight="1" x14ac:dyDescent="0.25">
      <c r="C42" s="25"/>
      <c r="D42" s="28"/>
      <c r="E42" s="28"/>
      <c r="F42" s="28"/>
      <c r="G42" s="28"/>
      <c r="H42" s="26"/>
      <c r="M42" s="25"/>
      <c r="N42" s="28"/>
      <c r="O42" s="28"/>
      <c r="P42" s="28"/>
      <c r="Q42" s="28"/>
      <c r="R42" s="26"/>
      <c r="W42" s="22"/>
      <c r="X42" s="22"/>
      <c r="Y42" s="22"/>
      <c r="Z42" s="22"/>
      <c r="AA42" s="22"/>
      <c r="AB42" s="22"/>
      <c r="AC42" s="22"/>
      <c r="AH42" s="29">
        <f>SUM(AL42-AJ38+1)</f>
        <v>15</v>
      </c>
      <c r="AI42" s="29"/>
      <c r="AJ42" s="30">
        <f>SUM(AL42-AL38)</f>
        <v>0</v>
      </c>
      <c r="AK42" s="30"/>
      <c r="AL42" s="29">
        <f>SUM(AR45-1)</f>
        <v>18</v>
      </c>
      <c r="AM42" s="29"/>
      <c r="AR42" s="25"/>
      <c r="AS42" s="26"/>
      <c r="AT42" s="33"/>
      <c r="AU42" s="34"/>
      <c r="AV42" s="25"/>
      <c r="AW42" s="26"/>
      <c r="AX42" s="87"/>
      <c r="AY42" s="86"/>
      <c r="BA42" s="25"/>
      <c r="BB42" s="26"/>
      <c r="BC42" s="33"/>
      <c r="BD42" s="34"/>
      <c r="BE42" s="25"/>
      <c r="BF42" s="26"/>
      <c r="BG42" s="87"/>
      <c r="BH42" s="86"/>
      <c r="BK42" s="25"/>
      <c r="BL42" s="26"/>
      <c r="BM42" s="33"/>
      <c r="BN42" s="34"/>
      <c r="BO42" s="25"/>
      <c r="BP42" s="26"/>
      <c r="BQ42" s="87"/>
      <c r="BR42" s="86"/>
    </row>
    <row r="43" spans="3:70" ht="15" customHeight="1" x14ac:dyDescent="0.25">
      <c r="C43" s="29"/>
      <c r="D43" s="29"/>
      <c r="E43" s="30"/>
      <c r="F43" s="30"/>
      <c r="G43" s="29"/>
      <c r="H43" s="29"/>
      <c r="M43" s="29">
        <f>SUM(Q43-O39+1)</f>
        <v>8</v>
      </c>
      <c r="N43" s="29"/>
      <c r="O43" s="30">
        <f>SUM(Q43-Q39)</f>
        <v>7</v>
      </c>
      <c r="P43" s="30"/>
      <c r="Q43" s="29">
        <f>SUM(W47-1)</f>
        <v>15</v>
      </c>
      <c r="R43" s="29"/>
      <c r="W43" s="23">
        <f>SUM(Q39+1)</f>
        <v>9</v>
      </c>
      <c r="X43" s="24"/>
      <c r="Y43" s="31">
        <v>2</v>
      </c>
      <c r="Z43" s="32"/>
      <c r="AA43" s="23">
        <f>SUM(Y43+W43-1)</f>
        <v>10</v>
      </c>
      <c r="AB43" s="24"/>
      <c r="AC43" s="87">
        <f>AH38-AA43-1</f>
        <v>4</v>
      </c>
      <c r="AD43" s="86"/>
      <c r="AH43" s="29"/>
      <c r="AI43" s="29"/>
      <c r="AJ43" s="30"/>
      <c r="AK43" s="30"/>
      <c r="AL43" s="29"/>
      <c r="AM43" s="29"/>
      <c r="AR43" s="23" t="s">
        <v>14</v>
      </c>
      <c r="AS43" s="27"/>
      <c r="AT43" s="27"/>
      <c r="AU43" s="27"/>
      <c r="AV43" s="27"/>
      <c r="AW43" s="24"/>
      <c r="BA43" s="23" t="s">
        <v>15</v>
      </c>
      <c r="BB43" s="27"/>
      <c r="BC43" s="27"/>
      <c r="BD43" s="27"/>
      <c r="BE43" s="27"/>
      <c r="BF43" s="24"/>
      <c r="BK43" s="23" t="s">
        <v>16</v>
      </c>
      <c r="BL43" s="27"/>
      <c r="BM43" s="27"/>
      <c r="BN43" s="27"/>
      <c r="BO43" s="27"/>
      <c r="BP43" s="24"/>
    </row>
    <row r="44" spans="3:70" ht="15" customHeight="1" x14ac:dyDescent="0.25">
      <c r="C44" s="29"/>
      <c r="D44" s="29"/>
      <c r="E44" s="30"/>
      <c r="F44" s="30"/>
      <c r="G44" s="29"/>
      <c r="H44" s="29"/>
      <c r="M44" s="29"/>
      <c r="N44" s="29"/>
      <c r="O44" s="30"/>
      <c r="P44" s="30"/>
      <c r="Q44" s="29"/>
      <c r="R44" s="29"/>
      <c r="W44" s="25"/>
      <c r="X44" s="26"/>
      <c r="Y44" s="33"/>
      <c r="Z44" s="34"/>
      <c r="AA44" s="25"/>
      <c r="AB44" s="26"/>
      <c r="AC44" s="87"/>
      <c r="AD44" s="86"/>
      <c r="AR44" s="25"/>
      <c r="AS44" s="28"/>
      <c r="AT44" s="28"/>
      <c r="AU44" s="28"/>
      <c r="AV44" s="28"/>
      <c r="AW44" s="26"/>
      <c r="BA44" s="25"/>
      <c r="BB44" s="28"/>
      <c r="BC44" s="28"/>
      <c r="BD44" s="28"/>
      <c r="BE44" s="28"/>
      <c r="BF44" s="26"/>
      <c r="BK44" s="25"/>
      <c r="BL44" s="28"/>
      <c r="BM44" s="28"/>
      <c r="BN44" s="28"/>
      <c r="BO44" s="28"/>
      <c r="BP44" s="26"/>
    </row>
    <row r="45" spans="3:70" ht="15" customHeight="1" x14ac:dyDescent="0.25">
      <c r="W45" s="23" t="s">
        <v>11</v>
      </c>
      <c r="X45" s="27"/>
      <c r="Y45" s="27"/>
      <c r="Z45" s="27"/>
      <c r="AA45" s="27"/>
      <c r="AB45" s="24"/>
      <c r="AC45" s="22"/>
      <c r="AR45" s="29">
        <f>SUM(AV45-AT41+1)</f>
        <v>19</v>
      </c>
      <c r="AS45" s="29"/>
      <c r="AT45" s="30">
        <f>SUM(AV45-AV41)</f>
        <v>0</v>
      </c>
      <c r="AU45" s="30"/>
      <c r="AV45" s="29">
        <f>SUM(BA45-1)</f>
        <v>20</v>
      </c>
      <c r="AW45" s="29"/>
      <c r="BA45" s="29">
        <f>SUM(BE45-BC41+1)</f>
        <v>21</v>
      </c>
      <c r="BB45" s="29"/>
      <c r="BC45" s="30">
        <f>SUM(BE45-BE41)</f>
        <v>0</v>
      </c>
      <c r="BD45" s="30"/>
      <c r="BE45" s="29">
        <f>SUM(BE41)</f>
        <v>25</v>
      </c>
      <c r="BF45" s="29"/>
      <c r="BK45" s="29"/>
      <c r="BL45" s="29"/>
      <c r="BM45" s="30"/>
      <c r="BN45" s="30"/>
      <c r="BO45" s="29"/>
      <c r="BP45" s="29"/>
    </row>
    <row r="46" spans="3:70" x14ac:dyDescent="0.25">
      <c r="W46" s="25"/>
      <c r="X46" s="28"/>
      <c r="Y46" s="28"/>
      <c r="Z46" s="28"/>
      <c r="AA46" s="28"/>
      <c r="AB46" s="26"/>
      <c r="AI46" s="23">
        <f>SUM(AA43+1)</f>
        <v>11</v>
      </c>
      <c r="AJ46" s="24"/>
      <c r="AK46" s="31">
        <v>1</v>
      </c>
      <c r="AL46" s="32"/>
      <c r="AM46" s="23">
        <f>SUM(AK46+AI46-1)</f>
        <v>11</v>
      </c>
      <c r="AN46" s="24"/>
      <c r="AO46" s="87">
        <f>AR41-AM46-1</f>
        <v>7</v>
      </c>
      <c r="AP46" s="86"/>
      <c r="AR46" s="29"/>
      <c r="AS46" s="29"/>
      <c r="AT46" s="30"/>
      <c r="AU46" s="30"/>
      <c r="AV46" s="29"/>
      <c r="AW46" s="29"/>
      <c r="BA46" s="29"/>
      <c r="BB46" s="29"/>
      <c r="BC46" s="30"/>
      <c r="BD46" s="30"/>
      <c r="BE46" s="29"/>
      <c r="BF46" s="29"/>
      <c r="BK46" s="29"/>
      <c r="BL46" s="29"/>
      <c r="BM46" s="30"/>
      <c r="BN46" s="30"/>
      <c r="BO46" s="29"/>
      <c r="BP46" s="29"/>
    </row>
    <row r="47" spans="3:70" x14ac:dyDescent="0.25">
      <c r="W47" s="29">
        <f>SUM(AA47-Y43+1)</f>
        <v>16</v>
      </c>
      <c r="X47" s="29"/>
      <c r="Y47" s="30">
        <f>SUM(AA47-AA43)</f>
        <v>7</v>
      </c>
      <c r="Z47" s="30"/>
      <c r="AA47" s="29">
        <f>SUM(AI50-1)</f>
        <v>17</v>
      </c>
      <c r="AB47" s="29"/>
      <c r="AI47" s="25"/>
      <c r="AJ47" s="26"/>
      <c r="AK47" s="33"/>
      <c r="AL47" s="34"/>
      <c r="AM47" s="25"/>
      <c r="AN47" s="26"/>
      <c r="AO47" s="87"/>
      <c r="AP47" s="86"/>
    </row>
    <row r="48" spans="3:70" x14ac:dyDescent="0.25">
      <c r="W48" s="29"/>
      <c r="X48" s="29"/>
      <c r="Y48" s="30"/>
      <c r="Z48" s="30"/>
      <c r="AA48" s="29"/>
      <c r="AB48" s="29"/>
      <c r="AI48" s="23" t="s">
        <v>13</v>
      </c>
      <c r="AJ48" s="27"/>
      <c r="AK48" s="27"/>
      <c r="AL48" s="27"/>
      <c r="AM48" s="27"/>
      <c r="AN48" s="24"/>
    </row>
    <row r="49" spans="35:40" x14ac:dyDescent="0.25">
      <c r="AI49" s="25"/>
      <c r="AJ49" s="28"/>
      <c r="AK49" s="28"/>
      <c r="AL49" s="28"/>
      <c r="AM49" s="28"/>
      <c r="AN49" s="26"/>
    </row>
    <row r="50" spans="35:40" x14ac:dyDescent="0.25">
      <c r="AI50" s="29">
        <f>SUM(AM50-AK46+1)</f>
        <v>18</v>
      </c>
      <c r="AJ50" s="29"/>
      <c r="AK50" s="30">
        <f>SUM(AM50-AM46)</f>
        <v>7</v>
      </c>
      <c r="AL50" s="30"/>
      <c r="AM50" s="29">
        <f>SUM(AR45-1)</f>
        <v>18</v>
      </c>
      <c r="AN50" s="29"/>
    </row>
    <row r="51" spans="35:40" x14ac:dyDescent="0.25">
      <c r="AI51" s="29"/>
      <c r="AJ51" s="29"/>
      <c r="AK51" s="30"/>
      <c r="AL51" s="30"/>
      <c r="AM51" s="29"/>
      <c r="AN51" s="29"/>
    </row>
  </sheetData>
  <mergeCells count="182">
    <mergeCell ref="AC35:AD36"/>
    <mergeCell ref="AC43:AD44"/>
    <mergeCell ref="AN38:AO39"/>
    <mergeCell ref="AO46:AP47"/>
    <mergeCell ref="AX41:AY42"/>
    <mergeCell ref="BG41:BH42"/>
    <mergeCell ref="BQ41:BR42"/>
    <mergeCell ref="H21:I22"/>
    <mergeCell ref="W47:X48"/>
    <mergeCell ref="Y47:Z48"/>
    <mergeCell ref="AA47:AB48"/>
    <mergeCell ref="AH38:AI39"/>
    <mergeCell ref="AH40:AM41"/>
    <mergeCell ref="AH42:AI43"/>
    <mergeCell ref="AJ42:AK43"/>
    <mergeCell ref="AL42:AM43"/>
    <mergeCell ref="AJ38:AK39"/>
    <mergeCell ref="AL38:AM39"/>
    <mergeCell ref="AI46:AJ47"/>
    <mergeCell ref="AK46:AL47"/>
    <mergeCell ref="AM46:AN47"/>
    <mergeCell ref="AI48:AN49"/>
    <mergeCell ref="W35:X36"/>
    <mergeCell ref="Y35:Z36"/>
    <mergeCell ref="AA35:AB36"/>
    <mergeCell ref="W37:AB38"/>
    <mergeCell ref="W45:AB46"/>
    <mergeCell ref="Q39:R40"/>
    <mergeCell ref="M41:R42"/>
    <mergeCell ref="M43:N44"/>
    <mergeCell ref="O43:P44"/>
    <mergeCell ref="Q43:R44"/>
    <mergeCell ref="W39:X40"/>
    <mergeCell ref="Y39:Z40"/>
    <mergeCell ref="AA39:AB40"/>
    <mergeCell ref="W43:X44"/>
    <mergeCell ref="Y43:Z44"/>
    <mergeCell ref="AA43:AB44"/>
    <mergeCell ref="S39:T40"/>
    <mergeCell ref="C39:D40"/>
    <mergeCell ref="E39:F40"/>
    <mergeCell ref="G39:H40"/>
    <mergeCell ref="C41:H42"/>
    <mergeCell ref="C43:D44"/>
    <mergeCell ref="E43:F44"/>
    <mergeCell ref="G43:H44"/>
    <mergeCell ref="M39:N40"/>
    <mergeCell ref="O39:P40"/>
    <mergeCell ref="I39:J40"/>
    <mergeCell ref="AJ2:BA2"/>
    <mergeCell ref="W3:Y3"/>
    <mergeCell ref="Z3:AB3"/>
    <mergeCell ref="AC3:AF3"/>
    <mergeCell ref="AG3:AI3"/>
    <mergeCell ref="AJ3:AL3"/>
    <mergeCell ref="AM3:AO3"/>
    <mergeCell ref="AP3:AR3"/>
    <mergeCell ref="AS3:AU3"/>
    <mergeCell ref="AV3:AX3"/>
    <mergeCell ref="AY3:BA3"/>
    <mergeCell ref="AY4:BA4"/>
    <mergeCell ref="W5:Y5"/>
    <mergeCell ref="Z5:AB5"/>
    <mergeCell ref="AC5:AF5"/>
    <mergeCell ref="AG5:AI5"/>
    <mergeCell ref="AJ5:AL5"/>
    <mergeCell ref="AM5:AO5"/>
    <mergeCell ref="AP5:AR5"/>
    <mergeCell ref="AS5:AU5"/>
    <mergeCell ref="AV5:AX5"/>
    <mergeCell ref="AY5:BA5"/>
    <mergeCell ref="W4:Y4"/>
    <mergeCell ref="Z4:AB4"/>
    <mergeCell ref="AC4:AF4"/>
    <mergeCell ref="AG4:AI4"/>
    <mergeCell ref="AJ4:AL4"/>
    <mergeCell ref="AM4:AO4"/>
    <mergeCell ref="AP4:AR4"/>
    <mergeCell ref="AS4:AU4"/>
    <mergeCell ref="AV4:AX4"/>
    <mergeCell ref="AY6:BA6"/>
    <mergeCell ref="W7:Y7"/>
    <mergeCell ref="Z7:AB7"/>
    <mergeCell ref="AC7:AF7"/>
    <mergeCell ref="AG7:AI7"/>
    <mergeCell ref="AJ7:AL7"/>
    <mergeCell ref="AM7:AO7"/>
    <mergeCell ref="AP7:AR7"/>
    <mergeCell ref="AS7:AU7"/>
    <mergeCell ref="AV7:AX7"/>
    <mergeCell ref="AY7:BA7"/>
    <mergeCell ref="W6:Y6"/>
    <mergeCell ref="Z6:AB6"/>
    <mergeCell ref="AC6:AF6"/>
    <mergeCell ref="AG6:AI6"/>
    <mergeCell ref="AJ6:AL6"/>
    <mergeCell ref="AM6:AO6"/>
    <mergeCell ref="AP6:AR6"/>
    <mergeCell ref="AS6:AU6"/>
    <mergeCell ref="AV6:AX6"/>
    <mergeCell ref="AY8:BA8"/>
    <mergeCell ref="W9:Y9"/>
    <mergeCell ref="Z9:AB9"/>
    <mergeCell ref="AC9:AF9"/>
    <mergeCell ref="AG9:AI9"/>
    <mergeCell ref="AJ9:AL9"/>
    <mergeCell ref="AM9:AO9"/>
    <mergeCell ref="AP9:AR9"/>
    <mergeCell ref="AS9:AU9"/>
    <mergeCell ref="AV9:AX9"/>
    <mergeCell ref="AY9:BA9"/>
    <mergeCell ref="W8:Y8"/>
    <mergeCell ref="Z8:AB8"/>
    <mergeCell ref="AC8:AF8"/>
    <mergeCell ref="AG8:AI8"/>
    <mergeCell ref="AJ8:AL8"/>
    <mergeCell ref="AM8:AO8"/>
    <mergeCell ref="AP8:AR8"/>
    <mergeCell ref="AS8:AU8"/>
    <mergeCell ref="AV8:AX8"/>
    <mergeCell ref="AY10:BA10"/>
    <mergeCell ref="W11:Y11"/>
    <mergeCell ref="Z11:AB11"/>
    <mergeCell ref="AC11:AF11"/>
    <mergeCell ref="AG11:AI11"/>
    <mergeCell ref="AJ11:AL11"/>
    <mergeCell ref="AM11:AO11"/>
    <mergeCell ref="AP11:AR11"/>
    <mergeCell ref="AS11:AU11"/>
    <mergeCell ref="AV11:AX11"/>
    <mergeCell ref="AY11:BA11"/>
    <mergeCell ref="W10:Y10"/>
    <mergeCell ref="Z10:AB10"/>
    <mergeCell ref="AC10:AF10"/>
    <mergeCell ref="AG10:AI10"/>
    <mergeCell ref="AJ10:AL10"/>
    <mergeCell ref="AM10:AO10"/>
    <mergeCell ref="AP10:AR10"/>
    <mergeCell ref="AS10:AU10"/>
    <mergeCell ref="AV10:AX10"/>
    <mergeCell ref="B25:C26"/>
    <mergeCell ref="D25:E26"/>
    <mergeCell ref="F25:G26"/>
    <mergeCell ref="AY12:BA12"/>
    <mergeCell ref="B17:P17"/>
    <mergeCell ref="B21:C22"/>
    <mergeCell ref="D21:E22"/>
    <mergeCell ref="F21:G22"/>
    <mergeCell ref="B23:G24"/>
    <mergeCell ref="W12:Y12"/>
    <mergeCell ref="Z12:AB12"/>
    <mergeCell ref="AC12:AF12"/>
    <mergeCell ref="AG12:AI12"/>
    <mergeCell ref="AJ12:AL12"/>
    <mergeCell ref="AM12:AO12"/>
    <mergeCell ref="AP12:AR12"/>
    <mergeCell ref="AS12:AU12"/>
    <mergeCell ref="AV12:AX12"/>
    <mergeCell ref="AI50:AJ51"/>
    <mergeCell ref="AK50:AL51"/>
    <mergeCell ref="AM50:AN51"/>
    <mergeCell ref="AR41:AS42"/>
    <mergeCell ref="AT41:AU42"/>
    <mergeCell ref="AV41:AW42"/>
    <mergeCell ref="AR43:AW44"/>
    <mergeCell ref="AR45:AS46"/>
    <mergeCell ref="AT45:AU46"/>
    <mergeCell ref="AV45:AW46"/>
    <mergeCell ref="BO41:BP42"/>
    <mergeCell ref="BK43:BP44"/>
    <mergeCell ref="BK45:BL46"/>
    <mergeCell ref="BM45:BN46"/>
    <mergeCell ref="BO45:BP46"/>
    <mergeCell ref="BA41:BB42"/>
    <mergeCell ref="BC41:BD42"/>
    <mergeCell ref="BE41:BF42"/>
    <mergeCell ref="BA43:BF44"/>
    <mergeCell ref="BA45:BB46"/>
    <mergeCell ref="BC45:BD46"/>
    <mergeCell ref="BE45:BF46"/>
    <mergeCell ref="BK41:BL42"/>
    <mergeCell ref="BM41:BN42"/>
  </mergeCells>
  <pageMargins left="0.7" right="0.7" top="0.75" bottom="0.75" header="0.3" footer="0.3"/>
  <pageSetup paperSize="9" orientation="portrait" r:id="rId1"/>
  <ignoredErrors>
    <ignoredError sqref="AY6:AY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CQ50"/>
  <sheetViews>
    <sheetView topLeftCell="N1" zoomScale="73" zoomScaleNormal="85" workbookViewId="0">
      <selection activeCell="BN33" sqref="BN33"/>
    </sheetView>
  </sheetViews>
  <sheetFormatPr defaultColWidth="3.28515625" defaultRowHeight="15" x14ac:dyDescent="0.25"/>
  <cols>
    <col min="26" max="26" width="24.7109375" bestFit="1" customWidth="1"/>
  </cols>
  <sheetData>
    <row r="2" spans="23:54" ht="21" x14ac:dyDescent="0.35">
      <c r="AK2" s="53" t="s">
        <v>22</v>
      </c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</row>
    <row r="3" spans="23:54" x14ac:dyDescent="0.25">
      <c r="W3" s="54" t="s">
        <v>5</v>
      </c>
      <c r="X3" s="55"/>
      <c r="Y3" s="56"/>
      <c r="Z3" s="7" t="s">
        <v>29</v>
      </c>
      <c r="AA3" s="54" t="s">
        <v>6</v>
      </c>
      <c r="AB3" s="55"/>
      <c r="AC3" s="57"/>
      <c r="AD3" s="58" t="s">
        <v>7</v>
      </c>
      <c r="AE3" s="55"/>
      <c r="AF3" s="55"/>
      <c r="AG3" s="57"/>
      <c r="AH3" s="35" t="s">
        <v>19</v>
      </c>
      <c r="AI3" s="35"/>
      <c r="AJ3" s="35"/>
      <c r="AK3" s="59" t="s">
        <v>25</v>
      </c>
      <c r="AL3" s="59"/>
      <c r="AM3" s="59"/>
      <c r="AN3" s="35" t="s">
        <v>1</v>
      </c>
      <c r="AO3" s="35"/>
      <c r="AP3" s="35"/>
      <c r="AQ3" s="35" t="s">
        <v>2</v>
      </c>
      <c r="AR3" s="35"/>
      <c r="AS3" s="35"/>
      <c r="AT3" s="35" t="s">
        <v>3</v>
      </c>
      <c r="AU3" s="35"/>
      <c r="AV3" s="35"/>
      <c r="AW3" s="35" t="s">
        <v>26</v>
      </c>
      <c r="AX3" s="35"/>
      <c r="AY3" s="35"/>
      <c r="AZ3" s="35" t="s">
        <v>27</v>
      </c>
      <c r="BA3" s="35"/>
      <c r="BB3" s="35"/>
    </row>
    <row r="4" spans="23:54" x14ac:dyDescent="0.25">
      <c r="W4" s="60" t="s">
        <v>8</v>
      </c>
      <c r="X4" s="60"/>
      <c r="Y4" s="60"/>
      <c r="Z4" s="15" t="s">
        <v>45</v>
      </c>
      <c r="AA4" s="42">
        <v>0</v>
      </c>
      <c r="AB4" s="43"/>
      <c r="AC4" s="45"/>
      <c r="AD4" s="52" t="s">
        <v>9</v>
      </c>
      <c r="AE4" s="43"/>
      <c r="AF4" s="43"/>
      <c r="AG4" s="45"/>
      <c r="AH4" s="46" t="s">
        <v>9</v>
      </c>
      <c r="AI4" s="35"/>
      <c r="AJ4" s="35"/>
      <c r="AK4" s="46" t="s">
        <v>9</v>
      </c>
      <c r="AL4" s="35"/>
      <c r="AM4" s="35"/>
      <c r="AN4" s="46" t="s">
        <v>9</v>
      </c>
      <c r="AO4" s="35"/>
      <c r="AP4" s="35"/>
      <c r="AQ4" s="46" t="s">
        <v>9</v>
      </c>
      <c r="AR4" s="35"/>
      <c r="AS4" s="35"/>
      <c r="AT4" s="46" t="s">
        <v>9</v>
      </c>
      <c r="AU4" s="35"/>
      <c r="AV4" s="35"/>
      <c r="AW4" s="46" t="s">
        <v>9</v>
      </c>
      <c r="AX4" s="35"/>
      <c r="AY4" s="35"/>
      <c r="AZ4" s="46" t="s">
        <v>9</v>
      </c>
      <c r="BA4" s="35"/>
      <c r="BB4" s="35"/>
    </row>
    <row r="5" spans="23:54" x14ac:dyDescent="0.25">
      <c r="W5" s="60" t="s">
        <v>4</v>
      </c>
      <c r="X5" s="60"/>
      <c r="Y5" s="60"/>
      <c r="Z5" s="9" t="s">
        <v>30</v>
      </c>
      <c r="AA5" s="47">
        <v>3</v>
      </c>
      <c r="AB5" s="48"/>
      <c r="AC5" s="50"/>
      <c r="AD5" s="51" t="s">
        <v>8</v>
      </c>
      <c r="AE5" s="48"/>
      <c r="AF5" s="48"/>
      <c r="AG5" s="50"/>
      <c r="AH5" s="35" t="s">
        <v>20</v>
      </c>
      <c r="AI5" s="35"/>
      <c r="AJ5" s="35"/>
      <c r="AK5" s="35">
        <f>AN24</f>
        <v>1</v>
      </c>
      <c r="AL5" s="35"/>
      <c r="AM5" s="35"/>
      <c r="AN5" s="35">
        <f>AR24</f>
        <v>3</v>
      </c>
      <c r="AO5" s="35"/>
      <c r="AP5" s="35"/>
      <c r="AQ5" s="35">
        <f>AN28</f>
        <v>8</v>
      </c>
      <c r="AR5" s="35"/>
      <c r="AS5" s="35"/>
      <c r="AT5" s="35">
        <f>AR28</f>
        <v>10</v>
      </c>
      <c r="AU5" s="35"/>
      <c r="AV5" s="35"/>
      <c r="AW5" s="35">
        <f>AP28</f>
        <v>7</v>
      </c>
      <c r="AX5" s="35"/>
      <c r="AY5" s="35"/>
      <c r="AZ5" s="35">
        <f>AT24</f>
        <v>0</v>
      </c>
      <c r="BA5" s="35"/>
      <c r="BB5" s="35"/>
    </row>
    <row r="6" spans="23:54" x14ac:dyDescent="0.25">
      <c r="W6" s="60" t="s">
        <v>10</v>
      </c>
      <c r="X6" s="60"/>
      <c r="Y6" s="60"/>
      <c r="Z6" s="8" t="s">
        <v>31</v>
      </c>
      <c r="AA6" s="42">
        <v>2</v>
      </c>
      <c r="AB6" s="43"/>
      <c r="AC6" s="45"/>
      <c r="AD6" s="42" t="s">
        <v>4</v>
      </c>
      <c r="AE6" s="43"/>
      <c r="AF6" s="43"/>
      <c r="AG6" s="45"/>
      <c r="AH6" s="35" t="s">
        <v>20</v>
      </c>
      <c r="AI6" s="35"/>
      <c r="AJ6" s="35"/>
      <c r="AK6" s="35">
        <f>AX24</f>
        <v>4</v>
      </c>
      <c r="AL6" s="35"/>
      <c r="AM6" s="35"/>
      <c r="AN6" s="35">
        <f>BB24</f>
        <v>5</v>
      </c>
      <c r="AO6" s="35"/>
      <c r="AP6" s="35"/>
      <c r="AQ6" s="35">
        <f>AX28</f>
        <v>7</v>
      </c>
      <c r="AR6" s="35"/>
      <c r="AS6" s="35"/>
      <c r="AT6" s="35">
        <f>BB28</f>
        <v>8</v>
      </c>
      <c r="AU6" s="35"/>
      <c r="AV6" s="35"/>
      <c r="AW6" s="35">
        <f>AZ28</f>
        <v>3</v>
      </c>
      <c r="AX6" s="35"/>
      <c r="AY6" s="35"/>
      <c r="AZ6" s="35">
        <f>BD24</f>
        <v>1</v>
      </c>
      <c r="BA6" s="35"/>
      <c r="BB6" s="35"/>
    </row>
    <row r="7" spans="23:54" x14ac:dyDescent="0.25">
      <c r="W7" s="60" t="s">
        <v>11</v>
      </c>
      <c r="X7" s="60"/>
      <c r="Y7" s="60"/>
      <c r="Z7" s="10" t="s">
        <v>32</v>
      </c>
      <c r="AA7" s="37">
        <v>5</v>
      </c>
      <c r="AB7" s="38"/>
      <c r="AC7" s="40"/>
      <c r="AD7" s="37" t="s">
        <v>4</v>
      </c>
      <c r="AE7" s="38"/>
      <c r="AF7" s="38"/>
      <c r="AG7" s="40"/>
      <c r="AH7" s="35" t="s">
        <v>20</v>
      </c>
      <c r="AI7" s="35"/>
      <c r="AJ7" s="35"/>
      <c r="AK7" s="35">
        <f>AX31</f>
        <v>4</v>
      </c>
      <c r="AL7" s="35"/>
      <c r="AM7" s="35"/>
      <c r="AN7" s="35">
        <f>BB31</f>
        <v>8</v>
      </c>
      <c r="AO7" s="35"/>
      <c r="AP7" s="35"/>
      <c r="AQ7" s="35">
        <f>AX35</f>
        <v>4</v>
      </c>
      <c r="AR7" s="35"/>
      <c r="AS7" s="35"/>
      <c r="AT7" s="35">
        <f>BB35</f>
        <v>8</v>
      </c>
      <c r="AU7" s="35"/>
      <c r="AV7" s="35"/>
      <c r="AW7" s="35">
        <f>AZ35</f>
        <v>0</v>
      </c>
      <c r="AX7" s="35"/>
      <c r="AY7" s="35"/>
      <c r="AZ7" s="35">
        <f>BD31</f>
        <v>0</v>
      </c>
      <c r="BA7" s="35"/>
      <c r="BB7" s="35"/>
    </row>
    <row r="8" spans="23:54" x14ac:dyDescent="0.25">
      <c r="W8" s="60" t="s">
        <v>12</v>
      </c>
      <c r="X8" s="60"/>
      <c r="Y8" s="60"/>
      <c r="Z8" s="10" t="s">
        <v>33</v>
      </c>
      <c r="AA8" s="37">
        <v>2</v>
      </c>
      <c r="AB8" s="38"/>
      <c r="AC8" s="40"/>
      <c r="AD8" s="37" t="s">
        <v>15</v>
      </c>
      <c r="AE8" s="38"/>
      <c r="AF8" s="38"/>
      <c r="AG8" s="40"/>
      <c r="AH8" s="35" t="s">
        <v>20</v>
      </c>
      <c r="AI8" s="35"/>
      <c r="AJ8" s="35"/>
      <c r="AK8" s="35">
        <f>CB45</f>
        <v>16</v>
      </c>
      <c r="AL8" s="35"/>
      <c r="AM8" s="35"/>
      <c r="AN8" s="35">
        <f>CF45</f>
        <v>17</v>
      </c>
      <c r="AO8" s="35"/>
      <c r="AP8" s="35"/>
      <c r="AQ8" s="35">
        <f>CB49</f>
        <v>16</v>
      </c>
      <c r="AR8" s="35"/>
      <c r="AS8" s="35"/>
      <c r="AT8" s="35">
        <f>CF49</f>
        <v>17</v>
      </c>
      <c r="AU8" s="35"/>
      <c r="AV8" s="35"/>
      <c r="AW8" s="35">
        <f>CD49</f>
        <v>0</v>
      </c>
      <c r="AX8" s="35"/>
      <c r="AY8" s="35"/>
      <c r="AZ8" s="35" t="s">
        <v>9</v>
      </c>
      <c r="BA8" s="35"/>
      <c r="BB8" s="35"/>
    </row>
    <row r="9" spans="23:54" x14ac:dyDescent="0.25">
      <c r="W9" s="60" t="s">
        <v>13</v>
      </c>
      <c r="X9" s="60"/>
      <c r="Y9" s="60"/>
      <c r="Z9" s="10" t="s">
        <v>44</v>
      </c>
      <c r="AA9" s="37">
        <v>3</v>
      </c>
      <c r="AB9" s="38"/>
      <c r="AC9" s="40"/>
      <c r="AD9" s="37" t="s">
        <v>4</v>
      </c>
      <c r="AE9" s="38"/>
      <c r="AF9" s="38"/>
      <c r="AG9" s="40"/>
      <c r="AH9" s="35" t="s">
        <v>20</v>
      </c>
      <c r="AI9" s="35"/>
      <c r="AJ9" s="35"/>
      <c r="AK9" s="35">
        <f>AX38</f>
        <v>4</v>
      </c>
      <c r="AL9" s="35"/>
      <c r="AM9" s="35"/>
      <c r="AN9" s="35">
        <f>BB38</f>
        <v>6</v>
      </c>
      <c r="AO9" s="35"/>
      <c r="AP9" s="35"/>
      <c r="AQ9" s="35">
        <f>AX42</f>
        <v>11</v>
      </c>
      <c r="AR9" s="35"/>
      <c r="AS9" s="35"/>
      <c r="AT9" s="35">
        <f>BB42</f>
        <v>13</v>
      </c>
      <c r="AU9" s="35"/>
      <c r="AV9" s="35"/>
      <c r="AW9" s="35">
        <f>AZ42</f>
        <v>7</v>
      </c>
      <c r="AX9" s="35"/>
      <c r="AY9" s="35"/>
      <c r="AZ9" s="35">
        <f>BD38</f>
        <v>7</v>
      </c>
      <c r="BA9" s="35"/>
      <c r="BB9" s="35"/>
    </row>
    <row r="10" spans="23:54" x14ac:dyDescent="0.25">
      <c r="W10" s="60" t="s">
        <v>14</v>
      </c>
      <c r="X10" s="60"/>
      <c r="Y10" s="60"/>
      <c r="Z10" s="10" t="s">
        <v>41</v>
      </c>
      <c r="AA10" s="37">
        <v>3</v>
      </c>
      <c r="AB10" s="38"/>
      <c r="AC10" s="40"/>
      <c r="AD10" s="37" t="s">
        <v>4</v>
      </c>
      <c r="AE10" s="38"/>
      <c r="AF10" s="38"/>
      <c r="AG10" s="40"/>
      <c r="AH10" s="35" t="s">
        <v>20</v>
      </c>
      <c r="AI10" s="35"/>
      <c r="AJ10" s="35"/>
      <c r="AK10" s="35">
        <f>AX45</f>
        <v>4</v>
      </c>
      <c r="AL10" s="35"/>
      <c r="AM10" s="35"/>
      <c r="AN10" s="35">
        <f>BB45</f>
        <v>6</v>
      </c>
      <c r="AO10" s="35"/>
      <c r="AP10" s="35"/>
      <c r="AQ10" s="35">
        <f>AX49</f>
        <v>6</v>
      </c>
      <c r="AR10" s="35"/>
      <c r="AS10" s="35"/>
      <c r="AT10" s="35">
        <f>BB49</f>
        <v>8</v>
      </c>
      <c r="AU10" s="35"/>
      <c r="AV10" s="35"/>
      <c r="AW10" s="35">
        <f>AZ49</f>
        <v>2</v>
      </c>
      <c r="AX10" s="35"/>
      <c r="AY10" s="35"/>
      <c r="AZ10" s="35">
        <f>BD45</f>
        <v>0</v>
      </c>
      <c r="BA10" s="35"/>
      <c r="BB10" s="35"/>
    </row>
    <row r="11" spans="23:54" x14ac:dyDescent="0.25">
      <c r="W11" s="60" t="s">
        <v>15</v>
      </c>
      <c r="X11" s="60"/>
      <c r="Y11" s="60"/>
      <c r="Z11" s="10" t="s">
        <v>34</v>
      </c>
      <c r="AA11" s="37">
        <v>2</v>
      </c>
      <c r="AB11" s="38"/>
      <c r="AC11" s="40"/>
      <c r="AD11" s="41" t="s">
        <v>43</v>
      </c>
      <c r="AE11" s="38"/>
      <c r="AF11" s="38"/>
      <c r="AG11" s="40"/>
      <c r="AH11" s="35" t="s">
        <v>20</v>
      </c>
      <c r="AI11" s="35"/>
      <c r="AJ11" s="35"/>
      <c r="AK11" s="35">
        <f>BR45</f>
        <v>14</v>
      </c>
      <c r="AL11" s="35"/>
      <c r="AM11" s="35"/>
      <c r="AN11" s="35">
        <f>BV45</f>
        <v>15</v>
      </c>
      <c r="AO11" s="35"/>
      <c r="AP11" s="35"/>
      <c r="AQ11" s="35">
        <f>BR49</f>
        <v>14</v>
      </c>
      <c r="AR11" s="35"/>
      <c r="AS11" s="35"/>
      <c r="AT11" s="35">
        <f>BV49</f>
        <v>15</v>
      </c>
      <c r="AU11" s="35"/>
      <c r="AV11" s="35"/>
      <c r="AW11" s="35">
        <f>BT49</f>
        <v>0</v>
      </c>
      <c r="AX11" s="35"/>
      <c r="AY11" s="35"/>
      <c r="AZ11" s="35">
        <f>BX45</f>
        <v>0</v>
      </c>
      <c r="BA11" s="35"/>
      <c r="BB11" s="35"/>
    </row>
    <row r="12" spans="23:54" x14ac:dyDescent="0.25">
      <c r="W12" s="60" t="s">
        <v>28</v>
      </c>
      <c r="X12" s="60"/>
      <c r="Y12" s="60"/>
      <c r="Z12" s="10" t="s">
        <v>42</v>
      </c>
      <c r="AA12" s="37">
        <v>1</v>
      </c>
      <c r="AB12" s="38"/>
      <c r="AC12" s="40"/>
      <c r="AD12" s="41" t="s">
        <v>39</v>
      </c>
      <c r="AE12" s="38"/>
      <c r="AF12" s="38"/>
      <c r="AG12" s="40"/>
      <c r="AH12" s="35" t="s">
        <v>20</v>
      </c>
      <c r="AI12" s="35"/>
      <c r="AJ12" s="35"/>
      <c r="AK12" s="35">
        <f>BH24</f>
        <v>7</v>
      </c>
      <c r="AL12" s="35"/>
      <c r="AM12" s="35"/>
      <c r="AN12" s="35">
        <f>BL24</f>
        <v>7</v>
      </c>
      <c r="AO12" s="35"/>
      <c r="AP12" s="35"/>
      <c r="AQ12" s="35">
        <f>BH28</f>
        <v>9</v>
      </c>
      <c r="AR12" s="35"/>
      <c r="AS12" s="35"/>
      <c r="AT12" s="35">
        <f>BL28</f>
        <v>9</v>
      </c>
      <c r="AU12" s="35"/>
      <c r="AV12" s="35"/>
      <c r="AW12" s="35">
        <f>BJ28</f>
        <v>2</v>
      </c>
      <c r="AX12" s="35"/>
      <c r="AY12" s="35"/>
      <c r="AZ12" s="35">
        <f>BN24</f>
        <v>0</v>
      </c>
      <c r="BA12" s="35"/>
      <c r="BB12" s="35"/>
    </row>
    <row r="13" spans="23:54" x14ac:dyDescent="0.25">
      <c r="W13" s="60" t="s">
        <v>40</v>
      </c>
      <c r="X13" s="60"/>
      <c r="Y13" s="60"/>
      <c r="Z13" s="10" t="s">
        <v>35</v>
      </c>
      <c r="AA13" s="37">
        <v>4</v>
      </c>
      <c r="AB13" s="38"/>
      <c r="AC13" s="40"/>
      <c r="AD13" s="41" t="s">
        <v>28</v>
      </c>
      <c r="AE13" s="38"/>
      <c r="AF13" s="38"/>
      <c r="AG13" s="40"/>
      <c r="AH13" s="35" t="s">
        <v>20</v>
      </c>
      <c r="AI13" s="35"/>
      <c r="AJ13" s="35"/>
      <c r="AK13" s="35">
        <f>BR24</f>
        <v>8</v>
      </c>
      <c r="AL13" s="35"/>
      <c r="AM13" s="35"/>
      <c r="AN13" s="35">
        <f>BV24</f>
        <v>11</v>
      </c>
      <c r="AO13" s="35"/>
      <c r="AP13" s="35"/>
      <c r="AQ13" s="35">
        <f>BR28</f>
        <v>10</v>
      </c>
      <c r="AR13" s="35"/>
      <c r="AS13" s="35"/>
      <c r="AT13" s="35">
        <f>BV28</f>
        <v>13</v>
      </c>
      <c r="AU13" s="35"/>
      <c r="AV13" s="35"/>
      <c r="AW13" s="35">
        <f>BT28</f>
        <v>2</v>
      </c>
      <c r="AX13" s="35"/>
      <c r="AY13" s="35"/>
      <c r="AZ13" s="35">
        <f>BX24</f>
        <v>2</v>
      </c>
      <c r="BA13" s="35"/>
      <c r="BB13" s="35"/>
    </row>
    <row r="14" spans="23:54" x14ac:dyDescent="0.25">
      <c r="W14" s="60" t="s">
        <v>37</v>
      </c>
      <c r="X14" s="60"/>
      <c r="Y14" s="60"/>
      <c r="Z14" s="14" t="s">
        <v>36</v>
      </c>
      <c r="AA14" s="35">
        <v>5</v>
      </c>
      <c r="AB14" s="35"/>
      <c r="AC14" s="35"/>
      <c r="AD14" s="35" t="s">
        <v>11</v>
      </c>
      <c r="AE14" s="35"/>
      <c r="AF14" s="35"/>
      <c r="AG14" s="35"/>
      <c r="AH14" s="35" t="s">
        <v>20</v>
      </c>
      <c r="AI14" s="35"/>
      <c r="AJ14" s="35"/>
      <c r="AK14" s="35">
        <f>BH31</f>
        <v>9</v>
      </c>
      <c r="AL14" s="35"/>
      <c r="AM14" s="35"/>
      <c r="AN14" s="35">
        <f>BL31</f>
        <v>13</v>
      </c>
      <c r="AO14" s="35"/>
      <c r="AP14" s="35"/>
      <c r="AQ14" s="35">
        <f>BH35</f>
        <v>9</v>
      </c>
      <c r="AR14" s="35"/>
      <c r="AS14" s="35"/>
      <c r="AT14" s="35">
        <f>BL35</f>
        <v>13</v>
      </c>
      <c r="AU14" s="35"/>
      <c r="AV14" s="35"/>
      <c r="AW14" s="35">
        <f>BJ35</f>
        <v>0</v>
      </c>
      <c r="AX14" s="35"/>
      <c r="AY14" s="35"/>
      <c r="AZ14" s="35" t="s">
        <v>89</v>
      </c>
      <c r="BA14" s="35"/>
      <c r="BB14" s="35"/>
    </row>
    <row r="15" spans="23:54" x14ac:dyDescent="0.25">
      <c r="W15" s="35" t="s">
        <v>38</v>
      </c>
      <c r="X15" s="35"/>
      <c r="Y15" s="35"/>
      <c r="Z15" s="16" t="s">
        <v>46</v>
      </c>
      <c r="AA15" s="35">
        <v>0</v>
      </c>
      <c r="AB15" s="35"/>
      <c r="AC15" s="35"/>
      <c r="AD15" s="35" t="s">
        <v>12</v>
      </c>
      <c r="AE15" s="35"/>
      <c r="AF15" s="35"/>
      <c r="AG15" s="35"/>
      <c r="AH15" s="35" t="s">
        <v>20</v>
      </c>
      <c r="AI15" s="35"/>
      <c r="AJ15" s="35"/>
      <c r="AK15" s="35" t="s">
        <v>9</v>
      </c>
      <c r="AL15" s="35"/>
      <c r="AM15" s="35"/>
      <c r="AN15" s="35" t="s">
        <v>9</v>
      </c>
      <c r="AO15" s="35"/>
      <c r="AP15" s="35"/>
      <c r="AQ15" s="35" t="s">
        <v>9</v>
      </c>
      <c r="AR15" s="35"/>
      <c r="AS15" s="35"/>
      <c r="AT15" s="35" t="s">
        <v>9</v>
      </c>
      <c r="AU15" s="35"/>
      <c r="AV15" s="35"/>
      <c r="AW15" s="35" t="s">
        <v>9</v>
      </c>
      <c r="AX15" s="35"/>
      <c r="AY15" s="35"/>
      <c r="AZ15" s="35" t="s">
        <v>9</v>
      </c>
      <c r="BA15" s="35"/>
      <c r="BB15" s="35"/>
    </row>
    <row r="16" spans="23:54" x14ac:dyDescent="0.25">
      <c r="X16" s="1"/>
      <c r="Y16" s="1"/>
      <c r="Z16" s="1"/>
      <c r="AA16" s="1"/>
      <c r="AB16" s="1"/>
    </row>
    <row r="17" spans="2:77" ht="21" x14ac:dyDescent="0.35">
      <c r="B17" s="36" t="s">
        <v>23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X17" s="1"/>
      <c r="Y17" s="1"/>
      <c r="Z17" s="1"/>
      <c r="AA17" s="1"/>
      <c r="AB17" s="1"/>
    </row>
    <row r="18" spans="2:77" ht="15" customHeight="1" x14ac:dyDescent="0.25">
      <c r="X18" s="1"/>
      <c r="Y18" s="1"/>
      <c r="Z18" s="1"/>
      <c r="AA18" s="1"/>
      <c r="AB18" s="1"/>
    </row>
    <row r="19" spans="2:77" ht="15" customHeight="1" x14ac:dyDescent="0.25">
      <c r="X19" s="1"/>
      <c r="Y19" s="1"/>
      <c r="Z19" s="1"/>
      <c r="AA19" s="1"/>
      <c r="AB19" s="1"/>
    </row>
    <row r="20" spans="2:77" ht="15" customHeight="1" x14ac:dyDescent="0.25">
      <c r="X20" s="1"/>
      <c r="Y20" s="1"/>
      <c r="Z20" s="1"/>
      <c r="AA20" s="1"/>
      <c r="AB20" s="9"/>
    </row>
    <row r="21" spans="2:77" ht="15" customHeight="1" x14ac:dyDescent="0.25">
      <c r="B21" s="23" t="s">
        <v>0</v>
      </c>
      <c r="C21" s="24"/>
      <c r="D21" s="31" t="s">
        <v>12</v>
      </c>
      <c r="E21" s="32"/>
      <c r="F21" s="23" t="s">
        <v>1</v>
      </c>
      <c r="G21" s="24"/>
      <c r="R21" s="1"/>
      <c r="S21" s="1"/>
      <c r="T21" s="1"/>
      <c r="U21" s="1"/>
    </row>
    <row r="22" spans="2:77" ht="15.75" customHeight="1" x14ac:dyDescent="0.25">
      <c r="B22" s="25"/>
      <c r="C22" s="26"/>
      <c r="D22" s="33"/>
      <c r="E22" s="34"/>
      <c r="F22" s="25"/>
      <c r="G22" s="26"/>
      <c r="T22" s="1"/>
      <c r="U22" s="1"/>
      <c r="V22" s="1"/>
      <c r="W22" s="1"/>
    </row>
    <row r="23" spans="2:77" ht="15.75" customHeight="1" x14ac:dyDescent="0.25">
      <c r="B23" s="23" t="s">
        <v>21</v>
      </c>
      <c r="C23" s="27"/>
      <c r="D23" s="27"/>
      <c r="E23" s="27"/>
      <c r="F23" s="27"/>
      <c r="G23" s="24"/>
      <c r="T23" s="1"/>
      <c r="U23" s="1"/>
      <c r="V23" s="1"/>
      <c r="W23" s="1"/>
    </row>
    <row r="24" spans="2:77" ht="15.75" customHeight="1" x14ac:dyDescent="0.25">
      <c r="B24" s="25"/>
      <c r="C24" s="28"/>
      <c r="D24" s="28"/>
      <c r="E24" s="28"/>
      <c r="F24" s="28"/>
      <c r="G24" s="26"/>
      <c r="T24" s="1"/>
      <c r="U24" s="1"/>
      <c r="V24" s="1"/>
      <c r="W24" s="1"/>
      <c r="AE24" s="23"/>
      <c r="AF24" s="24"/>
      <c r="AG24" s="31">
        <f>AA4</f>
        <v>0</v>
      </c>
      <c r="AH24" s="32"/>
      <c r="AI24" s="23"/>
      <c r="AJ24" s="24"/>
      <c r="AK24" s="85"/>
      <c r="AL24" s="84"/>
      <c r="AN24" s="23">
        <v>1</v>
      </c>
      <c r="AO24" s="24"/>
      <c r="AP24" s="31">
        <f>AA5</f>
        <v>3</v>
      </c>
      <c r="AQ24" s="32"/>
      <c r="AR24" s="23">
        <f>AN24+AP24-1</f>
        <v>3</v>
      </c>
      <c r="AS24" s="24"/>
      <c r="AT24" s="87">
        <f>AX24-AR24-1</f>
        <v>0</v>
      </c>
      <c r="AU24" s="90"/>
      <c r="AX24" s="23">
        <f>AR24+1</f>
        <v>4</v>
      </c>
      <c r="AY24" s="24"/>
      <c r="AZ24" s="31">
        <f>AA6</f>
        <v>2</v>
      </c>
      <c r="BA24" s="32"/>
      <c r="BB24" s="23">
        <f>AX24+AZ24-1</f>
        <v>5</v>
      </c>
      <c r="BC24" s="24"/>
      <c r="BD24" s="87">
        <f>BH24-BB24-1</f>
        <v>1</v>
      </c>
      <c r="BE24" s="90"/>
      <c r="BH24" s="23">
        <f>BB45+1</f>
        <v>7</v>
      </c>
      <c r="BI24" s="24"/>
      <c r="BJ24" s="31">
        <f>AA12</f>
        <v>1</v>
      </c>
      <c r="BK24" s="32"/>
      <c r="BL24" s="23">
        <f>BH24+BJ24-1</f>
        <v>7</v>
      </c>
      <c r="BM24" s="24"/>
      <c r="BN24" s="87">
        <f>BR24-BL24-1</f>
        <v>0</v>
      </c>
      <c r="BO24" s="90"/>
      <c r="BR24" s="23">
        <f>BL24+1</f>
        <v>8</v>
      </c>
      <c r="BS24" s="24"/>
      <c r="BT24" s="31">
        <f>AA13</f>
        <v>4</v>
      </c>
      <c r="BU24" s="32"/>
      <c r="BV24" s="23">
        <f>BR24+BT24-1</f>
        <v>11</v>
      </c>
      <c r="BW24" s="24"/>
      <c r="BX24" s="87">
        <f>BR45-BV24-1</f>
        <v>2</v>
      </c>
      <c r="BY24" s="90"/>
    </row>
    <row r="25" spans="2:77" ht="15" customHeight="1" x14ac:dyDescent="0.25">
      <c r="B25" s="29" t="s">
        <v>2</v>
      </c>
      <c r="C25" s="29"/>
      <c r="D25" s="30" t="s">
        <v>24</v>
      </c>
      <c r="E25" s="30"/>
      <c r="F25" s="29" t="s">
        <v>3</v>
      </c>
      <c r="G25" s="29"/>
      <c r="AE25" s="25"/>
      <c r="AF25" s="26"/>
      <c r="AG25" s="33"/>
      <c r="AH25" s="34"/>
      <c r="AI25" s="25"/>
      <c r="AJ25" s="26"/>
      <c r="AK25" s="85"/>
      <c r="AL25" s="84"/>
      <c r="AN25" s="25"/>
      <c r="AO25" s="26"/>
      <c r="AP25" s="33"/>
      <c r="AQ25" s="34"/>
      <c r="AR25" s="25"/>
      <c r="AS25" s="26"/>
      <c r="AT25" s="87"/>
      <c r="AU25" s="90"/>
      <c r="AX25" s="25"/>
      <c r="AY25" s="26"/>
      <c r="AZ25" s="33"/>
      <c r="BA25" s="34"/>
      <c r="BB25" s="25"/>
      <c r="BC25" s="26"/>
      <c r="BD25" s="87"/>
      <c r="BE25" s="90"/>
      <c r="BH25" s="25"/>
      <c r="BI25" s="26"/>
      <c r="BJ25" s="33"/>
      <c r="BK25" s="34"/>
      <c r="BL25" s="25"/>
      <c r="BM25" s="26"/>
      <c r="BN25" s="87"/>
      <c r="BO25" s="90"/>
      <c r="BR25" s="25"/>
      <c r="BS25" s="26"/>
      <c r="BT25" s="33"/>
      <c r="BU25" s="34"/>
      <c r="BV25" s="25"/>
      <c r="BW25" s="26"/>
      <c r="BX25" s="87"/>
      <c r="BY25" s="90"/>
    </row>
    <row r="26" spans="2:77" ht="15.75" customHeight="1" x14ac:dyDescent="0.25">
      <c r="B26" s="29"/>
      <c r="C26" s="29"/>
      <c r="D26" s="30"/>
      <c r="E26" s="30"/>
      <c r="F26" s="29"/>
      <c r="G26" s="29"/>
      <c r="AE26" s="23" t="s">
        <v>8</v>
      </c>
      <c r="AF26" s="27"/>
      <c r="AG26" s="27"/>
      <c r="AH26" s="27"/>
      <c r="AI26" s="27"/>
      <c r="AJ26" s="24"/>
      <c r="AN26" s="23" t="s">
        <v>4</v>
      </c>
      <c r="AO26" s="27"/>
      <c r="AP26" s="27"/>
      <c r="AQ26" s="27"/>
      <c r="AR26" s="27"/>
      <c r="AS26" s="24"/>
      <c r="AX26" s="23" t="str">
        <f>W6</f>
        <v>B</v>
      </c>
      <c r="AY26" s="27"/>
      <c r="AZ26" s="27"/>
      <c r="BA26" s="27"/>
      <c r="BB26" s="27"/>
      <c r="BC26" s="24"/>
      <c r="BH26" s="23" t="s">
        <v>28</v>
      </c>
      <c r="BI26" s="27"/>
      <c r="BJ26" s="27"/>
      <c r="BK26" s="27"/>
      <c r="BL26" s="27"/>
      <c r="BM26" s="24"/>
      <c r="BR26" s="23" t="s">
        <v>40</v>
      </c>
      <c r="BS26" s="27"/>
      <c r="BT26" s="27"/>
      <c r="BU26" s="27"/>
      <c r="BV26" s="27"/>
      <c r="BW26" s="24"/>
    </row>
    <row r="27" spans="2:77" ht="15" customHeight="1" x14ac:dyDescent="0.25">
      <c r="AE27" s="25"/>
      <c r="AF27" s="28"/>
      <c r="AG27" s="28"/>
      <c r="AH27" s="28"/>
      <c r="AI27" s="28"/>
      <c r="AJ27" s="26"/>
      <c r="AN27" s="25"/>
      <c r="AO27" s="28"/>
      <c r="AP27" s="28"/>
      <c r="AQ27" s="28"/>
      <c r="AR27" s="28"/>
      <c r="AS27" s="26"/>
      <c r="AX27" s="25"/>
      <c r="AY27" s="28"/>
      <c r="AZ27" s="28"/>
      <c r="BA27" s="28"/>
      <c r="BB27" s="28"/>
      <c r="BC27" s="26"/>
      <c r="BH27" s="25"/>
      <c r="BI27" s="28"/>
      <c r="BJ27" s="28"/>
      <c r="BK27" s="28"/>
      <c r="BL27" s="28"/>
      <c r="BM27" s="26"/>
      <c r="BR27" s="25"/>
      <c r="BS27" s="28"/>
      <c r="BT27" s="28"/>
      <c r="BU27" s="28"/>
      <c r="BV27" s="28"/>
      <c r="BW27" s="26"/>
    </row>
    <row r="28" spans="2:77" ht="15" customHeight="1" x14ac:dyDescent="0.25">
      <c r="AE28" s="29"/>
      <c r="AF28" s="29"/>
      <c r="AG28" s="30"/>
      <c r="AH28" s="30"/>
      <c r="AI28" s="29"/>
      <c r="AJ28" s="29"/>
      <c r="AN28" s="29">
        <f>AR28-AP24+1</f>
        <v>8</v>
      </c>
      <c r="AO28" s="29"/>
      <c r="AP28" s="30">
        <f>AN28-AN24</f>
        <v>7</v>
      </c>
      <c r="AQ28" s="30"/>
      <c r="AR28" s="29">
        <f>AX42-1</f>
        <v>10</v>
      </c>
      <c r="AS28" s="29"/>
      <c r="AX28" s="23">
        <f>BB28-AZ24+1</f>
        <v>7</v>
      </c>
      <c r="AY28" s="24"/>
      <c r="AZ28" s="31">
        <f>AX28-AX24</f>
        <v>3</v>
      </c>
      <c r="BA28" s="32"/>
      <c r="BB28" s="23">
        <f>BH28-1</f>
        <v>8</v>
      </c>
      <c r="BC28" s="24"/>
      <c r="BH28" s="29">
        <f>BL28-BJ24+1</f>
        <v>9</v>
      </c>
      <c r="BI28" s="29"/>
      <c r="BJ28" s="30">
        <f>BH28-BH24</f>
        <v>2</v>
      </c>
      <c r="BK28" s="30"/>
      <c r="BL28" s="29">
        <f>BR28-1</f>
        <v>9</v>
      </c>
      <c r="BM28" s="29"/>
      <c r="BR28" s="29">
        <f>BV28-BT24+1</f>
        <v>10</v>
      </c>
      <c r="BS28" s="29"/>
      <c r="BT28" s="30">
        <f>BR28-BR24</f>
        <v>2</v>
      </c>
      <c r="BU28" s="30"/>
      <c r="BV28" s="29">
        <f>BR49-1</f>
        <v>13</v>
      </c>
      <c r="BW28" s="29"/>
    </row>
    <row r="29" spans="2:77" ht="15" customHeight="1" x14ac:dyDescent="0.25">
      <c r="AE29" s="29"/>
      <c r="AF29" s="29"/>
      <c r="AG29" s="30"/>
      <c r="AH29" s="30"/>
      <c r="AI29" s="29"/>
      <c r="AJ29" s="29"/>
      <c r="AN29" s="29"/>
      <c r="AO29" s="29"/>
      <c r="AP29" s="30"/>
      <c r="AQ29" s="30"/>
      <c r="AR29" s="29"/>
      <c r="AS29" s="29"/>
      <c r="AX29" s="25"/>
      <c r="AY29" s="26"/>
      <c r="AZ29" s="33"/>
      <c r="BA29" s="34"/>
      <c r="BB29" s="25"/>
      <c r="BC29" s="26"/>
      <c r="BH29" s="29"/>
      <c r="BI29" s="29"/>
      <c r="BJ29" s="30"/>
      <c r="BK29" s="30"/>
      <c r="BL29" s="29"/>
      <c r="BM29" s="29"/>
      <c r="BR29" s="29"/>
      <c r="BS29" s="29"/>
      <c r="BT29" s="30"/>
      <c r="BU29" s="30"/>
      <c r="BV29" s="29"/>
      <c r="BW29" s="29"/>
    </row>
    <row r="31" spans="2:77" x14ac:dyDescent="0.25">
      <c r="AX31" s="23">
        <f>AR24+1</f>
        <v>4</v>
      </c>
      <c r="AY31" s="24"/>
      <c r="AZ31" s="31">
        <f>AA7</f>
        <v>5</v>
      </c>
      <c r="BA31" s="32"/>
      <c r="BB31" s="23">
        <f>AX31+AZ31-1</f>
        <v>8</v>
      </c>
      <c r="BC31" s="24"/>
      <c r="BD31" s="87">
        <f>BH31-BB31-1</f>
        <v>0</v>
      </c>
      <c r="BE31" s="90"/>
      <c r="BH31" s="23">
        <f>BB31+1</f>
        <v>9</v>
      </c>
      <c r="BI31" s="24"/>
      <c r="BJ31" s="31">
        <f>AA14</f>
        <v>5</v>
      </c>
      <c r="BK31" s="32"/>
      <c r="BL31" s="23">
        <f>BH31+BJ31-1</f>
        <v>13</v>
      </c>
      <c r="BM31" s="24"/>
      <c r="BN31" s="87">
        <f>BR45-BL31-1</f>
        <v>0</v>
      </c>
      <c r="BO31" s="90"/>
    </row>
    <row r="32" spans="2:77" x14ac:dyDescent="0.25">
      <c r="AX32" s="25"/>
      <c r="AY32" s="26"/>
      <c r="AZ32" s="33"/>
      <c r="BA32" s="34"/>
      <c r="BB32" s="25"/>
      <c r="BC32" s="26"/>
      <c r="BD32" s="87"/>
      <c r="BE32" s="90"/>
      <c r="BH32" s="25"/>
      <c r="BI32" s="26"/>
      <c r="BJ32" s="33"/>
      <c r="BK32" s="34"/>
      <c r="BL32" s="25"/>
      <c r="BM32" s="26"/>
      <c r="BN32" s="87"/>
      <c r="BO32" s="90"/>
    </row>
    <row r="33" spans="38:95" x14ac:dyDescent="0.25">
      <c r="AX33" s="23" t="s">
        <v>11</v>
      </c>
      <c r="AY33" s="27"/>
      <c r="AZ33" s="27"/>
      <c r="BA33" s="27"/>
      <c r="BB33" s="27"/>
      <c r="BC33" s="24"/>
      <c r="BH33" s="23" t="s">
        <v>37</v>
      </c>
      <c r="BI33" s="27"/>
      <c r="BJ33" s="27"/>
      <c r="BK33" s="27"/>
      <c r="BL33" s="27"/>
      <c r="BM33" s="24"/>
    </row>
    <row r="34" spans="38:95" x14ac:dyDescent="0.25">
      <c r="AL34" s="89"/>
      <c r="AX34" s="25"/>
      <c r="AY34" s="28"/>
      <c r="AZ34" s="28"/>
      <c r="BA34" s="28"/>
      <c r="BB34" s="28"/>
      <c r="BC34" s="26"/>
      <c r="BH34" s="25"/>
      <c r="BI34" s="28"/>
      <c r="BJ34" s="28"/>
      <c r="BK34" s="28"/>
      <c r="BL34" s="28"/>
      <c r="BM34" s="26"/>
    </row>
    <row r="35" spans="38:95" x14ac:dyDescent="0.25">
      <c r="AX35" s="23">
        <f>BB35-AZ31+1</f>
        <v>4</v>
      </c>
      <c r="AY35" s="24"/>
      <c r="AZ35" s="31">
        <f>AX35-AX31</f>
        <v>0</v>
      </c>
      <c r="BA35" s="32"/>
      <c r="BB35" s="23">
        <f>BH35-1</f>
        <v>8</v>
      </c>
      <c r="BC35" s="24"/>
      <c r="BH35" s="29">
        <f>BL35-BJ31+1</f>
        <v>9</v>
      </c>
      <c r="BI35" s="29"/>
      <c r="BJ35" s="30">
        <f>BH35-BH31</f>
        <v>0</v>
      </c>
      <c r="BK35" s="30"/>
      <c r="BL35" s="29">
        <f>BR49-1</f>
        <v>13</v>
      </c>
      <c r="BM35" s="29"/>
    </row>
    <row r="36" spans="38:95" x14ac:dyDescent="0.25">
      <c r="AX36" s="25"/>
      <c r="AY36" s="26"/>
      <c r="AZ36" s="33"/>
      <c r="BA36" s="34"/>
      <c r="BB36" s="25"/>
      <c r="BC36" s="26"/>
      <c r="BH36" s="29"/>
      <c r="BI36" s="29"/>
      <c r="BJ36" s="30"/>
      <c r="BK36" s="30"/>
      <c r="BL36" s="29"/>
      <c r="BM36" s="29"/>
    </row>
    <row r="38" spans="38:95" ht="15" customHeight="1" x14ac:dyDescent="0.25">
      <c r="AX38" s="23">
        <f>AR24+1</f>
        <v>4</v>
      </c>
      <c r="AY38" s="24"/>
      <c r="AZ38" s="31">
        <f>AA9</f>
        <v>3</v>
      </c>
      <c r="BA38" s="32"/>
      <c r="BB38" s="23">
        <f>AX38+AZ38-1</f>
        <v>6</v>
      </c>
      <c r="BC38" s="24"/>
      <c r="BD38" s="87">
        <f>BR45-BB38-1</f>
        <v>7</v>
      </c>
      <c r="BE38" s="90"/>
      <c r="BH38" s="88"/>
    </row>
    <row r="39" spans="38:95" ht="15" customHeight="1" x14ac:dyDescent="0.25">
      <c r="AX39" s="25"/>
      <c r="AY39" s="26"/>
      <c r="AZ39" s="33"/>
      <c r="BA39" s="34"/>
      <c r="BB39" s="25"/>
      <c r="BC39" s="26"/>
      <c r="BD39" s="87"/>
      <c r="BE39" s="90"/>
    </row>
    <row r="40" spans="38:95" ht="15" customHeight="1" x14ac:dyDescent="0.25">
      <c r="AX40" s="23" t="s">
        <v>13</v>
      </c>
      <c r="AY40" s="27"/>
      <c r="AZ40" s="27"/>
      <c r="BA40" s="27"/>
      <c r="BB40" s="27"/>
      <c r="BC40" s="24"/>
    </row>
    <row r="41" spans="38:95" ht="15" customHeight="1" x14ac:dyDescent="0.25">
      <c r="AX41" s="25"/>
      <c r="AY41" s="28"/>
      <c r="AZ41" s="28"/>
      <c r="BA41" s="28"/>
      <c r="BB41" s="28"/>
      <c r="BC41" s="26"/>
    </row>
    <row r="42" spans="38:95" ht="15" customHeight="1" x14ac:dyDescent="0.25">
      <c r="AX42" s="23">
        <f>BB42-AZ38+1</f>
        <v>11</v>
      </c>
      <c r="AY42" s="24"/>
      <c r="AZ42" s="31">
        <f>AX42-AX38</f>
        <v>7</v>
      </c>
      <c r="BA42" s="32"/>
      <c r="BB42" s="23">
        <f>BR49-1</f>
        <v>13</v>
      </c>
      <c r="BC42" s="24"/>
    </row>
    <row r="43" spans="38:95" ht="15" customHeight="1" x14ac:dyDescent="0.25">
      <c r="AX43" s="25"/>
      <c r="AY43" s="26"/>
      <c r="AZ43" s="33"/>
      <c r="BA43" s="34"/>
      <c r="BB43" s="25"/>
      <c r="BC43" s="26"/>
    </row>
    <row r="45" spans="38:95" x14ac:dyDescent="0.25">
      <c r="AX45" s="23">
        <f>AR24+1</f>
        <v>4</v>
      </c>
      <c r="AY45" s="24"/>
      <c r="AZ45" s="31">
        <f>AA10</f>
        <v>3</v>
      </c>
      <c r="BA45" s="32"/>
      <c r="BB45" s="23">
        <f>AX45+AZ45-1</f>
        <v>6</v>
      </c>
      <c r="BC45" s="24"/>
      <c r="BD45" s="87">
        <f>BH24-BB45-1</f>
        <v>0</v>
      </c>
      <c r="BE45" s="90"/>
      <c r="BR45" s="23">
        <f>BL31+1</f>
        <v>14</v>
      </c>
      <c r="BS45" s="24"/>
      <c r="BT45" s="31">
        <f>AA11</f>
        <v>2</v>
      </c>
      <c r="BU45" s="32"/>
      <c r="BV45" s="23">
        <f>BR45+BT45-1</f>
        <v>15</v>
      </c>
      <c r="BW45" s="24"/>
      <c r="BX45" s="87">
        <f>CB45-BV45-1</f>
        <v>0</v>
      </c>
      <c r="BY45" s="90"/>
      <c r="CB45" s="23">
        <f>BV45+1</f>
        <v>16</v>
      </c>
      <c r="CC45" s="24"/>
      <c r="CD45" s="31">
        <f>AA8</f>
        <v>2</v>
      </c>
      <c r="CE45" s="32"/>
      <c r="CF45" s="23">
        <f>CB45+CD45-1</f>
        <v>17</v>
      </c>
      <c r="CG45" s="24"/>
      <c r="CH45" s="85"/>
      <c r="CI45" s="84"/>
      <c r="CL45" s="23"/>
      <c r="CM45" s="24"/>
      <c r="CN45" s="31">
        <f>AA15</f>
        <v>0</v>
      </c>
      <c r="CO45" s="32"/>
      <c r="CP45" s="23"/>
      <c r="CQ45" s="24"/>
    </row>
    <row r="46" spans="38:95" x14ac:dyDescent="0.25">
      <c r="AX46" s="25"/>
      <c r="AY46" s="26"/>
      <c r="AZ46" s="33"/>
      <c r="BA46" s="34"/>
      <c r="BB46" s="25"/>
      <c r="BC46" s="26"/>
      <c r="BD46" s="87"/>
      <c r="BE46" s="90"/>
      <c r="BR46" s="25"/>
      <c r="BS46" s="26"/>
      <c r="BT46" s="33"/>
      <c r="BU46" s="34"/>
      <c r="BV46" s="25"/>
      <c r="BW46" s="26"/>
      <c r="BX46" s="87"/>
      <c r="BY46" s="90"/>
      <c r="CB46" s="25"/>
      <c r="CC46" s="26"/>
      <c r="CD46" s="33"/>
      <c r="CE46" s="34"/>
      <c r="CF46" s="25"/>
      <c r="CG46" s="26"/>
      <c r="CH46" s="85"/>
      <c r="CI46" s="84"/>
      <c r="CL46" s="25"/>
      <c r="CM46" s="26"/>
      <c r="CN46" s="33"/>
      <c r="CO46" s="34"/>
      <c r="CP46" s="25"/>
      <c r="CQ46" s="26"/>
    </row>
    <row r="47" spans="38:95" x14ac:dyDescent="0.25">
      <c r="AX47" s="23" t="s">
        <v>14</v>
      </c>
      <c r="AY47" s="27"/>
      <c r="AZ47" s="27"/>
      <c r="BA47" s="27"/>
      <c r="BB47" s="27"/>
      <c r="BC47" s="24"/>
      <c r="BR47" s="23" t="s">
        <v>15</v>
      </c>
      <c r="BS47" s="27"/>
      <c r="BT47" s="27"/>
      <c r="BU47" s="27"/>
      <c r="BV47" s="27"/>
      <c r="BW47" s="24"/>
      <c r="CB47" s="23" t="s">
        <v>12</v>
      </c>
      <c r="CC47" s="27"/>
      <c r="CD47" s="27"/>
      <c r="CE47" s="27"/>
      <c r="CF47" s="27"/>
      <c r="CG47" s="24"/>
      <c r="CL47" s="23" t="s">
        <v>38</v>
      </c>
      <c r="CM47" s="27"/>
      <c r="CN47" s="27"/>
      <c r="CO47" s="27"/>
      <c r="CP47" s="27"/>
      <c r="CQ47" s="24"/>
    </row>
    <row r="48" spans="38:95" x14ac:dyDescent="0.25">
      <c r="AX48" s="25"/>
      <c r="AY48" s="28"/>
      <c r="AZ48" s="28"/>
      <c r="BA48" s="28"/>
      <c r="BB48" s="28"/>
      <c r="BC48" s="26"/>
      <c r="BR48" s="25"/>
      <c r="BS48" s="28"/>
      <c r="BT48" s="28"/>
      <c r="BU48" s="28"/>
      <c r="BV48" s="28"/>
      <c r="BW48" s="26"/>
      <c r="CB48" s="25"/>
      <c r="CC48" s="28"/>
      <c r="CD48" s="28"/>
      <c r="CE48" s="28"/>
      <c r="CF48" s="28"/>
      <c r="CG48" s="26"/>
      <c r="CL48" s="25"/>
      <c r="CM48" s="28"/>
      <c r="CN48" s="28"/>
      <c r="CO48" s="28"/>
      <c r="CP48" s="28"/>
      <c r="CQ48" s="26"/>
    </row>
    <row r="49" spans="50:95" x14ac:dyDescent="0.25">
      <c r="AX49" s="23">
        <f>BB49-AZ45+1</f>
        <v>6</v>
      </c>
      <c r="AY49" s="24"/>
      <c r="AZ49" s="31">
        <f>AX49-AX45</f>
        <v>2</v>
      </c>
      <c r="BA49" s="32"/>
      <c r="BB49" s="23">
        <f>BH28-1</f>
        <v>8</v>
      </c>
      <c r="BC49" s="24"/>
      <c r="BR49" s="29">
        <f>BV49-BT45+1</f>
        <v>14</v>
      </c>
      <c r="BS49" s="29"/>
      <c r="BT49" s="30">
        <f>BR49-BR45</f>
        <v>0</v>
      </c>
      <c r="BU49" s="30"/>
      <c r="BV49" s="29">
        <f>CB49-1</f>
        <v>15</v>
      </c>
      <c r="BW49" s="29"/>
      <c r="CB49" s="29">
        <f>CF49-CD45+1</f>
        <v>16</v>
      </c>
      <c r="CC49" s="29"/>
      <c r="CD49" s="30">
        <f>CB49-CB45</f>
        <v>0</v>
      </c>
      <c r="CE49" s="30"/>
      <c r="CF49" s="29">
        <f>CF45</f>
        <v>17</v>
      </c>
      <c r="CG49" s="29"/>
      <c r="CL49" s="29"/>
      <c r="CM49" s="29"/>
      <c r="CN49" s="30"/>
      <c r="CO49" s="30"/>
      <c r="CP49" s="29"/>
      <c r="CQ49" s="29"/>
    </row>
    <row r="50" spans="50:95" x14ac:dyDescent="0.25">
      <c r="AX50" s="25"/>
      <c r="AY50" s="26"/>
      <c r="AZ50" s="33"/>
      <c r="BA50" s="34"/>
      <c r="BB50" s="25"/>
      <c r="BC50" s="26"/>
      <c r="BR50" s="29"/>
      <c r="BS50" s="29"/>
      <c r="BT50" s="30"/>
      <c r="BU50" s="30"/>
      <c r="BV50" s="29"/>
      <c r="BW50" s="29"/>
      <c r="CB50" s="29"/>
      <c r="CC50" s="29"/>
      <c r="CD50" s="30"/>
      <c r="CE50" s="30"/>
      <c r="CF50" s="29"/>
      <c r="CG50" s="29"/>
      <c r="CL50" s="29"/>
      <c r="CM50" s="29"/>
      <c r="CN50" s="30"/>
      <c r="CO50" s="30"/>
      <c r="CP50" s="29"/>
      <c r="CQ50" s="29"/>
    </row>
  </sheetData>
  <mergeCells count="234">
    <mergeCell ref="CP45:CQ46"/>
    <mergeCell ref="CL47:CQ48"/>
    <mergeCell ref="CL49:CM50"/>
    <mergeCell ref="CN49:CO50"/>
    <mergeCell ref="CP49:CQ50"/>
    <mergeCell ref="AK24:AL25"/>
    <mergeCell ref="AT24:AU25"/>
    <mergeCell ref="BD24:BE25"/>
    <mergeCell ref="BD31:BE32"/>
    <mergeCell ref="BD38:BE39"/>
    <mergeCell ref="BD45:BE46"/>
    <mergeCell ref="BN24:BO25"/>
    <mergeCell ref="BN31:BO32"/>
    <mergeCell ref="BX24:BY25"/>
    <mergeCell ref="BX45:BY46"/>
    <mergeCell ref="CH45:CI46"/>
    <mergeCell ref="CB45:CC46"/>
    <mergeCell ref="CD45:CE46"/>
    <mergeCell ref="CF45:CG46"/>
    <mergeCell ref="CB47:CG48"/>
    <mergeCell ref="CB49:CC50"/>
    <mergeCell ref="CD49:CE50"/>
    <mergeCell ref="CF49:CG50"/>
    <mergeCell ref="CL45:CM46"/>
    <mergeCell ref="CN45:CO46"/>
    <mergeCell ref="BH35:BI36"/>
    <mergeCell ref="BJ35:BK36"/>
    <mergeCell ref="BL35:BM36"/>
    <mergeCell ref="BR45:BS46"/>
    <mergeCell ref="BT45:BU46"/>
    <mergeCell ref="BV45:BW46"/>
    <mergeCell ref="BR47:BW48"/>
    <mergeCell ref="BR49:BS50"/>
    <mergeCell ref="BT49:BU50"/>
    <mergeCell ref="BV49:BW50"/>
    <mergeCell ref="BV24:BW25"/>
    <mergeCell ref="BR26:BW27"/>
    <mergeCell ref="BR28:BS29"/>
    <mergeCell ref="BT28:BU29"/>
    <mergeCell ref="BV28:BW29"/>
    <mergeCell ref="BH31:BI32"/>
    <mergeCell ref="BJ31:BK32"/>
    <mergeCell ref="BL31:BM32"/>
    <mergeCell ref="BH33:BM34"/>
    <mergeCell ref="BH24:BI25"/>
    <mergeCell ref="BJ24:BK25"/>
    <mergeCell ref="BL24:BM25"/>
    <mergeCell ref="BH26:BM27"/>
    <mergeCell ref="BH28:BI29"/>
    <mergeCell ref="BJ28:BK29"/>
    <mergeCell ref="BL28:BM29"/>
    <mergeCell ref="BR24:BS25"/>
    <mergeCell ref="BT24:BU25"/>
    <mergeCell ref="AX40:BC41"/>
    <mergeCell ref="AX42:AY43"/>
    <mergeCell ref="AZ42:BA43"/>
    <mergeCell ref="BB42:BC43"/>
    <mergeCell ref="AX45:AY46"/>
    <mergeCell ref="AZ45:BA46"/>
    <mergeCell ref="BB45:BC46"/>
    <mergeCell ref="AX47:BC48"/>
    <mergeCell ref="AX49:AY50"/>
    <mergeCell ref="AZ49:BA50"/>
    <mergeCell ref="BB49:BC50"/>
    <mergeCell ref="AX38:AY39"/>
    <mergeCell ref="AZ38:BA39"/>
    <mergeCell ref="BB38:BC39"/>
    <mergeCell ref="AK2:BB2"/>
    <mergeCell ref="W3:Y3"/>
    <mergeCell ref="AA3:AC3"/>
    <mergeCell ref="AD3:AG3"/>
    <mergeCell ref="AH3:AJ3"/>
    <mergeCell ref="AK3:AM3"/>
    <mergeCell ref="AN3:AP3"/>
    <mergeCell ref="AQ3:AS3"/>
    <mergeCell ref="AT3:AV3"/>
    <mergeCell ref="AW3:AY3"/>
    <mergeCell ref="AZ3:BB3"/>
    <mergeCell ref="AZ4:BB4"/>
    <mergeCell ref="W5:Y5"/>
    <mergeCell ref="AA5:AC5"/>
    <mergeCell ref="AD5:AG5"/>
    <mergeCell ref="AH5:AJ5"/>
    <mergeCell ref="AK5:AM5"/>
    <mergeCell ref="AN5:AP5"/>
    <mergeCell ref="AQ5:AS5"/>
    <mergeCell ref="AT5:AV5"/>
    <mergeCell ref="AW5:AY5"/>
    <mergeCell ref="AZ5:BB5"/>
    <mergeCell ref="W4:Y4"/>
    <mergeCell ref="AA4:AC4"/>
    <mergeCell ref="AD4:AG4"/>
    <mergeCell ref="AH4:AJ4"/>
    <mergeCell ref="AK4:AM4"/>
    <mergeCell ref="AN4:AP4"/>
    <mergeCell ref="AQ4:AS4"/>
    <mergeCell ref="AT4:AV4"/>
    <mergeCell ref="AW4:AY4"/>
    <mergeCell ref="AZ6:BB6"/>
    <mergeCell ref="W7:Y7"/>
    <mergeCell ref="AA7:AC7"/>
    <mergeCell ref="AD7:AG7"/>
    <mergeCell ref="AH7:AJ7"/>
    <mergeCell ref="AK7:AM7"/>
    <mergeCell ref="AN7:AP7"/>
    <mergeCell ref="AQ7:AS7"/>
    <mergeCell ref="AT7:AV7"/>
    <mergeCell ref="AW7:AY7"/>
    <mergeCell ref="AZ7:BB7"/>
    <mergeCell ref="W6:Y6"/>
    <mergeCell ref="AA6:AC6"/>
    <mergeCell ref="AD6:AG6"/>
    <mergeCell ref="AH6:AJ6"/>
    <mergeCell ref="AK6:AM6"/>
    <mergeCell ref="AN6:AP6"/>
    <mergeCell ref="AQ6:AS6"/>
    <mergeCell ref="AT6:AV6"/>
    <mergeCell ref="AW6:AY6"/>
    <mergeCell ref="AZ8:BB8"/>
    <mergeCell ref="W9:Y9"/>
    <mergeCell ref="AA9:AC9"/>
    <mergeCell ref="AD9:AG9"/>
    <mergeCell ref="AH9:AJ9"/>
    <mergeCell ref="AK9:AM9"/>
    <mergeCell ref="AN9:AP9"/>
    <mergeCell ref="AQ9:AS9"/>
    <mergeCell ref="AT9:AV9"/>
    <mergeCell ref="AW9:AY9"/>
    <mergeCell ref="AZ9:BB9"/>
    <mergeCell ref="W8:Y8"/>
    <mergeCell ref="AA8:AC8"/>
    <mergeCell ref="AD8:AG8"/>
    <mergeCell ref="AH8:AJ8"/>
    <mergeCell ref="AK8:AM8"/>
    <mergeCell ref="AN8:AP8"/>
    <mergeCell ref="AQ8:AS8"/>
    <mergeCell ref="AT8:AV8"/>
    <mergeCell ref="AW8:AY8"/>
    <mergeCell ref="AZ10:BB10"/>
    <mergeCell ref="W11:Y11"/>
    <mergeCell ref="AA11:AC11"/>
    <mergeCell ref="AD11:AG11"/>
    <mergeCell ref="AH11:AJ11"/>
    <mergeCell ref="AK11:AM11"/>
    <mergeCell ref="AN11:AP11"/>
    <mergeCell ref="AQ11:AS11"/>
    <mergeCell ref="AT11:AV11"/>
    <mergeCell ref="AW11:AY11"/>
    <mergeCell ref="AZ11:BB11"/>
    <mergeCell ref="W10:Y10"/>
    <mergeCell ref="AA10:AC10"/>
    <mergeCell ref="AD10:AG10"/>
    <mergeCell ref="AH10:AJ10"/>
    <mergeCell ref="AK10:AM10"/>
    <mergeCell ref="AN10:AP10"/>
    <mergeCell ref="AQ10:AS10"/>
    <mergeCell ref="AT10:AV10"/>
    <mergeCell ref="AW10:AY10"/>
    <mergeCell ref="W12:Y12"/>
    <mergeCell ref="AA12:AC12"/>
    <mergeCell ref="AD12:AG12"/>
    <mergeCell ref="AH12:AJ12"/>
    <mergeCell ref="AK12:AM12"/>
    <mergeCell ref="AN12:AP12"/>
    <mergeCell ref="AQ12:AS12"/>
    <mergeCell ref="AT12:AV12"/>
    <mergeCell ref="AW12:AY12"/>
    <mergeCell ref="AZ12:BB12"/>
    <mergeCell ref="B17:P17"/>
    <mergeCell ref="B21:C22"/>
    <mergeCell ref="D21:E22"/>
    <mergeCell ref="F21:G22"/>
    <mergeCell ref="B23:G24"/>
    <mergeCell ref="AH13:AJ13"/>
    <mergeCell ref="AK13:AM13"/>
    <mergeCell ref="AN13:AP13"/>
    <mergeCell ref="AQ13:AS13"/>
    <mergeCell ref="W14:Y14"/>
    <mergeCell ref="W15:Y15"/>
    <mergeCell ref="AA14:AC14"/>
    <mergeCell ref="AD14:AG14"/>
    <mergeCell ref="AH14:AJ14"/>
    <mergeCell ref="AK14:AM14"/>
    <mergeCell ref="AN14:AP14"/>
    <mergeCell ref="AQ14:AS14"/>
    <mergeCell ref="AT14:AV14"/>
    <mergeCell ref="AW14:AY14"/>
    <mergeCell ref="AZ14:BB14"/>
    <mergeCell ref="AA15:AC15"/>
    <mergeCell ref="AD15:AG15"/>
    <mergeCell ref="AH15:AJ15"/>
    <mergeCell ref="AT13:AV13"/>
    <mergeCell ref="AW13:AY13"/>
    <mergeCell ref="AZ13:BB13"/>
    <mergeCell ref="B25:C26"/>
    <mergeCell ref="D25:E26"/>
    <mergeCell ref="F25:G26"/>
    <mergeCell ref="W13:Y13"/>
    <mergeCell ref="AA13:AC13"/>
    <mergeCell ref="AD13:AG13"/>
    <mergeCell ref="AK15:AM15"/>
    <mergeCell ref="AN15:AP15"/>
    <mergeCell ref="AQ15:AS15"/>
    <mergeCell ref="AT15:AV15"/>
    <mergeCell ref="AW15:AY15"/>
    <mergeCell ref="AZ15:BB15"/>
    <mergeCell ref="AE24:AF25"/>
    <mergeCell ref="AG24:AH25"/>
    <mergeCell ref="AI24:AJ25"/>
    <mergeCell ref="AE26:AJ27"/>
    <mergeCell ref="AX24:AY25"/>
    <mergeCell ref="AZ24:BA25"/>
    <mergeCell ref="BB24:BC25"/>
    <mergeCell ref="AX26:BC27"/>
    <mergeCell ref="AE28:AF29"/>
    <mergeCell ref="AG28:AH29"/>
    <mergeCell ref="AI28:AJ29"/>
    <mergeCell ref="AN24:AO25"/>
    <mergeCell ref="AP24:AQ25"/>
    <mergeCell ref="AR24:AS25"/>
    <mergeCell ref="AN26:AS27"/>
    <mergeCell ref="AN28:AO29"/>
    <mergeCell ref="AP28:AQ29"/>
    <mergeCell ref="AR28:AS29"/>
    <mergeCell ref="AX28:AY29"/>
    <mergeCell ref="AZ28:BA29"/>
    <mergeCell ref="BB28:BC29"/>
    <mergeCell ref="AX31:AY32"/>
    <mergeCell ref="AZ31:BA32"/>
    <mergeCell ref="BB31:BC32"/>
    <mergeCell ref="AX33:BC34"/>
    <mergeCell ref="AX35:AY36"/>
    <mergeCell ref="AZ35:BA36"/>
    <mergeCell ref="BB35:BC36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W1:AR14"/>
  <sheetViews>
    <sheetView workbookViewId="0">
      <selection activeCell="AC11" sqref="AC11:AF11"/>
    </sheetView>
  </sheetViews>
  <sheetFormatPr defaultColWidth="3.28515625" defaultRowHeight="15" x14ac:dyDescent="0.25"/>
  <cols>
    <col min="25" max="25" width="7" customWidth="1"/>
  </cols>
  <sheetData>
    <row r="1" spans="23:44" ht="21" x14ac:dyDescent="0.35">
      <c r="AJ1" s="53" t="s">
        <v>22</v>
      </c>
      <c r="AK1" s="53"/>
      <c r="AL1" s="53"/>
      <c r="AM1" s="53"/>
      <c r="AN1" s="53"/>
      <c r="AO1" s="53"/>
      <c r="AP1" s="53"/>
      <c r="AQ1" s="53"/>
      <c r="AR1" s="53"/>
    </row>
    <row r="2" spans="23:44" ht="21" x14ac:dyDescent="0.35">
      <c r="W2" s="35" t="s">
        <v>5</v>
      </c>
      <c r="X2" s="35"/>
      <c r="Y2" s="35"/>
      <c r="Z2" s="35" t="s">
        <v>60</v>
      </c>
      <c r="AA2" s="35"/>
      <c r="AB2" s="35"/>
      <c r="AC2" s="35" t="s">
        <v>59</v>
      </c>
      <c r="AD2" s="35"/>
      <c r="AE2" s="35"/>
      <c r="AF2" s="35"/>
      <c r="AG2" s="35" t="s">
        <v>58</v>
      </c>
      <c r="AH2" s="35"/>
      <c r="AI2" s="35"/>
      <c r="AJ2" s="35" t="s">
        <v>57</v>
      </c>
      <c r="AK2" s="35"/>
      <c r="AL2" s="35"/>
      <c r="AM2" s="35" t="s">
        <v>56</v>
      </c>
      <c r="AN2" s="35"/>
      <c r="AO2" s="35"/>
      <c r="AP2" s="35" t="s">
        <v>55</v>
      </c>
      <c r="AQ2" s="35"/>
      <c r="AR2" s="35"/>
    </row>
    <row r="3" spans="23:44" x14ac:dyDescent="0.25">
      <c r="W3" s="35" t="s">
        <v>4</v>
      </c>
      <c r="X3" s="35"/>
      <c r="Y3" s="35"/>
      <c r="Z3" s="35">
        <v>12</v>
      </c>
      <c r="AA3" s="35"/>
      <c r="AB3" s="35"/>
      <c r="AC3" s="35">
        <v>21</v>
      </c>
      <c r="AD3" s="35"/>
      <c r="AE3" s="35"/>
      <c r="AF3" s="35"/>
      <c r="AG3" s="35">
        <v>18</v>
      </c>
      <c r="AH3" s="35"/>
      <c r="AI3" s="35"/>
      <c r="AJ3" s="61">
        <f>1/6*(4*AG3+Z3+AC3)</f>
        <v>17.5</v>
      </c>
      <c r="AK3" s="61"/>
      <c r="AL3" s="61"/>
      <c r="AM3" s="35">
        <f>(AC3-Z3)/6</f>
        <v>1.5</v>
      </c>
      <c r="AN3" s="35"/>
      <c r="AO3" s="35"/>
      <c r="AP3" s="35">
        <f>AM3^2</f>
        <v>2.25</v>
      </c>
      <c r="AQ3" s="35"/>
      <c r="AR3" s="35"/>
    </row>
    <row r="4" spans="23:44" x14ac:dyDescent="0.25">
      <c r="W4" s="35" t="s">
        <v>10</v>
      </c>
      <c r="X4" s="35"/>
      <c r="Y4" s="35"/>
      <c r="Z4" s="35">
        <v>3</v>
      </c>
      <c r="AA4" s="35"/>
      <c r="AB4" s="35"/>
      <c r="AC4" s="35">
        <v>9</v>
      </c>
      <c r="AD4" s="35"/>
      <c r="AE4" s="35"/>
      <c r="AF4" s="35"/>
      <c r="AG4" s="35">
        <v>5</v>
      </c>
      <c r="AH4" s="35"/>
      <c r="AI4" s="35"/>
      <c r="AJ4" s="61">
        <f>1/6*(4*AG4+Z4+AC4)</f>
        <v>5.333333333333333</v>
      </c>
      <c r="AK4" s="61"/>
      <c r="AL4" s="61"/>
      <c r="AM4" s="35">
        <f>(AC4-Z4)/6</f>
        <v>1</v>
      </c>
      <c r="AN4" s="35"/>
      <c r="AO4" s="35"/>
      <c r="AP4" s="35">
        <f>AM4^2</f>
        <v>1</v>
      </c>
      <c r="AQ4" s="35"/>
      <c r="AR4" s="35"/>
    </row>
    <row r="5" spans="23:44" x14ac:dyDescent="0.25">
      <c r="W5" s="35" t="s">
        <v>11</v>
      </c>
      <c r="X5" s="35"/>
      <c r="Y5" s="35"/>
      <c r="Z5" s="35">
        <v>20</v>
      </c>
      <c r="AA5" s="35"/>
      <c r="AB5" s="35"/>
      <c r="AC5" s="35">
        <v>30</v>
      </c>
      <c r="AD5" s="35"/>
      <c r="AE5" s="35"/>
      <c r="AF5" s="35"/>
      <c r="AG5" s="35">
        <v>26</v>
      </c>
      <c r="AH5" s="35"/>
      <c r="AI5" s="35"/>
      <c r="AJ5" s="61">
        <f>1/6*(4*AG5+Z5+AC5)</f>
        <v>25.666666666666664</v>
      </c>
      <c r="AK5" s="61"/>
      <c r="AL5" s="61"/>
      <c r="AM5" s="35">
        <f>(AC5-Z5)/6</f>
        <v>1.6666666666666667</v>
      </c>
      <c r="AN5" s="35"/>
      <c r="AO5" s="35"/>
      <c r="AP5" s="35">
        <f>AM5^2</f>
        <v>2.7777777777777781</v>
      </c>
      <c r="AQ5" s="35"/>
      <c r="AR5" s="35"/>
    </row>
    <row r="6" spans="23:44" x14ac:dyDescent="0.25">
      <c r="W6" s="62" t="s">
        <v>54</v>
      </c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4"/>
      <c r="AJ6" s="61">
        <f>AJ5+AJ4+AJ3</f>
        <v>48.5</v>
      </c>
      <c r="AK6" s="61"/>
      <c r="AL6" s="61"/>
      <c r="AM6" s="35">
        <f>SQRT(AP6)</f>
        <v>2.4551533104427059</v>
      </c>
      <c r="AN6" s="35"/>
      <c r="AO6" s="35"/>
      <c r="AP6" s="35">
        <f>AP5+AP4+AP3</f>
        <v>6.0277777777777786</v>
      </c>
      <c r="AQ6" s="35"/>
      <c r="AR6" s="35"/>
    </row>
    <row r="7" spans="23:44" x14ac:dyDescent="0.25"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23:44" ht="31.5" customHeight="1" x14ac:dyDescent="0.35">
      <c r="W8" s="69" t="s">
        <v>53</v>
      </c>
      <c r="X8" s="69"/>
      <c r="Y8" s="69"/>
      <c r="Z8" s="69"/>
      <c r="AA8" s="69"/>
      <c r="AB8" s="69"/>
      <c r="AC8" s="65" t="s">
        <v>22</v>
      </c>
      <c r="AD8" s="65"/>
      <c r="AE8" s="65"/>
      <c r="AF8" s="65"/>
      <c r="AG8" s="65"/>
      <c r="AH8" s="65"/>
      <c r="AI8" s="65"/>
      <c r="AJ8" s="65"/>
      <c r="AK8" s="65"/>
      <c r="AL8" s="65"/>
    </row>
    <row r="9" spans="23:44" ht="20.25" customHeight="1" x14ac:dyDescent="0.25">
      <c r="W9" s="69"/>
      <c r="X9" s="69"/>
      <c r="Y9" s="69"/>
      <c r="Z9" s="69"/>
      <c r="AA9" s="69"/>
      <c r="AB9" s="69"/>
      <c r="AC9" s="66" t="s">
        <v>52</v>
      </c>
      <c r="AD9" s="67"/>
      <c r="AE9" s="67"/>
      <c r="AF9" s="67"/>
      <c r="AG9" s="67"/>
      <c r="AH9" s="67"/>
      <c r="AI9" s="67"/>
      <c r="AJ9" s="67"/>
      <c r="AK9" s="67"/>
      <c r="AL9" s="68"/>
    </row>
    <row r="10" spans="23:44" x14ac:dyDescent="0.25">
      <c r="W10" s="35" t="s">
        <v>51</v>
      </c>
      <c r="X10" s="35"/>
      <c r="Y10" s="35"/>
      <c r="Z10" s="35" t="s">
        <v>50</v>
      </c>
      <c r="AA10" s="35"/>
      <c r="AB10" s="35"/>
      <c r="AC10" s="35" t="s">
        <v>49</v>
      </c>
      <c r="AD10" s="35"/>
      <c r="AE10" s="35"/>
      <c r="AF10" s="35"/>
      <c r="AG10" s="35" t="s">
        <v>48</v>
      </c>
      <c r="AH10" s="35"/>
      <c r="AI10" s="35"/>
      <c r="AJ10" s="35" t="s">
        <v>47</v>
      </c>
      <c r="AK10" s="35"/>
      <c r="AL10" s="35"/>
      <c r="AM10" s="13"/>
      <c r="AN10" s="13"/>
      <c r="AO10" s="13"/>
      <c r="AP10" s="13"/>
      <c r="AQ10" s="13"/>
      <c r="AR10" s="13"/>
    </row>
    <row r="11" spans="23:44" x14ac:dyDescent="0.25">
      <c r="W11" s="35"/>
      <c r="X11" s="35"/>
      <c r="Y11" s="35"/>
      <c r="Z11" s="70">
        <v>0.68259999999999998</v>
      </c>
      <c r="AA11" s="35"/>
      <c r="AB11" s="35"/>
      <c r="AC11" s="61"/>
      <c r="AD11" s="35"/>
      <c r="AE11" s="35"/>
      <c r="AF11" s="35"/>
      <c r="AG11" s="61"/>
      <c r="AH11" s="35"/>
      <c r="AI11" s="35"/>
      <c r="AJ11" s="61"/>
      <c r="AK11" s="61"/>
      <c r="AL11" s="61"/>
      <c r="AM11" s="13"/>
      <c r="AN11" s="13"/>
      <c r="AO11" s="13"/>
      <c r="AP11" s="13"/>
      <c r="AQ11" s="13"/>
      <c r="AR11" s="13"/>
    </row>
    <row r="12" spans="23:44" x14ac:dyDescent="0.25">
      <c r="W12" s="35"/>
      <c r="X12" s="35"/>
      <c r="Y12" s="35"/>
      <c r="Z12" s="70">
        <v>0.9546</v>
      </c>
      <c r="AA12" s="35"/>
      <c r="AB12" s="35"/>
      <c r="AC12" s="61"/>
      <c r="AD12" s="35"/>
      <c r="AE12" s="35"/>
      <c r="AF12" s="35"/>
      <c r="AG12" s="61"/>
      <c r="AH12" s="35"/>
      <c r="AI12" s="35"/>
      <c r="AJ12" s="61"/>
      <c r="AK12" s="61"/>
      <c r="AL12" s="61"/>
      <c r="AM12" s="13"/>
      <c r="AN12" s="13"/>
      <c r="AO12" s="13"/>
      <c r="AP12" s="13"/>
      <c r="AQ12" s="13"/>
      <c r="AR12" s="13"/>
    </row>
    <row r="13" spans="23:44" x14ac:dyDescent="0.25">
      <c r="W13" s="35"/>
      <c r="X13" s="35"/>
      <c r="Y13" s="35"/>
      <c r="Z13" s="70">
        <v>0.99729999999999996</v>
      </c>
      <c r="AA13" s="35"/>
      <c r="AB13" s="35"/>
      <c r="AC13" s="61"/>
      <c r="AD13" s="35"/>
      <c r="AE13" s="35"/>
      <c r="AF13" s="35"/>
      <c r="AG13" s="61"/>
      <c r="AH13" s="35"/>
      <c r="AI13" s="35"/>
      <c r="AJ13" s="61"/>
      <c r="AK13" s="61"/>
      <c r="AL13" s="61"/>
      <c r="AM13" s="13"/>
      <c r="AN13" s="13"/>
      <c r="AO13" s="13"/>
      <c r="AP13" s="13"/>
      <c r="AQ13" s="13"/>
      <c r="AR13" s="13"/>
    </row>
    <row r="14" spans="23:44" x14ac:dyDescent="0.25">
      <c r="W14" s="35"/>
      <c r="X14" s="35"/>
      <c r="Y14" s="35"/>
      <c r="Z14" s="70">
        <v>0.99990000000000001</v>
      </c>
      <c r="AA14" s="35"/>
      <c r="AB14" s="35"/>
      <c r="AC14" s="61"/>
      <c r="AD14" s="35"/>
      <c r="AE14" s="35"/>
      <c r="AF14" s="35"/>
      <c r="AG14" s="61"/>
      <c r="AH14" s="35"/>
      <c r="AI14" s="35"/>
      <c r="AJ14" s="61"/>
      <c r="AK14" s="61"/>
      <c r="AL14" s="61"/>
      <c r="AM14" s="13"/>
      <c r="AN14" s="13"/>
      <c r="AO14" s="13"/>
      <c r="AP14" s="13"/>
      <c r="AQ14" s="13"/>
      <c r="AR14" s="13"/>
    </row>
  </sheetData>
  <mergeCells count="61">
    <mergeCell ref="AG11:AI11"/>
    <mergeCell ref="AJ11:AL11"/>
    <mergeCell ref="W13:Y13"/>
    <mergeCell ref="Z13:AB13"/>
    <mergeCell ref="AC13:AF13"/>
    <mergeCell ref="AG13:AI13"/>
    <mergeCell ref="AJ13:AL13"/>
    <mergeCell ref="AJ14:AL14"/>
    <mergeCell ref="W14:Y14"/>
    <mergeCell ref="Z14:AB14"/>
    <mergeCell ref="AC14:AF14"/>
    <mergeCell ref="AG14:AI14"/>
    <mergeCell ref="AC8:AL8"/>
    <mergeCell ref="AC9:AL9"/>
    <mergeCell ref="W8:AB9"/>
    <mergeCell ref="W12:Y12"/>
    <mergeCell ref="Z12:AB12"/>
    <mergeCell ref="AC12:AF12"/>
    <mergeCell ref="AG12:AI12"/>
    <mergeCell ref="W11:Y11"/>
    <mergeCell ref="Z11:AB11"/>
    <mergeCell ref="AC11:AF11"/>
    <mergeCell ref="AG10:AI10"/>
    <mergeCell ref="AJ10:AL10"/>
    <mergeCell ref="AJ12:AL12"/>
    <mergeCell ref="W10:Y10"/>
    <mergeCell ref="Z10:AB10"/>
    <mergeCell ref="AC10:AF10"/>
    <mergeCell ref="AP6:AR6"/>
    <mergeCell ref="AJ6:AL6"/>
    <mergeCell ref="AM6:AO6"/>
    <mergeCell ref="AP5:AR5"/>
    <mergeCell ref="W6:AI6"/>
    <mergeCell ref="AM5:AO5"/>
    <mergeCell ref="W5:Y5"/>
    <mergeCell ref="Z5:AB5"/>
    <mergeCell ref="AC5:AF5"/>
    <mergeCell ref="AG5:AI5"/>
    <mergeCell ref="AJ5:AL5"/>
    <mergeCell ref="AP4:AR4"/>
    <mergeCell ref="W3:Y3"/>
    <mergeCell ref="Z3:AB3"/>
    <mergeCell ref="AC3:AF3"/>
    <mergeCell ref="AG3:AI3"/>
    <mergeCell ref="AJ3:AL3"/>
    <mergeCell ref="AM3:AO3"/>
    <mergeCell ref="AP3:AR3"/>
    <mergeCell ref="W4:Y4"/>
    <mergeCell ref="Z4:AB4"/>
    <mergeCell ref="AC4:AF4"/>
    <mergeCell ref="AG4:AI4"/>
    <mergeCell ref="AJ4:AL4"/>
    <mergeCell ref="AM4:AO4"/>
    <mergeCell ref="AJ1:AR1"/>
    <mergeCell ref="W2:Y2"/>
    <mergeCell ref="Z2:AB2"/>
    <mergeCell ref="AC2:AF2"/>
    <mergeCell ref="AG2:AI2"/>
    <mergeCell ref="AJ2:AL2"/>
    <mergeCell ref="AM2:AO2"/>
    <mergeCell ref="AP2:AR2"/>
  </mergeCells>
  <pageMargins left="0.7" right="0.7" top="0.75" bottom="0.75" header="0.3" footer="0.3"/>
  <pageSetup paperSize="9" orientation="portrait" r:id="rId1"/>
  <ignoredErrors>
    <ignoredError sqref="AM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AC25"/>
  <sheetViews>
    <sheetView tabSelected="1" zoomScale="85" zoomScaleNormal="85" workbookViewId="0">
      <selection activeCell="X3" sqref="X3"/>
    </sheetView>
  </sheetViews>
  <sheetFormatPr defaultRowHeight="15" x14ac:dyDescent="0.25"/>
  <cols>
    <col min="2" max="9" width="4.7109375" customWidth="1"/>
    <col min="10" max="15" width="4.7109375" style="11" customWidth="1"/>
    <col min="16" max="20" width="4.7109375" customWidth="1"/>
    <col min="21" max="21" width="2.85546875" customWidth="1"/>
    <col min="22" max="22" width="32.28515625" bestFit="1" customWidth="1"/>
    <col min="23" max="23" width="11.5703125" bestFit="1" customWidth="1"/>
    <col min="24" max="24" width="3.85546875" bestFit="1" customWidth="1"/>
    <col min="25" max="46" width="4.7109375" customWidth="1"/>
  </cols>
  <sheetData>
    <row r="2" spans="2:29" ht="18" x14ac:dyDescent="0.35">
      <c r="U2" s="4" t="s">
        <v>62</v>
      </c>
      <c r="V2" s="4" t="s">
        <v>63</v>
      </c>
      <c r="W2" s="4" t="s">
        <v>75</v>
      </c>
      <c r="X2" s="4" t="s">
        <v>84</v>
      </c>
      <c r="Y2" s="4" t="s">
        <v>85</v>
      </c>
      <c r="Z2" s="4" t="s">
        <v>86</v>
      </c>
      <c r="AA2" s="12" t="s">
        <v>87</v>
      </c>
      <c r="AB2" s="18" t="s">
        <v>80</v>
      </c>
      <c r="AC2" s="18" t="s">
        <v>55</v>
      </c>
    </row>
    <row r="3" spans="2:29" ht="30" x14ac:dyDescent="0.25">
      <c r="U3" s="4" t="s">
        <v>4</v>
      </c>
      <c r="V3" s="6" t="s">
        <v>81</v>
      </c>
      <c r="W3" s="5" t="s">
        <v>9</v>
      </c>
      <c r="X3" s="4"/>
      <c r="Y3" s="4"/>
      <c r="Z3" s="12"/>
      <c r="AA3" s="20"/>
      <c r="AB3" s="12"/>
      <c r="AC3" s="21"/>
    </row>
    <row r="4" spans="2:29" x14ac:dyDescent="0.25">
      <c r="U4" s="4" t="s">
        <v>10</v>
      </c>
      <c r="V4" s="4" t="s">
        <v>67</v>
      </c>
      <c r="W4" s="4" t="s">
        <v>4</v>
      </c>
      <c r="X4" s="4"/>
      <c r="Y4" s="4"/>
      <c r="Z4" s="12"/>
      <c r="AA4" s="20"/>
      <c r="AB4" s="12"/>
      <c r="AC4" s="21"/>
    </row>
    <row r="5" spans="2:29" x14ac:dyDescent="0.25">
      <c r="U5" s="4" t="s">
        <v>11</v>
      </c>
      <c r="V5" s="4" t="s">
        <v>82</v>
      </c>
      <c r="W5" s="4" t="s">
        <v>10</v>
      </c>
      <c r="X5" s="4"/>
      <c r="Y5" s="4"/>
      <c r="Z5" s="12"/>
      <c r="AA5" s="20"/>
      <c r="AB5" s="12"/>
      <c r="AC5" s="21"/>
    </row>
    <row r="6" spans="2:29" x14ac:dyDescent="0.25">
      <c r="U6" s="4" t="s">
        <v>12</v>
      </c>
      <c r="V6" s="4" t="s">
        <v>74</v>
      </c>
      <c r="W6" s="4" t="s">
        <v>10</v>
      </c>
      <c r="X6" s="4"/>
      <c r="Y6" s="4"/>
      <c r="Z6" s="12"/>
      <c r="AA6" s="20"/>
      <c r="AB6" s="12"/>
      <c r="AC6" s="21"/>
    </row>
    <row r="7" spans="2:29" x14ac:dyDescent="0.25">
      <c r="U7" s="4" t="s">
        <v>13</v>
      </c>
      <c r="V7" s="4" t="s">
        <v>83</v>
      </c>
      <c r="W7" s="4" t="s">
        <v>11</v>
      </c>
      <c r="X7" s="4"/>
      <c r="Y7" s="4"/>
      <c r="Z7" s="12"/>
      <c r="AA7" s="20"/>
      <c r="AB7" s="12"/>
      <c r="AC7" s="21"/>
    </row>
    <row r="8" spans="2:29" x14ac:dyDescent="0.25">
      <c r="U8" s="4" t="s">
        <v>14</v>
      </c>
      <c r="V8" s="4" t="s">
        <v>70</v>
      </c>
      <c r="W8" s="4" t="s">
        <v>12</v>
      </c>
      <c r="X8" s="4"/>
      <c r="Y8" s="4"/>
      <c r="Z8" s="12"/>
      <c r="AA8" s="20"/>
      <c r="AB8" s="12"/>
      <c r="AC8" s="21"/>
    </row>
    <row r="9" spans="2:29" x14ac:dyDescent="0.25">
      <c r="U9" s="4" t="s">
        <v>15</v>
      </c>
      <c r="V9" s="4" t="s">
        <v>71</v>
      </c>
      <c r="W9" s="4" t="s">
        <v>78</v>
      </c>
      <c r="X9" s="4"/>
      <c r="Y9" s="4"/>
      <c r="Z9" s="12"/>
      <c r="AA9" s="20"/>
      <c r="AB9" s="12"/>
      <c r="AC9" s="21"/>
    </row>
    <row r="10" spans="2:29" x14ac:dyDescent="0.25">
      <c r="U10" s="4" t="s">
        <v>28</v>
      </c>
      <c r="V10" s="4" t="s">
        <v>72</v>
      </c>
      <c r="W10" s="4" t="s">
        <v>76</v>
      </c>
      <c r="X10" s="4"/>
      <c r="Y10" s="4"/>
      <c r="Z10" s="12"/>
      <c r="AA10" s="20"/>
      <c r="AB10" s="12"/>
      <c r="AC10" s="21"/>
    </row>
    <row r="11" spans="2:29" x14ac:dyDescent="0.25">
      <c r="U11" s="4" t="s">
        <v>40</v>
      </c>
      <c r="V11" s="4" t="s">
        <v>73</v>
      </c>
      <c r="W11" s="4" t="s">
        <v>77</v>
      </c>
      <c r="X11" s="4"/>
      <c r="Y11" s="4"/>
      <c r="Z11" s="12"/>
      <c r="AA11" s="20"/>
      <c r="AB11" s="12"/>
      <c r="AC11" s="21"/>
    </row>
    <row r="12" spans="2:29" ht="20.100000000000001" customHeight="1" x14ac:dyDescent="0.25"/>
    <row r="13" spans="2:29" ht="20.100000000000001" customHeight="1" x14ac:dyDescent="0.25"/>
    <row r="14" spans="2:29" ht="20.100000000000001" customHeight="1" x14ac:dyDescent="0.25"/>
    <row r="15" spans="2:29" ht="20.100000000000001" customHeight="1" x14ac:dyDescent="0.35">
      <c r="B15" s="36" t="s">
        <v>23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2:29" ht="20.100000000000001" customHeight="1" x14ac:dyDescent="0.25">
      <c r="J16"/>
      <c r="K16"/>
      <c r="L16"/>
      <c r="M16"/>
      <c r="N16"/>
      <c r="O16"/>
    </row>
    <row r="17" spans="2:15" ht="20.100000000000001" customHeight="1" x14ac:dyDescent="0.25">
      <c r="B17" s="23" t="s">
        <v>0</v>
      </c>
      <c r="C17" s="24"/>
      <c r="D17" s="31" t="s">
        <v>12</v>
      </c>
      <c r="E17" s="32"/>
      <c r="F17" s="23" t="s">
        <v>1</v>
      </c>
      <c r="G17" s="24"/>
      <c r="J17"/>
      <c r="K17"/>
      <c r="L17"/>
      <c r="M17"/>
      <c r="N17"/>
      <c r="O17"/>
    </row>
    <row r="18" spans="2:15" ht="20.100000000000001" customHeight="1" x14ac:dyDescent="0.25">
      <c r="B18" s="25"/>
      <c r="C18" s="26"/>
      <c r="D18" s="33"/>
      <c r="E18" s="34"/>
      <c r="F18" s="25"/>
      <c r="G18" s="26"/>
      <c r="J18"/>
      <c r="K18"/>
      <c r="L18"/>
      <c r="M18"/>
      <c r="N18"/>
      <c r="O18"/>
    </row>
    <row r="19" spans="2:15" ht="20.100000000000001" customHeight="1" x14ac:dyDescent="0.25">
      <c r="B19" s="23" t="s">
        <v>21</v>
      </c>
      <c r="C19" s="27"/>
      <c r="D19" s="27"/>
      <c r="E19" s="27"/>
      <c r="F19" s="27"/>
      <c r="G19" s="24"/>
      <c r="J19"/>
      <c r="K19"/>
      <c r="L19"/>
      <c r="M19"/>
      <c r="N19"/>
      <c r="O19"/>
    </row>
    <row r="20" spans="2:15" ht="20.100000000000001" customHeight="1" x14ac:dyDescent="0.25">
      <c r="B20" s="25"/>
      <c r="C20" s="28"/>
      <c r="D20" s="28"/>
      <c r="E20" s="28"/>
      <c r="F20" s="28"/>
      <c r="G20" s="26"/>
      <c r="J20"/>
      <c r="K20"/>
      <c r="L20"/>
      <c r="M20"/>
      <c r="N20"/>
      <c r="O20"/>
    </row>
    <row r="21" spans="2:15" x14ac:dyDescent="0.25">
      <c r="B21" s="29" t="s">
        <v>2</v>
      </c>
      <c r="C21" s="29"/>
      <c r="D21" s="30" t="s">
        <v>24</v>
      </c>
      <c r="E21" s="30"/>
      <c r="F21" s="29" t="s">
        <v>3</v>
      </c>
      <c r="G21" s="29"/>
      <c r="J21"/>
      <c r="K21"/>
      <c r="L21"/>
      <c r="M21"/>
      <c r="N21"/>
      <c r="O21"/>
    </row>
    <row r="22" spans="2:15" x14ac:dyDescent="0.25">
      <c r="B22" s="29"/>
      <c r="C22" s="29"/>
      <c r="D22" s="30"/>
      <c r="E22" s="30"/>
      <c r="F22" s="29"/>
      <c r="G22" s="29"/>
      <c r="J22"/>
      <c r="K22"/>
      <c r="L22"/>
      <c r="M22"/>
      <c r="N22"/>
      <c r="O22"/>
    </row>
    <row r="23" spans="2:15" x14ac:dyDescent="0.25">
      <c r="J23"/>
      <c r="K23"/>
      <c r="L23"/>
      <c r="M23"/>
      <c r="N23"/>
      <c r="O23"/>
    </row>
    <row r="24" spans="2:15" x14ac:dyDescent="0.25">
      <c r="J24"/>
      <c r="K24"/>
      <c r="L24"/>
      <c r="M24"/>
      <c r="N24"/>
      <c r="O24"/>
    </row>
    <row r="25" spans="2:15" x14ac:dyDescent="0.25">
      <c r="J25"/>
      <c r="K25"/>
      <c r="L25"/>
      <c r="M25"/>
      <c r="N25"/>
      <c r="O25"/>
    </row>
  </sheetData>
  <mergeCells count="8">
    <mergeCell ref="B21:C22"/>
    <mergeCell ref="D21:E22"/>
    <mergeCell ref="F21:G22"/>
    <mergeCell ref="B15:P15"/>
    <mergeCell ref="B17:C18"/>
    <mergeCell ref="D17:E18"/>
    <mergeCell ref="F17:G18"/>
    <mergeCell ref="B19:G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W1:AR14"/>
  <sheetViews>
    <sheetView workbookViewId="0">
      <selection activeCell="S29" sqref="S29"/>
    </sheetView>
  </sheetViews>
  <sheetFormatPr defaultColWidth="3.28515625" defaultRowHeight="15" x14ac:dyDescent="0.25"/>
  <cols>
    <col min="25" max="25" width="7" customWidth="1"/>
  </cols>
  <sheetData>
    <row r="1" spans="23:44" ht="21" x14ac:dyDescent="0.35">
      <c r="AJ1" s="53" t="s">
        <v>22</v>
      </c>
      <c r="AK1" s="53"/>
      <c r="AL1" s="53"/>
      <c r="AM1" s="53"/>
      <c r="AN1" s="53"/>
      <c r="AO1" s="53"/>
      <c r="AP1" s="53"/>
      <c r="AQ1" s="53"/>
      <c r="AR1" s="53"/>
    </row>
    <row r="2" spans="23:44" ht="21" x14ac:dyDescent="0.35">
      <c r="W2" s="35" t="s">
        <v>5</v>
      </c>
      <c r="X2" s="35"/>
      <c r="Y2" s="35"/>
      <c r="Z2" s="35" t="s">
        <v>60</v>
      </c>
      <c r="AA2" s="35"/>
      <c r="AB2" s="35"/>
      <c r="AC2" s="35" t="s">
        <v>59</v>
      </c>
      <c r="AD2" s="35"/>
      <c r="AE2" s="35"/>
      <c r="AF2" s="35"/>
      <c r="AG2" s="35" t="s">
        <v>58</v>
      </c>
      <c r="AH2" s="35"/>
      <c r="AI2" s="35"/>
      <c r="AJ2" s="35" t="s">
        <v>57</v>
      </c>
      <c r="AK2" s="35"/>
      <c r="AL2" s="35"/>
      <c r="AM2" s="35" t="s">
        <v>56</v>
      </c>
      <c r="AN2" s="35"/>
      <c r="AO2" s="35"/>
      <c r="AP2" s="35" t="s">
        <v>55</v>
      </c>
      <c r="AQ2" s="35"/>
      <c r="AR2" s="35"/>
    </row>
    <row r="3" spans="23:44" x14ac:dyDescent="0.25">
      <c r="W3" s="35" t="s">
        <v>4</v>
      </c>
      <c r="X3" s="35"/>
      <c r="Y3" s="35"/>
      <c r="Z3" s="35">
        <v>12</v>
      </c>
      <c r="AA3" s="35"/>
      <c r="AB3" s="35"/>
      <c r="AC3" s="35">
        <v>21</v>
      </c>
      <c r="AD3" s="35"/>
      <c r="AE3" s="35"/>
      <c r="AF3" s="35"/>
      <c r="AG3" s="35">
        <v>18</v>
      </c>
      <c r="AH3" s="35"/>
      <c r="AI3" s="35"/>
      <c r="AJ3" s="61">
        <f>(AC3+4*AG3+Z3)/6</f>
        <v>17.5</v>
      </c>
      <c r="AK3" s="61"/>
      <c r="AL3" s="61"/>
      <c r="AM3" s="35">
        <f>(AC3-Z3)/6</f>
        <v>1.5</v>
      </c>
      <c r="AN3" s="35"/>
      <c r="AO3" s="35"/>
      <c r="AP3" s="35">
        <f>AM3^2</f>
        <v>2.25</v>
      </c>
      <c r="AQ3" s="35"/>
      <c r="AR3" s="35"/>
    </row>
    <row r="4" spans="23:44" x14ac:dyDescent="0.25">
      <c r="W4" s="35" t="s">
        <v>10</v>
      </c>
      <c r="X4" s="35"/>
      <c r="Y4" s="35"/>
      <c r="Z4" s="35">
        <v>3</v>
      </c>
      <c r="AA4" s="35"/>
      <c r="AB4" s="35"/>
      <c r="AC4" s="35">
        <v>9</v>
      </c>
      <c r="AD4" s="35"/>
      <c r="AE4" s="35"/>
      <c r="AF4" s="35"/>
      <c r="AG4" s="35">
        <v>5</v>
      </c>
      <c r="AH4" s="35"/>
      <c r="AI4" s="35"/>
      <c r="AJ4" s="61">
        <f t="shared" ref="AJ4:AJ5" si="0">(AC4+4*AG4+Z4)/6</f>
        <v>5.333333333333333</v>
      </c>
      <c r="AK4" s="61"/>
      <c r="AL4" s="61"/>
      <c r="AM4" s="35">
        <f t="shared" ref="AM4:AM5" si="1">(AC4-Z4)/6</f>
        <v>1</v>
      </c>
      <c r="AN4" s="35"/>
      <c r="AO4" s="35"/>
      <c r="AP4" s="35">
        <f t="shared" ref="AP4:AP5" si="2">AM4^2</f>
        <v>1</v>
      </c>
      <c r="AQ4" s="35"/>
      <c r="AR4" s="35"/>
    </row>
    <row r="5" spans="23:44" x14ac:dyDescent="0.25">
      <c r="W5" s="35" t="s">
        <v>11</v>
      </c>
      <c r="X5" s="35"/>
      <c r="Y5" s="35"/>
      <c r="Z5" s="35">
        <v>20</v>
      </c>
      <c r="AA5" s="35"/>
      <c r="AB5" s="35"/>
      <c r="AC5" s="35">
        <v>30</v>
      </c>
      <c r="AD5" s="35"/>
      <c r="AE5" s="35"/>
      <c r="AF5" s="35"/>
      <c r="AG5" s="35">
        <v>26</v>
      </c>
      <c r="AH5" s="35"/>
      <c r="AI5" s="35"/>
      <c r="AJ5" s="61">
        <f t="shared" si="0"/>
        <v>25.666666666666668</v>
      </c>
      <c r="AK5" s="61"/>
      <c r="AL5" s="61"/>
      <c r="AM5" s="35">
        <f t="shared" si="1"/>
        <v>1.6666666666666667</v>
      </c>
      <c r="AN5" s="35"/>
      <c r="AO5" s="35"/>
      <c r="AP5" s="35">
        <f t="shared" si="2"/>
        <v>2.7777777777777781</v>
      </c>
      <c r="AQ5" s="35"/>
      <c r="AR5" s="35"/>
    </row>
    <row r="6" spans="23:44" x14ac:dyDescent="0.25">
      <c r="W6" s="62" t="s">
        <v>54</v>
      </c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4"/>
      <c r="AJ6" s="61">
        <f>SUM(AJ3:AL5)</f>
        <v>48.5</v>
      </c>
      <c r="AK6" s="61"/>
      <c r="AL6" s="61"/>
      <c r="AM6" s="35">
        <f>SQRT(AP6)</f>
        <v>2.4551533104427059</v>
      </c>
      <c r="AN6" s="35"/>
      <c r="AO6" s="35"/>
      <c r="AP6" s="35">
        <f>SUM(AP3:AR5)</f>
        <v>6.0277777777777786</v>
      </c>
      <c r="AQ6" s="35"/>
      <c r="AR6" s="35"/>
    </row>
    <row r="7" spans="23:44" x14ac:dyDescent="0.25"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23:44" ht="31.5" customHeight="1" x14ac:dyDescent="0.35">
      <c r="W8" s="69" t="s">
        <v>53</v>
      </c>
      <c r="X8" s="69"/>
      <c r="Y8" s="69"/>
      <c r="Z8" s="69"/>
      <c r="AA8" s="69"/>
      <c r="AB8" s="69"/>
      <c r="AC8" s="65" t="s">
        <v>22</v>
      </c>
      <c r="AD8" s="65"/>
      <c r="AE8" s="65"/>
      <c r="AF8" s="65"/>
      <c r="AG8" s="65"/>
      <c r="AH8" s="65"/>
      <c r="AI8" s="65"/>
      <c r="AJ8" s="65"/>
      <c r="AK8" s="65"/>
      <c r="AL8" s="65"/>
    </row>
    <row r="9" spans="23:44" ht="20.25" customHeight="1" x14ac:dyDescent="0.25">
      <c r="W9" s="69"/>
      <c r="X9" s="69"/>
      <c r="Y9" s="69"/>
      <c r="Z9" s="69"/>
      <c r="AA9" s="69"/>
      <c r="AB9" s="69"/>
      <c r="AC9" s="66" t="s">
        <v>52</v>
      </c>
      <c r="AD9" s="67"/>
      <c r="AE9" s="67"/>
      <c r="AF9" s="67"/>
      <c r="AG9" s="67"/>
      <c r="AH9" s="67"/>
      <c r="AI9" s="67"/>
      <c r="AJ9" s="67"/>
      <c r="AK9" s="67"/>
      <c r="AL9" s="68"/>
    </row>
    <row r="10" spans="23:44" x14ac:dyDescent="0.25">
      <c r="W10" s="35" t="s">
        <v>51</v>
      </c>
      <c r="X10" s="35"/>
      <c r="Y10" s="35"/>
      <c r="Z10" s="35" t="s">
        <v>50</v>
      </c>
      <c r="AA10" s="35"/>
      <c r="AB10" s="35"/>
      <c r="AC10" s="35" t="s">
        <v>49</v>
      </c>
      <c r="AD10" s="35"/>
      <c r="AE10" s="35"/>
      <c r="AF10" s="35"/>
      <c r="AG10" s="35" t="s">
        <v>48</v>
      </c>
      <c r="AH10" s="35"/>
      <c r="AI10" s="35"/>
      <c r="AJ10" s="35" t="s">
        <v>47</v>
      </c>
      <c r="AK10" s="35"/>
      <c r="AL10" s="35"/>
      <c r="AM10" s="13"/>
      <c r="AN10" s="13"/>
      <c r="AO10" s="13"/>
      <c r="AP10" s="13"/>
      <c r="AQ10" s="13"/>
      <c r="AR10" s="13"/>
    </row>
    <row r="11" spans="23:44" x14ac:dyDescent="0.25">
      <c r="W11" s="35"/>
      <c r="X11" s="35"/>
      <c r="Y11" s="35"/>
      <c r="Z11" s="70">
        <v>0.68259999999999998</v>
      </c>
      <c r="AA11" s="35"/>
      <c r="AB11" s="35"/>
      <c r="AC11" s="61">
        <f>$AJ$6</f>
        <v>48.5</v>
      </c>
      <c r="AD11" s="35"/>
      <c r="AE11" s="35"/>
      <c r="AF11" s="35"/>
      <c r="AG11" s="61">
        <f>AC11-$AM$6</f>
        <v>46.044846689557296</v>
      </c>
      <c r="AH11" s="35"/>
      <c r="AI11" s="35"/>
      <c r="AJ11" s="61">
        <f>AC11+$AM$6</f>
        <v>50.955153310442704</v>
      </c>
      <c r="AK11" s="61"/>
      <c r="AL11" s="61"/>
      <c r="AM11" s="13"/>
      <c r="AN11" s="13"/>
      <c r="AO11" s="13"/>
      <c r="AP11" s="13"/>
      <c r="AQ11" s="13"/>
      <c r="AR11" s="13"/>
    </row>
    <row r="12" spans="23:44" x14ac:dyDescent="0.25">
      <c r="W12" s="35"/>
      <c r="X12" s="35"/>
      <c r="Y12" s="35"/>
      <c r="Z12" s="70">
        <v>0.9546</v>
      </c>
      <c r="AA12" s="35"/>
      <c r="AB12" s="35"/>
      <c r="AC12" s="61">
        <f t="shared" ref="AC12:AC14" si="3">$AJ$6</f>
        <v>48.5</v>
      </c>
      <c r="AD12" s="35"/>
      <c r="AE12" s="35"/>
      <c r="AF12" s="35"/>
      <c r="AG12" s="61">
        <f>AC12-2*$AM$6</f>
        <v>43.589693379114586</v>
      </c>
      <c r="AH12" s="35"/>
      <c r="AI12" s="35"/>
      <c r="AJ12" s="61">
        <f>AC12+2*$AM$6</f>
        <v>53.410306620885414</v>
      </c>
      <c r="AK12" s="61"/>
      <c r="AL12" s="61"/>
      <c r="AM12" s="13"/>
      <c r="AN12" s="13"/>
      <c r="AO12" s="13"/>
      <c r="AP12" s="13"/>
      <c r="AQ12" s="13"/>
      <c r="AR12" s="13"/>
    </row>
    <row r="13" spans="23:44" x14ac:dyDescent="0.25">
      <c r="W13" s="35"/>
      <c r="X13" s="35"/>
      <c r="Y13" s="35"/>
      <c r="Z13" s="70">
        <v>0.99729999999999996</v>
      </c>
      <c r="AA13" s="35"/>
      <c r="AB13" s="35"/>
      <c r="AC13" s="61">
        <f t="shared" si="3"/>
        <v>48.5</v>
      </c>
      <c r="AD13" s="35"/>
      <c r="AE13" s="35"/>
      <c r="AF13" s="35"/>
      <c r="AG13" s="61">
        <f>AC13-3*$AM$6</f>
        <v>41.134540068671882</v>
      </c>
      <c r="AH13" s="35"/>
      <c r="AI13" s="35"/>
      <c r="AJ13" s="61">
        <f>AC13+3*$AM$6</f>
        <v>55.865459931328118</v>
      </c>
      <c r="AK13" s="61"/>
      <c r="AL13" s="61"/>
      <c r="AM13" s="13"/>
      <c r="AN13" s="13"/>
      <c r="AO13" s="13"/>
      <c r="AP13" s="13"/>
      <c r="AQ13" s="13"/>
      <c r="AR13" s="13"/>
    </row>
    <row r="14" spans="23:44" x14ac:dyDescent="0.25">
      <c r="W14" s="35"/>
      <c r="X14" s="35"/>
      <c r="Y14" s="35"/>
      <c r="Z14" s="70">
        <v>0.99990000000000001</v>
      </c>
      <c r="AA14" s="35"/>
      <c r="AB14" s="35"/>
      <c r="AC14" s="61">
        <f t="shared" si="3"/>
        <v>48.5</v>
      </c>
      <c r="AD14" s="35"/>
      <c r="AE14" s="35"/>
      <c r="AF14" s="35"/>
      <c r="AG14" s="61">
        <f>AC14-6*$AM$6</f>
        <v>33.769080137343764</v>
      </c>
      <c r="AH14" s="35"/>
      <c r="AI14" s="35"/>
      <c r="AJ14" s="61">
        <f>AC14+6*$AM$6</f>
        <v>63.230919862656236</v>
      </c>
      <c r="AK14" s="61"/>
      <c r="AL14" s="61"/>
      <c r="AM14" s="13"/>
      <c r="AN14" s="13"/>
      <c r="AO14" s="13"/>
      <c r="AP14" s="13"/>
      <c r="AQ14" s="13"/>
      <c r="AR14" s="13"/>
    </row>
  </sheetData>
  <mergeCells count="61">
    <mergeCell ref="W14:Y14"/>
    <mergeCell ref="Z14:AB14"/>
    <mergeCell ref="AC14:AF14"/>
    <mergeCell ref="AG14:AI14"/>
    <mergeCell ref="AJ14:AL14"/>
    <mergeCell ref="W12:Y12"/>
    <mergeCell ref="Z12:AB12"/>
    <mergeCell ref="AC12:AF12"/>
    <mergeCell ref="AG12:AI12"/>
    <mergeCell ref="AJ12:AL12"/>
    <mergeCell ref="W13:Y13"/>
    <mergeCell ref="Z13:AB13"/>
    <mergeCell ref="AC13:AF13"/>
    <mergeCell ref="AG13:AI13"/>
    <mergeCell ref="AJ13:AL13"/>
    <mergeCell ref="W10:Y10"/>
    <mergeCell ref="Z10:AB10"/>
    <mergeCell ref="AC10:AF10"/>
    <mergeCell ref="AG10:AI10"/>
    <mergeCell ref="AJ10:AL10"/>
    <mergeCell ref="W11:Y11"/>
    <mergeCell ref="Z11:AB11"/>
    <mergeCell ref="AC11:AF11"/>
    <mergeCell ref="AG11:AI11"/>
    <mergeCell ref="AJ11:AL11"/>
    <mergeCell ref="AP5:AR5"/>
    <mergeCell ref="W6:AI6"/>
    <mergeCell ref="AJ6:AL6"/>
    <mergeCell ref="AM6:AO6"/>
    <mergeCell ref="AP6:AR6"/>
    <mergeCell ref="AM5:AO5"/>
    <mergeCell ref="W8:AB9"/>
    <mergeCell ref="AC8:AL8"/>
    <mergeCell ref="AC9:AL9"/>
    <mergeCell ref="W5:Y5"/>
    <mergeCell ref="Z5:AB5"/>
    <mergeCell ref="AC5:AF5"/>
    <mergeCell ref="AG5:AI5"/>
    <mergeCell ref="AJ5:AL5"/>
    <mergeCell ref="AP3:AR3"/>
    <mergeCell ref="W4:Y4"/>
    <mergeCell ref="Z4:AB4"/>
    <mergeCell ref="AC4:AF4"/>
    <mergeCell ref="AG4:AI4"/>
    <mergeCell ref="AJ4:AL4"/>
    <mergeCell ref="AM4:AO4"/>
    <mergeCell ref="AP4:AR4"/>
    <mergeCell ref="W3:Y3"/>
    <mergeCell ref="Z3:AB3"/>
    <mergeCell ref="AC3:AF3"/>
    <mergeCell ref="AG3:AI3"/>
    <mergeCell ref="AJ3:AL3"/>
    <mergeCell ref="AM3:AO3"/>
    <mergeCell ref="AJ1:AR1"/>
    <mergeCell ref="W2:Y2"/>
    <mergeCell ref="Z2:AB2"/>
    <mergeCell ref="AC2:AF2"/>
    <mergeCell ref="AG2:AI2"/>
    <mergeCell ref="AJ2:AL2"/>
    <mergeCell ref="AM2:AO2"/>
    <mergeCell ref="AP2:AR2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T35"/>
  <sheetViews>
    <sheetView workbookViewId="0">
      <selection activeCell="S15" sqref="S15"/>
    </sheetView>
  </sheetViews>
  <sheetFormatPr defaultRowHeight="15" x14ac:dyDescent="0.25"/>
  <cols>
    <col min="1" max="8" width="4.7109375" customWidth="1"/>
    <col min="9" max="14" width="4.7109375" style="11" customWidth="1"/>
    <col min="15" max="55" width="4.7109375" customWidth="1"/>
  </cols>
  <sheetData>
    <row r="1" spans="20:29" x14ac:dyDescent="0.25">
      <c r="T1" s="4" t="s">
        <v>62</v>
      </c>
      <c r="U1" s="4" t="s">
        <v>63</v>
      </c>
      <c r="V1" s="4" t="s">
        <v>75</v>
      </c>
      <c r="W1" s="4" t="s">
        <v>64</v>
      </c>
      <c r="X1" s="4" t="s">
        <v>65</v>
      </c>
      <c r="Y1" s="4" t="s">
        <v>66</v>
      </c>
      <c r="Z1" s="12" t="s">
        <v>79</v>
      </c>
      <c r="AA1" s="18" t="s">
        <v>80</v>
      </c>
      <c r="AB1" s="17" t="s">
        <v>55</v>
      </c>
    </row>
    <row r="2" spans="20:29" x14ac:dyDescent="0.25">
      <c r="T2" s="4" t="s">
        <v>4</v>
      </c>
      <c r="U2" s="4" t="s">
        <v>61</v>
      </c>
      <c r="V2" s="5" t="s">
        <v>9</v>
      </c>
      <c r="W2" s="4">
        <v>2</v>
      </c>
      <c r="X2" s="4">
        <v>5</v>
      </c>
      <c r="Y2" s="4">
        <v>8</v>
      </c>
      <c r="Z2" s="19">
        <f>(W2+4*X2+Y2)/6</f>
        <v>5</v>
      </c>
      <c r="AA2" s="4">
        <f>(Y2-W2)/6</f>
        <v>1</v>
      </c>
      <c r="AB2">
        <f>AA2^2</f>
        <v>1</v>
      </c>
    </row>
    <row r="3" spans="20:29" x14ac:dyDescent="0.25">
      <c r="T3" s="4" t="s">
        <v>10</v>
      </c>
      <c r="U3" s="4" t="s">
        <v>67</v>
      </c>
      <c r="V3" s="4" t="s">
        <v>4</v>
      </c>
      <c r="W3" s="4">
        <v>18</v>
      </c>
      <c r="X3" s="4">
        <v>20</v>
      </c>
      <c r="Y3" s="4">
        <v>28</v>
      </c>
      <c r="Z3" s="19">
        <f t="shared" ref="Z3:Z10" si="0">(W3+4*X3+Y3)/6</f>
        <v>21</v>
      </c>
      <c r="AA3" s="4">
        <f t="shared" ref="AA3:AA10" si="1">(Y3-W3)/6</f>
        <v>1.6666666666666667</v>
      </c>
      <c r="AB3">
        <f t="shared" ref="AB3:AB10" si="2">AA3^2</f>
        <v>2.7777777777777781</v>
      </c>
    </row>
    <row r="4" spans="20:29" x14ac:dyDescent="0.25">
      <c r="T4" s="4" t="s">
        <v>11</v>
      </c>
      <c r="U4" s="4" t="s">
        <v>68</v>
      </c>
      <c r="V4" s="4" t="s">
        <v>10</v>
      </c>
      <c r="W4" s="4">
        <v>4</v>
      </c>
      <c r="X4" s="4">
        <v>6</v>
      </c>
      <c r="Y4" s="4">
        <v>8</v>
      </c>
      <c r="Z4" s="19">
        <f t="shared" si="0"/>
        <v>6</v>
      </c>
      <c r="AA4" s="4">
        <f t="shared" si="1"/>
        <v>0.66666666666666663</v>
      </c>
      <c r="AB4">
        <f t="shared" si="2"/>
        <v>0.44444444444444442</v>
      </c>
    </row>
    <row r="5" spans="20:29" x14ac:dyDescent="0.25">
      <c r="T5" s="4" t="s">
        <v>12</v>
      </c>
      <c r="U5" s="4" t="s">
        <v>74</v>
      </c>
      <c r="V5" s="4" t="s">
        <v>10</v>
      </c>
      <c r="W5" s="4">
        <v>4</v>
      </c>
      <c r="X5" s="4">
        <v>4.5</v>
      </c>
      <c r="Y5" s="4">
        <v>8</v>
      </c>
      <c r="Z5" s="19">
        <f t="shared" si="0"/>
        <v>5</v>
      </c>
      <c r="AA5" s="4">
        <f t="shared" si="1"/>
        <v>0.66666666666666663</v>
      </c>
      <c r="AB5">
        <f t="shared" si="2"/>
        <v>0.44444444444444442</v>
      </c>
    </row>
    <row r="6" spans="20:29" x14ac:dyDescent="0.25">
      <c r="T6" s="4" t="s">
        <v>13</v>
      </c>
      <c r="U6" s="4" t="s">
        <v>69</v>
      </c>
      <c r="V6" s="4" t="s">
        <v>11</v>
      </c>
      <c r="W6" s="4">
        <v>3</v>
      </c>
      <c r="X6" s="4">
        <v>5</v>
      </c>
      <c r="Y6" s="4">
        <v>7</v>
      </c>
      <c r="Z6" s="19">
        <f t="shared" si="0"/>
        <v>5</v>
      </c>
      <c r="AA6" s="4">
        <f t="shared" si="1"/>
        <v>0.66666666666666663</v>
      </c>
      <c r="AB6">
        <f t="shared" si="2"/>
        <v>0.44444444444444442</v>
      </c>
    </row>
    <row r="7" spans="20:29" x14ac:dyDescent="0.25">
      <c r="T7" s="4" t="s">
        <v>14</v>
      </c>
      <c r="U7" s="4" t="s">
        <v>70</v>
      </c>
      <c r="V7" s="4" t="s">
        <v>12</v>
      </c>
      <c r="W7" s="4">
        <v>2</v>
      </c>
      <c r="X7" s="4">
        <v>4</v>
      </c>
      <c r="Y7" s="4">
        <v>6</v>
      </c>
      <c r="Z7" s="19">
        <f t="shared" si="0"/>
        <v>4</v>
      </c>
      <c r="AA7" s="4">
        <f t="shared" si="1"/>
        <v>0.66666666666666663</v>
      </c>
      <c r="AB7">
        <f t="shared" si="2"/>
        <v>0.44444444444444442</v>
      </c>
    </row>
    <row r="8" spans="20:29" x14ac:dyDescent="0.25">
      <c r="T8" s="4" t="s">
        <v>15</v>
      </c>
      <c r="U8" s="4" t="s">
        <v>71</v>
      </c>
      <c r="V8" s="4" t="s">
        <v>78</v>
      </c>
      <c r="W8" s="4">
        <v>5</v>
      </c>
      <c r="X8" s="4">
        <v>6</v>
      </c>
      <c r="Y8" s="4">
        <v>7</v>
      </c>
      <c r="Z8" s="19">
        <f t="shared" si="0"/>
        <v>6</v>
      </c>
      <c r="AA8" s="4">
        <f t="shared" si="1"/>
        <v>0.33333333333333331</v>
      </c>
      <c r="AB8">
        <f t="shared" si="2"/>
        <v>0.1111111111111111</v>
      </c>
    </row>
    <row r="9" spans="20:29" x14ac:dyDescent="0.25">
      <c r="T9" s="4" t="s">
        <v>28</v>
      </c>
      <c r="U9" s="4" t="s">
        <v>72</v>
      </c>
      <c r="V9" s="4" t="s">
        <v>76</v>
      </c>
      <c r="W9" s="4">
        <v>2</v>
      </c>
      <c r="X9" s="4">
        <v>2</v>
      </c>
      <c r="Y9" s="4">
        <v>2</v>
      </c>
      <c r="Z9" s="19">
        <f t="shared" si="0"/>
        <v>2</v>
      </c>
      <c r="AA9" s="4">
        <f t="shared" si="1"/>
        <v>0</v>
      </c>
      <c r="AB9">
        <f t="shared" si="2"/>
        <v>0</v>
      </c>
    </row>
    <row r="10" spans="20:29" x14ac:dyDescent="0.25">
      <c r="T10" s="4" t="s">
        <v>40</v>
      </c>
      <c r="U10" s="4" t="s">
        <v>73</v>
      </c>
      <c r="V10" s="4" t="s">
        <v>77</v>
      </c>
      <c r="W10" s="4">
        <v>2</v>
      </c>
      <c r="X10" s="4">
        <v>3</v>
      </c>
      <c r="Y10" s="4">
        <v>4</v>
      </c>
      <c r="Z10" s="19">
        <f t="shared" si="0"/>
        <v>3</v>
      </c>
      <c r="AA10" s="4">
        <f t="shared" si="1"/>
        <v>0.33333333333333331</v>
      </c>
      <c r="AB10">
        <f t="shared" si="2"/>
        <v>0.1111111111111111</v>
      </c>
    </row>
    <row r="12" spans="20:29" x14ac:dyDescent="0.25">
      <c r="AB12">
        <f>SUM(AB2:AB11)</f>
        <v>5.7777777777777777</v>
      </c>
      <c r="AC12">
        <f>SQRT(AB12)</f>
        <v>2.4037008503093262</v>
      </c>
    </row>
    <row r="13" spans="20:29" x14ac:dyDescent="0.25">
      <c r="AC13">
        <f>AC12*2</f>
        <v>4.8074017006186525</v>
      </c>
    </row>
    <row r="17" spans="2:46" x14ac:dyDescent="0.25">
      <c r="AG17" s="23">
        <f>AC22+1</f>
        <v>38</v>
      </c>
      <c r="AH17" s="24"/>
      <c r="AI17" s="31">
        <v>2</v>
      </c>
      <c r="AJ17" s="32"/>
      <c r="AK17" s="23">
        <f>AG17+AI17-1</f>
        <v>39</v>
      </c>
      <c r="AL17" s="24"/>
    </row>
    <row r="18" spans="2:46" x14ac:dyDescent="0.25">
      <c r="AG18" s="25"/>
      <c r="AH18" s="26"/>
      <c r="AI18" s="33"/>
      <c r="AJ18" s="34"/>
      <c r="AK18" s="25"/>
      <c r="AL18" s="26"/>
    </row>
    <row r="19" spans="2:46" x14ac:dyDescent="0.25">
      <c r="AG19" s="23" t="s">
        <v>28</v>
      </c>
      <c r="AH19" s="27"/>
      <c r="AI19" s="27"/>
      <c r="AJ19" s="27"/>
      <c r="AK19" s="27"/>
      <c r="AL19" s="24"/>
    </row>
    <row r="20" spans="2:46" x14ac:dyDescent="0.25">
      <c r="AG20" s="25"/>
      <c r="AH20" s="28"/>
      <c r="AI20" s="28"/>
      <c r="AJ20" s="28"/>
      <c r="AK20" s="28"/>
      <c r="AL20" s="26"/>
    </row>
    <row r="21" spans="2:46" ht="15" customHeight="1" x14ac:dyDescent="0.25">
      <c r="AG21" s="29">
        <f>AK21-AI17+1</f>
        <v>42</v>
      </c>
      <c r="AH21" s="29"/>
      <c r="AI21" s="75">
        <f>AK21-AK17</f>
        <v>4</v>
      </c>
      <c r="AJ21" s="75"/>
      <c r="AK21" s="29">
        <v>43</v>
      </c>
      <c r="AL21" s="29"/>
      <c r="AO21" s="71">
        <f>AK25+1</f>
        <v>44</v>
      </c>
      <c r="AP21" s="72"/>
      <c r="AQ21" s="76">
        <v>3</v>
      </c>
      <c r="AR21" s="77"/>
      <c r="AS21" s="71">
        <f>AO21+AQ21-1</f>
        <v>46</v>
      </c>
      <c r="AT21" s="72"/>
    </row>
    <row r="22" spans="2:46" ht="15" customHeight="1" x14ac:dyDescent="0.25">
      <c r="B22" s="71">
        <v>1</v>
      </c>
      <c r="C22" s="72"/>
      <c r="D22" s="76">
        <v>5</v>
      </c>
      <c r="E22" s="77"/>
      <c r="F22" s="71">
        <v>5</v>
      </c>
      <c r="G22" s="72"/>
      <c r="J22" s="71">
        <v>6</v>
      </c>
      <c r="K22" s="72"/>
      <c r="L22" s="76">
        <v>21</v>
      </c>
      <c r="M22" s="77"/>
      <c r="N22" s="71">
        <f>6+21-1</f>
        <v>26</v>
      </c>
      <c r="O22" s="72"/>
      <c r="R22" s="71">
        <f>N22+1</f>
        <v>27</v>
      </c>
      <c r="S22" s="72"/>
      <c r="T22" s="76">
        <v>6</v>
      </c>
      <c r="U22" s="77"/>
      <c r="V22" s="71">
        <f>R22+T22-1</f>
        <v>32</v>
      </c>
      <c r="W22" s="72"/>
      <c r="Y22" s="71">
        <f>V22+1</f>
        <v>33</v>
      </c>
      <c r="Z22" s="72"/>
      <c r="AA22" s="76">
        <v>5</v>
      </c>
      <c r="AB22" s="77"/>
      <c r="AC22" s="71">
        <f>Y22+AA22-1</f>
        <v>37</v>
      </c>
      <c r="AD22" s="72"/>
      <c r="AG22" s="29"/>
      <c r="AH22" s="29"/>
      <c r="AI22" s="75"/>
      <c r="AJ22" s="75"/>
      <c r="AK22" s="29"/>
      <c r="AL22" s="29"/>
      <c r="AO22" s="73"/>
      <c r="AP22" s="74"/>
      <c r="AQ22" s="78"/>
      <c r="AR22" s="79"/>
      <c r="AS22" s="73"/>
      <c r="AT22" s="74"/>
    </row>
    <row r="23" spans="2:46" x14ac:dyDescent="0.25">
      <c r="B23" s="73"/>
      <c r="C23" s="74"/>
      <c r="D23" s="78"/>
      <c r="E23" s="79"/>
      <c r="F23" s="73"/>
      <c r="G23" s="74"/>
      <c r="J23" s="73"/>
      <c r="K23" s="74"/>
      <c r="L23" s="78"/>
      <c r="M23" s="79"/>
      <c r="N23" s="73"/>
      <c r="O23" s="74"/>
      <c r="R23" s="73"/>
      <c r="S23" s="74"/>
      <c r="T23" s="78"/>
      <c r="U23" s="79"/>
      <c r="V23" s="73"/>
      <c r="W23" s="74"/>
      <c r="Y23" s="73"/>
      <c r="Z23" s="74"/>
      <c r="AA23" s="78"/>
      <c r="AB23" s="79"/>
      <c r="AC23" s="73"/>
      <c r="AD23" s="74"/>
      <c r="AO23" s="71" t="s">
        <v>40</v>
      </c>
      <c r="AP23" s="80"/>
      <c r="AQ23" s="80"/>
      <c r="AR23" s="80"/>
      <c r="AS23" s="80"/>
      <c r="AT23" s="72"/>
    </row>
    <row r="24" spans="2:46" x14ac:dyDescent="0.25">
      <c r="B24" s="71" t="s">
        <v>4</v>
      </c>
      <c r="C24" s="80"/>
      <c r="D24" s="80"/>
      <c r="E24" s="80"/>
      <c r="F24" s="80"/>
      <c r="G24" s="72"/>
      <c r="J24" s="71" t="s">
        <v>10</v>
      </c>
      <c r="K24" s="80"/>
      <c r="L24" s="80"/>
      <c r="M24" s="80"/>
      <c r="N24" s="80"/>
      <c r="O24" s="72"/>
      <c r="R24" s="71" t="s">
        <v>11</v>
      </c>
      <c r="S24" s="80"/>
      <c r="T24" s="80"/>
      <c r="U24" s="80"/>
      <c r="V24" s="80"/>
      <c r="W24" s="72"/>
      <c r="Y24" s="71" t="s">
        <v>13</v>
      </c>
      <c r="Z24" s="80"/>
      <c r="AA24" s="80"/>
      <c r="AB24" s="80"/>
      <c r="AC24" s="80"/>
      <c r="AD24" s="72"/>
      <c r="AO24" s="73"/>
      <c r="AP24" s="81"/>
      <c r="AQ24" s="81"/>
      <c r="AR24" s="81"/>
      <c r="AS24" s="81"/>
      <c r="AT24" s="74"/>
    </row>
    <row r="25" spans="2:46" ht="15" customHeight="1" x14ac:dyDescent="0.25">
      <c r="B25" s="73"/>
      <c r="C25" s="81"/>
      <c r="D25" s="81"/>
      <c r="E25" s="81"/>
      <c r="F25" s="81"/>
      <c r="G25" s="74"/>
      <c r="J25" s="73"/>
      <c r="K25" s="81"/>
      <c r="L25" s="81"/>
      <c r="M25" s="81"/>
      <c r="N25" s="81"/>
      <c r="O25" s="74"/>
      <c r="R25" s="73"/>
      <c r="S25" s="81"/>
      <c r="T25" s="81"/>
      <c r="U25" s="81"/>
      <c r="V25" s="81"/>
      <c r="W25" s="74"/>
      <c r="Y25" s="73"/>
      <c r="Z25" s="81"/>
      <c r="AA25" s="81"/>
      <c r="AB25" s="81"/>
      <c r="AC25" s="81"/>
      <c r="AD25" s="74"/>
      <c r="AG25" s="71">
        <f>AC22+1</f>
        <v>38</v>
      </c>
      <c r="AH25" s="72"/>
      <c r="AI25" s="76">
        <v>6</v>
      </c>
      <c r="AJ25" s="77"/>
      <c r="AK25" s="71">
        <f>AG25+AI25-1</f>
        <v>43</v>
      </c>
      <c r="AL25" s="72"/>
      <c r="AO25" s="83">
        <v>44</v>
      </c>
      <c r="AP25" s="83"/>
      <c r="AQ25" s="82">
        <f>AS25-AS21</f>
        <v>0</v>
      </c>
      <c r="AR25" s="82"/>
      <c r="AS25" s="83">
        <f>AS21</f>
        <v>46</v>
      </c>
      <c r="AT25" s="83"/>
    </row>
    <row r="26" spans="2:46" ht="15" customHeight="1" x14ac:dyDescent="0.25">
      <c r="B26" s="83">
        <v>1</v>
      </c>
      <c r="C26" s="83"/>
      <c r="D26" s="82">
        <f>F26-F22</f>
        <v>0</v>
      </c>
      <c r="E26" s="82"/>
      <c r="F26" s="83">
        <f>J26-1</f>
        <v>5</v>
      </c>
      <c r="G26" s="83"/>
      <c r="J26" s="83">
        <f>J22</f>
        <v>6</v>
      </c>
      <c r="K26" s="83"/>
      <c r="L26" s="82">
        <f>N26-N22</f>
        <v>0</v>
      </c>
      <c r="M26" s="82"/>
      <c r="N26" s="83">
        <f>R26-1</f>
        <v>26</v>
      </c>
      <c r="O26" s="83"/>
      <c r="R26" s="83">
        <f>R22</f>
        <v>27</v>
      </c>
      <c r="S26" s="83"/>
      <c r="T26" s="82">
        <f>V26-V22</f>
        <v>0</v>
      </c>
      <c r="U26" s="82"/>
      <c r="V26" s="83">
        <f>V22</f>
        <v>32</v>
      </c>
      <c r="W26" s="83"/>
      <c r="Y26" s="83">
        <f>Y22</f>
        <v>33</v>
      </c>
      <c r="Z26" s="83"/>
      <c r="AA26" s="82">
        <f>AC26-AC22</f>
        <v>0</v>
      </c>
      <c r="AB26" s="82"/>
      <c r="AC26" s="83">
        <f>AC22</f>
        <v>37</v>
      </c>
      <c r="AD26" s="83"/>
      <c r="AG26" s="73"/>
      <c r="AH26" s="74"/>
      <c r="AI26" s="78"/>
      <c r="AJ26" s="79"/>
      <c r="AK26" s="73"/>
      <c r="AL26" s="74"/>
      <c r="AO26" s="83"/>
      <c r="AP26" s="83"/>
      <c r="AQ26" s="82"/>
      <c r="AR26" s="82"/>
      <c r="AS26" s="83"/>
      <c r="AT26" s="83"/>
    </row>
    <row r="27" spans="2:46" ht="15" customHeight="1" x14ac:dyDescent="0.25">
      <c r="B27" s="83"/>
      <c r="C27" s="83"/>
      <c r="D27" s="82"/>
      <c r="E27" s="82"/>
      <c r="F27" s="83"/>
      <c r="G27" s="83"/>
      <c r="J27" s="83"/>
      <c r="K27" s="83"/>
      <c r="L27" s="82"/>
      <c r="M27" s="82"/>
      <c r="N27" s="83"/>
      <c r="O27" s="83"/>
      <c r="R27" s="83"/>
      <c r="S27" s="83"/>
      <c r="T27" s="82"/>
      <c r="U27" s="82"/>
      <c r="V27" s="83"/>
      <c r="W27" s="83"/>
      <c r="Y27" s="83"/>
      <c r="Z27" s="83"/>
      <c r="AA27" s="82"/>
      <c r="AB27" s="82"/>
      <c r="AC27" s="83"/>
      <c r="AD27" s="83"/>
      <c r="AG27" s="71" t="s">
        <v>15</v>
      </c>
      <c r="AH27" s="80"/>
      <c r="AI27" s="80"/>
      <c r="AJ27" s="80"/>
      <c r="AK27" s="80"/>
      <c r="AL27" s="72"/>
    </row>
    <row r="28" spans="2:46" x14ac:dyDescent="0.25">
      <c r="AG28" s="73"/>
      <c r="AH28" s="81"/>
      <c r="AI28" s="81"/>
      <c r="AJ28" s="81"/>
      <c r="AK28" s="81"/>
      <c r="AL28" s="74"/>
    </row>
    <row r="29" spans="2:46" ht="15" customHeight="1" x14ac:dyDescent="0.25">
      <c r="AG29" s="83">
        <f>AG25</f>
        <v>38</v>
      </c>
      <c r="AH29" s="83"/>
      <c r="AI29" s="82">
        <f>AK29-AK25</f>
        <v>0</v>
      </c>
      <c r="AJ29" s="82"/>
      <c r="AK29" s="83">
        <v>43</v>
      </c>
      <c r="AL29" s="83"/>
    </row>
    <row r="30" spans="2:46" ht="15" customHeight="1" x14ac:dyDescent="0.25">
      <c r="R30" s="23">
        <f>N22+1</f>
        <v>27</v>
      </c>
      <c r="S30" s="24"/>
      <c r="T30" s="31">
        <v>5</v>
      </c>
      <c r="U30" s="32"/>
      <c r="V30" s="23">
        <f>R30+T30-1</f>
        <v>31</v>
      </c>
      <c r="W30" s="24"/>
      <c r="Y30" s="23">
        <f>V30+1</f>
        <v>32</v>
      </c>
      <c r="Z30" s="24"/>
      <c r="AA30" s="31">
        <v>4</v>
      </c>
      <c r="AB30" s="32"/>
      <c r="AC30" s="23">
        <f>Y30+AA30-1</f>
        <v>35</v>
      </c>
      <c r="AD30" s="24"/>
      <c r="AG30" s="83"/>
      <c r="AH30" s="83"/>
      <c r="AI30" s="82"/>
      <c r="AJ30" s="82"/>
      <c r="AK30" s="83"/>
      <c r="AL30" s="83"/>
    </row>
    <row r="31" spans="2:46" x14ac:dyDescent="0.25">
      <c r="R31" s="25"/>
      <c r="S31" s="26"/>
      <c r="T31" s="33"/>
      <c r="U31" s="34"/>
      <c r="V31" s="25"/>
      <c r="W31" s="26"/>
      <c r="Y31" s="25"/>
      <c r="Z31" s="26"/>
      <c r="AA31" s="33"/>
      <c r="AB31" s="34"/>
      <c r="AC31" s="25"/>
      <c r="AD31" s="26"/>
    </row>
    <row r="32" spans="2:46" x14ac:dyDescent="0.25">
      <c r="R32" s="23" t="s">
        <v>12</v>
      </c>
      <c r="S32" s="27"/>
      <c r="T32" s="27"/>
      <c r="U32" s="27"/>
      <c r="V32" s="27"/>
      <c r="W32" s="24"/>
      <c r="Y32" s="23" t="s">
        <v>14</v>
      </c>
      <c r="Z32" s="27"/>
      <c r="AA32" s="27"/>
      <c r="AB32" s="27"/>
      <c r="AC32" s="27"/>
      <c r="AD32" s="24"/>
    </row>
    <row r="33" spans="18:30" x14ac:dyDescent="0.25">
      <c r="R33" s="25"/>
      <c r="S33" s="28"/>
      <c r="T33" s="28"/>
      <c r="U33" s="28"/>
      <c r="V33" s="28"/>
      <c r="W33" s="26"/>
      <c r="Y33" s="25"/>
      <c r="Z33" s="28"/>
      <c r="AA33" s="28"/>
      <c r="AB33" s="28"/>
      <c r="AC33" s="28"/>
      <c r="AD33" s="26"/>
    </row>
    <row r="34" spans="18:30" ht="15" customHeight="1" x14ac:dyDescent="0.25">
      <c r="R34" s="29">
        <f>V34-T30+1</f>
        <v>29</v>
      </c>
      <c r="S34" s="29"/>
      <c r="T34" s="75">
        <f>V34-V30</f>
        <v>2</v>
      </c>
      <c r="U34" s="75"/>
      <c r="V34" s="29">
        <f>Y34-1</f>
        <v>33</v>
      </c>
      <c r="W34" s="29"/>
      <c r="Y34" s="29">
        <f>AC34-AA30+1</f>
        <v>34</v>
      </c>
      <c r="Z34" s="29"/>
      <c r="AA34" s="75">
        <f>AC34-AC30</f>
        <v>2</v>
      </c>
      <c r="AB34" s="75"/>
      <c r="AC34" s="29">
        <f>AG29-1</f>
        <v>37</v>
      </c>
      <c r="AD34" s="29"/>
    </row>
    <row r="35" spans="18:30" ht="15" customHeight="1" x14ac:dyDescent="0.25">
      <c r="R35" s="29"/>
      <c r="S35" s="29"/>
      <c r="T35" s="75"/>
      <c r="U35" s="75"/>
      <c r="V35" s="29"/>
      <c r="W35" s="29"/>
      <c r="Y35" s="29"/>
      <c r="Z35" s="29"/>
      <c r="AA35" s="75"/>
      <c r="AB35" s="75"/>
      <c r="AC35" s="29"/>
      <c r="AD35" s="29"/>
    </row>
  </sheetData>
  <mergeCells count="63">
    <mergeCell ref="R32:W33"/>
    <mergeCell ref="Y32:AD33"/>
    <mergeCell ref="R34:S35"/>
    <mergeCell ref="T34:U35"/>
    <mergeCell ref="V34:W35"/>
    <mergeCell ref="Y34:Z35"/>
    <mergeCell ref="AA34:AB35"/>
    <mergeCell ref="AC34:AD35"/>
    <mergeCell ref="R30:S31"/>
    <mergeCell ref="T30:U31"/>
    <mergeCell ref="V30:W31"/>
    <mergeCell ref="Y30:Z31"/>
    <mergeCell ref="AA30:AB31"/>
    <mergeCell ref="AC30:AD31"/>
    <mergeCell ref="AA26:AB27"/>
    <mergeCell ref="AC26:AD27"/>
    <mergeCell ref="AG27:AL28"/>
    <mergeCell ref="AG29:AH30"/>
    <mergeCell ref="AI29:AJ30"/>
    <mergeCell ref="AK29:AL30"/>
    <mergeCell ref="AK25:AL26"/>
    <mergeCell ref="N26:O27"/>
    <mergeCell ref="B24:G25"/>
    <mergeCell ref="J24:O25"/>
    <mergeCell ref="R24:W25"/>
    <mergeCell ref="Y24:AD25"/>
    <mergeCell ref="R26:S27"/>
    <mergeCell ref="B26:C27"/>
    <mergeCell ref="D26:E27"/>
    <mergeCell ref="F26:G27"/>
    <mergeCell ref="J26:K27"/>
    <mergeCell ref="L26:M27"/>
    <mergeCell ref="AO23:AT24"/>
    <mergeCell ref="AO21:AP22"/>
    <mergeCell ref="AQ21:AR22"/>
    <mergeCell ref="AS21:AT22"/>
    <mergeCell ref="T26:U27"/>
    <mergeCell ref="V26:W27"/>
    <mergeCell ref="Y26:Z27"/>
    <mergeCell ref="T22:U23"/>
    <mergeCell ref="V22:W23"/>
    <mergeCell ref="Y22:Z23"/>
    <mergeCell ref="AO25:AP26"/>
    <mergeCell ref="AQ25:AR26"/>
    <mergeCell ref="AS25:AT26"/>
    <mergeCell ref="AG25:AH26"/>
    <mergeCell ref="AI25:AJ26"/>
    <mergeCell ref="B22:C23"/>
    <mergeCell ref="D22:E23"/>
    <mergeCell ref="F22:G23"/>
    <mergeCell ref="J22:K23"/>
    <mergeCell ref="L22:M23"/>
    <mergeCell ref="N22:O23"/>
    <mergeCell ref="R22:S23"/>
    <mergeCell ref="AG17:AH18"/>
    <mergeCell ref="AI17:AJ18"/>
    <mergeCell ref="AK17:AL18"/>
    <mergeCell ref="AG19:AL20"/>
    <mergeCell ref="AG21:AH22"/>
    <mergeCell ref="AI21:AJ22"/>
    <mergeCell ref="AK21:AL22"/>
    <mergeCell ref="AA22:AB23"/>
    <mergeCell ref="AC22:A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CPM1</vt:lpstr>
      <vt:lpstr>CPM2</vt:lpstr>
      <vt:lpstr>PERT1</vt:lpstr>
      <vt:lpstr>PERT2</vt:lpstr>
      <vt:lpstr>solP1</vt:lpstr>
      <vt:lpstr>solP2</vt:lpstr>
    </vt:vector>
  </TitlesOfParts>
  <Company>MTM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Lorenzo Cirilli</cp:lastModifiedBy>
  <dcterms:created xsi:type="dcterms:W3CDTF">2017-03-18T08:32:09Z</dcterms:created>
  <dcterms:modified xsi:type="dcterms:W3CDTF">2020-02-26T20:12:58Z</dcterms:modified>
</cp:coreProperties>
</file>