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.Newman\Dropbox\github\SanJacMath.github.io\SanJacMath.github.io\newman\excel\"/>
    </mc:Choice>
  </mc:AlternateContent>
  <xr:revisionPtr revIDLastSave="0" documentId="13_ncr:1_{CF5BB658-6006-4250-8369-AAFBD4208ED6}" xr6:coauthVersionLast="47" xr6:coauthVersionMax="47" xr10:uidLastSave="{00000000-0000-0000-0000-000000000000}"/>
  <workbookProtection workbookAlgorithmName="SHA-512" workbookHashValue="tUKASPPaeggjveXVhoXjI84zB7d9adI+z2YD9isDLGv5/GdnWmV7pPuyP0Xjzdyb8cPnzaY5pPocFoudybRfPw==" workbookSaltValue="V6T/GNF5TcReyz0qSaV16g==" workbookSpinCount="100000" lockStructure="1"/>
  <bookViews>
    <workbookView xWindow="-120" yWindow="-120" windowWidth="29040" windowHeight="15720" tabRatio="769" xr2:uid="{00000000-000D-0000-FFFF-FFFF00000000}"/>
  </bookViews>
  <sheets>
    <sheet name="SampleStats" sheetId="1" r:id="rId1"/>
    <sheet name="PairedData" sheetId="2" r:id="rId2"/>
    <sheet name="Discrete Probability Dist." sheetId="3" r:id="rId3"/>
    <sheet name="Binomial" sheetId="4" r:id="rId4"/>
    <sheet name="Normal" sheetId="5" r:id="rId5"/>
    <sheet name="T Dist." sheetId="10" r:id="rId6"/>
    <sheet name="Conf. Intervals" sheetId="6" r:id="rId7"/>
    <sheet name="1 Sample Hyp. Tests" sheetId="7" r:id="rId8"/>
    <sheet name="2 Sample Hyp. Tests" sheetId="11" r:id="rId9"/>
    <sheet name="One-Way ANOVA" sheetId="8" r:id="rId10"/>
    <sheet name="ChiSquare" sheetId="12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5" l="1"/>
  <c r="A8" i="5"/>
  <c r="C6" i="4"/>
  <c r="A13" i="4"/>
  <c r="B7" i="4"/>
  <c r="J8" i="12"/>
  <c r="B7" i="10"/>
  <c r="K5" i="7"/>
  <c r="K4" i="7"/>
  <c r="K2" i="7"/>
  <c r="D16" i="7"/>
  <c r="D15" i="7"/>
  <c r="D14" i="7"/>
  <c r="D12" i="7"/>
  <c r="D6" i="7"/>
  <c r="D5" i="7"/>
  <c r="D4" i="7"/>
  <c r="D2" i="7"/>
  <c r="D9" i="11"/>
  <c r="D8" i="11"/>
  <c r="D7" i="11"/>
  <c r="D6" i="11"/>
  <c r="D5" i="11"/>
  <c r="D4" i="11"/>
  <c r="K4" i="11"/>
  <c r="K5" i="11"/>
  <c r="K7" i="11"/>
  <c r="K8" i="11"/>
  <c r="H5" i="6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E53" i="4" s="1"/>
  <c r="A10" i="2"/>
  <c r="E46" i="4" l="1"/>
  <c r="E10" i="4"/>
  <c r="E26" i="4"/>
  <c r="E42" i="4"/>
  <c r="E3" i="4"/>
  <c r="E19" i="4"/>
  <c r="E27" i="4"/>
  <c r="E43" i="4"/>
  <c r="E4" i="4"/>
  <c r="E20" i="4"/>
  <c r="E36" i="4"/>
  <c r="E44" i="4"/>
  <c r="E6" i="4"/>
  <c r="E14" i="4"/>
  <c r="E22" i="4"/>
  <c r="E30" i="4"/>
  <c r="E38" i="4"/>
  <c r="E7" i="4"/>
  <c r="E15" i="4"/>
  <c r="E23" i="4"/>
  <c r="E31" i="4"/>
  <c r="E39" i="4"/>
  <c r="E47" i="4"/>
  <c r="E8" i="4"/>
  <c r="E16" i="4"/>
  <c r="E24" i="4"/>
  <c r="E32" i="4"/>
  <c r="E40" i="4"/>
  <c r="E48" i="4"/>
  <c r="E9" i="4"/>
  <c r="E17" i="4"/>
  <c r="E25" i="4"/>
  <c r="E33" i="4"/>
  <c r="E41" i="4"/>
  <c r="E49" i="4"/>
  <c r="E18" i="4"/>
  <c r="E34" i="4"/>
  <c r="E50" i="4"/>
  <c r="E11" i="4"/>
  <c r="E35" i="4"/>
  <c r="E51" i="4"/>
  <c r="E12" i="4"/>
  <c r="E28" i="4"/>
  <c r="E52" i="4"/>
  <c r="E5" i="4"/>
  <c r="E13" i="4"/>
  <c r="E21" i="4"/>
  <c r="E29" i="4"/>
  <c r="E37" i="4"/>
  <c r="E45" i="4"/>
  <c r="A69" i="3"/>
  <c r="A68" i="3"/>
  <c r="A67" i="3"/>
  <c r="A66" i="3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3" i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9" i="2"/>
  <c r="B12" i="4" l="1"/>
  <c r="A4" i="1"/>
  <c r="A5" i="1" l="1"/>
  <c r="B11" i="10"/>
  <c r="C2" i="10"/>
  <c r="A6" i="1" l="1"/>
  <c r="A7" i="1" s="1"/>
  <c r="N7" i="8"/>
  <c r="A8" i="1" l="1"/>
  <c r="A9" i="1" l="1"/>
  <c r="D13" i="6"/>
  <c r="C13" i="6"/>
  <c r="D6" i="6"/>
  <c r="C6" i="6"/>
  <c r="H6" i="6"/>
  <c r="A10" i="1" l="1"/>
  <c r="A11" i="1" s="1"/>
  <c r="E4" i="1"/>
  <c r="E16" i="1" l="1"/>
  <c r="E7" i="1"/>
  <c r="A12" i="1"/>
  <c r="A13" i="1" s="1"/>
  <c r="A14" i="1" s="1"/>
  <c r="E8" i="1"/>
  <c r="E13" i="1"/>
  <c r="E5" i="1"/>
  <c r="E9" i="1"/>
  <c r="E6" i="1"/>
  <c r="E10" i="1"/>
  <c r="E15" i="1"/>
  <c r="E14" i="1"/>
  <c r="E12" i="1"/>
  <c r="A15" i="1" l="1"/>
  <c r="A16" i="1" s="1"/>
  <c r="A17" i="1" s="1"/>
  <c r="A18" i="1" s="1"/>
  <c r="A19" i="1"/>
  <c r="A20" i="1" s="1"/>
  <c r="A21" i="1" s="1"/>
  <c r="A22" i="1" l="1"/>
  <c r="D66" i="12"/>
  <c r="E66" i="12"/>
  <c r="F66" i="12"/>
  <c r="D67" i="12"/>
  <c r="E67" i="12"/>
  <c r="F67" i="12"/>
  <c r="D68" i="12"/>
  <c r="E68" i="12"/>
  <c r="F68" i="12"/>
  <c r="D69" i="12"/>
  <c r="E69" i="12"/>
  <c r="F69" i="12"/>
  <c r="A102" i="12"/>
  <c r="F102" i="12" s="1"/>
  <c r="A101" i="12"/>
  <c r="E101" i="12" s="1"/>
  <c r="A100" i="12"/>
  <c r="F100" i="12" s="1"/>
  <c r="A99" i="12"/>
  <c r="F99" i="12" s="1"/>
  <c r="A98" i="12"/>
  <c r="F98" i="12" s="1"/>
  <c r="A97" i="12"/>
  <c r="E97" i="12" s="1"/>
  <c r="A96" i="12"/>
  <c r="F96" i="12" s="1"/>
  <c r="A95" i="12"/>
  <c r="F95" i="12" s="1"/>
  <c r="A94" i="12"/>
  <c r="F94" i="12" s="1"/>
  <c r="A93" i="12"/>
  <c r="E93" i="12" s="1"/>
  <c r="A92" i="12"/>
  <c r="F92" i="12" s="1"/>
  <c r="A91" i="12"/>
  <c r="F91" i="12" s="1"/>
  <c r="A90" i="12"/>
  <c r="F90" i="12" s="1"/>
  <c r="A89" i="12"/>
  <c r="E89" i="12" s="1"/>
  <c r="A88" i="12"/>
  <c r="A87" i="12"/>
  <c r="F87" i="12" s="1"/>
  <c r="A86" i="12"/>
  <c r="F86" i="12" s="1"/>
  <c r="A85" i="12"/>
  <c r="E85" i="12" s="1"/>
  <c r="A84" i="12"/>
  <c r="A83" i="12"/>
  <c r="F83" i="12" s="1"/>
  <c r="A82" i="12"/>
  <c r="F82" i="12" s="1"/>
  <c r="A81" i="12"/>
  <c r="E81" i="12" s="1"/>
  <c r="A80" i="12"/>
  <c r="A79" i="12"/>
  <c r="F79" i="12" s="1"/>
  <c r="A78" i="12"/>
  <c r="F78" i="12" s="1"/>
  <c r="A77" i="12"/>
  <c r="E77" i="12" s="1"/>
  <c r="A76" i="12"/>
  <c r="A75" i="12"/>
  <c r="F75" i="12" s="1"/>
  <c r="A74" i="12"/>
  <c r="F74" i="12" s="1"/>
  <c r="A73" i="12"/>
  <c r="E73" i="12" s="1"/>
  <c r="A72" i="12"/>
  <c r="A71" i="12"/>
  <c r="F71" i="12" s="1"/>
  <c r="A70" i="12"/>
  <c r="F70" i="12" s="1"/>
  <c r="A65" i="12"/>
  <c r="E65" i="12" s="1"/>
  <c r="A64" i="12"/>
  <c r="A63" i="12"/>
  <c r="F63" i="12" s="1"/>
  <c r="A62" i="12"/>
  <c r="F62" i="12" s="1"/>
  <c r="A61" i="12"/>
  <c r="E61" i="12" s="1"/>
  <c r="A60" i="12"/>
  <c r="A59" i="12"/>
  <c r="F59" i="12" s="1"/>
  <c r="A58" i="12"/>
  <c r="F58" i="12" s="1"/>
  <c r="A57" i="12"/>
  <c r="E57" i="12" s="1"/>
  <c r="A56" i="12"/>
  <c r="A55" i="12"/>
  <c r="F55" i="12" s="1"/>
  <c r="A54" i="12"/>
  <c r="F54" i="12" s="1"/>
  <c r="A53" i="12"/>
  <c r="E53" i="12" s="1"/>
  <c r="A52" i="12"/>
  <c r="A51" i="12"/>
  <c r="F51" i="12" s="1"/>
  <c r="A50" i="12"/>
  <c r="F50" i="12" s="1"/>
  <c r="A49" i="12"/>
  <c r="E49" i="12" s="1"/>
  <c r="A48" i="12"/>
  <c r="A47" i="12"/>
  <c r="F47" i="12" s="1"/>
  <c r="A46" i="12"/>
  <c r="F46" i="12" s="1"/>
  <c r="A45" i="12"/>
  <c r="E45" i="12" s="1"/>
  <c r="A44" i="12"/>
  <c r="A43" i="12"/>
  <c r="D43" i="12" s="1"/>
  <c r="A42" i="12"/>
  <c r="F42" i="12" s="1"/>
  <c r="A41" i="12"/>
  <c r="E41" i="12" s="1"/>
  <c r="A40" i="12"/>
  <c r="A39" i="12"/>
  <c r="D39" i="12" s="1"/>
  <c r="A38" i="12"/>
  <c r="F38" i="12" s="1"/>
  <c r="A37" i="12"/>
  <c r="E37" i="12" s="1"/>
  <c r="A36" i="12"/>
  <c r="A35" i="12"/>
  <c r="D35" i="12" s="1"/>
  <c r="A34" i="12"/>
  <c r="F34" i="12" s="1"/>
  <c r="A33" i="12"/>
  <c r="E33" i="12" s="1"/>
  <c r="A32" i="12"/>
  <c r="A31" i="12"/>
  <c r="D31" i="12" s="1"/>
  <c r="A30" i="12"/>
  <c r="F30" i="12" s="1"/>
  <c r="A29" i="12"/>
  <c r="E29" i="12" s="1"/>
  <c r="A28" i="12"/>
  <c r="A27" i="12"/>
  <c r="D27" i="12" s="1"/>
  <c r="A26" i="12"/>
  <c r="F26" i="12" s="1"/>
  <c r="A25" i="12"/>
  <c r="E25" i="12" s="1"/>
  <c r="A24" i="12"/>
  <c r="A23" i="12"/>
  <c r="D23" i="12" s="1"/>
  <c r="A22" i="12"/>
  <c r="F22" i="12" s="1"/>
  <c r="A21" i="12"/>
  <c r="E21" i="12" s="1"/>
  <c r="A20" i="12"/>
  <c r="A19" i="12"/>
  <c r="D19" i="12" s="1"/>
  <c r="A18" i="12"/>
  <c r="F18" i="12" s="1"/>
  <c r="A17" i="12"/>
  <c r="E17" i="12" s="1"/>
  <c r="A16" i="12"/>
  <c r="A15" i="12"/>
  <c r="D15" i="12" s="1"/>
  <c r="A14" i="12"/>
  <c r="F14" i="12" s="1"/>
  <c r="A13" i="12"/>
  <c r="E13" i="12" s="1"/>
  <c r="A3" i="12"/>
  <c r="J9" i="11"/>
  <c r="J6" i="11"/>
  <c r="C12" i="11"/>
  <c r="C11" i="11"/>
  <c r="C13" i="11" s="1"/>
  <c r="A23" i="1" l="1"/>
  <c r="A24" i="1" s="1"/>
  <c r="A25" i="1" s="1"/>
  <c r="D3" i="12"/>
  <c r="E3" i="12" s="1"/>
  <c r="F3" i="12" s="1"/>
  <c r="D78" i="12"/>
  <c r="D38" i="12"/>
  <c r="D62" i="12"/>
  <c r="D30" i="12"/>
  <c r="D58" i="12"/>
  <c r="D82" i="12"/>
  <c r="D46" i="12"/>
  <c r="D63" i="12"/>
  <c r="E23" i="12"/>
  <c r="E99" i="12"/>
  <c r="D102" i="12"/>
  <c r="D98" i="12"/>
  <c r="D94" i="12"/>
  <c r="D90" i="12"/>
  <c r="E83" i="12"/>
  <c r="D79" i="12"/>
  <c r="D74" i="12"/>
  <c r="E63" i="12"/>
  <c r="D59" i="12"/>
  <c r="D54" i="12"/>
  <c r="E47" i="12"/>
  <c r="D42" i="12"/>
  <c r="D34" i="12"/>
  <c r="D26" i="12"/>
  <c r="D18" i="12"/>
  <c r="E87" i="12"/>
  <c r="D83" i="12"/>
  <c r="E71" i="12"/>
  <c r="E51" i="12"/>
  <c r="D47" i="12"/>
  <c r="E39" i="12"/>
  <c r="E31" i="12"/>
  <c r="E15" i="12"/>
  <c r="E95" i="12"/>
  <c r="E91" i="12"/>
  <c r="D87" i="12"/>
  <c r="E75" i="12"/>
  <c r="D71" i="12"/>
  <c r="E55" i="12"/>
  <c r="D51" i="12"/>
  <c r="D22" i="12"/>
  <c r="D14" i="12"/>
  <c r="D99" i="12"/>
  <c r="D95" i="12"/>
  <c r="D91" i="12"/>
  <c r="D86" i="12"/>
  <c r="E79" i="12"/>
  <c r="D75" i="12"/>
  <c r="D70" i="12"/>
  <c r="E59" i="12"/>
  <c r="D55" i="12"/>
  <c r="D50" i="12"/>
  <c r="E43" i="12"/>
  <c r="E35" i="12"/>
  <c r="E27" i="12"/>
  <c r="E19" i="12"/>
  <c r="D24" i="12"/>
  <c r="E24" i="12"/>
  <c r="F24" i="12"/>
  <c r="D40" i="12"/>
  <c r="E40" i="12"/>
  <c r="F40" i="12"/>
  <c r="D16" i="12"/>
  <c r="E16" i="12"/>
  <c r="F16" i="12"/>
  <c r="D28" i="12"/>
  <c r="E28" i="12"/>
  <c r="F28" i="12"/>
  <c r="D36" i="12"/>
  <c r="F36" i="12"/>
  <c r="E36" i="12"/>
  <c r="D44" i="12"/>
  <c r="F44" i="12"/>
  <c r="E44" i="12"/>
  <c r="D52" i="12"/>
  <c r="F52" i="12"/>
  <c r="E52" i="12"/>
  <c r="D56" i="12"/>
  <c r="E56" i="12"/>
  <c r="F56" i="12"/>
  <c r="D64" i="12"/>
  <c r="F64" i="12"/>
  <c r="E64" i="12"/>
  <c r="D72" i="12"/>
  <c r="E72" i="12"/>
  <c r="F72" i="12"/>
  <c r="D76" i="12"/>
  <c r="E76" i="12"/>
  <c r="F76" i="12"/>
  <c r="D80" i="12"/>
  <c r="E80" i="12"/>
  <c r="F80" i="12"/>
  <c r="D84" i="12"/>
  <c r="F84" i="12"/>
  <c r="E84" i="12"/>
  <c r="D88" i="12"/>
  <c r="E88" i="12"/>
  <c r="F88" i="12"/>
  <c r="D92" i="12"/>
  <c r="E92" i="12"/>
  <c r="D96" i="12"/>
  <c r="E96" i="12"/>
  <c r="D100" i="12"/>
  <c r="E100" i="12"/>
  <c r="D20" i="12"/>
  <c r="E20" i="12"/>
  <c r="F20" i="12"/>
  <c r="D32" i="12"/>
  <c r="F32" i="12"/>
  <c r="E32" i="12"/>
  <c r="D48" i="12"/>
  <c r="E48" i="12"/>
  <c r="F48" i="12"/>
  <c r="D60" i="12"/>
  <c r="E60" i="12"/>
  <c r="F60" i="12"/>
  <c r="F89" i="12"/>
  <c r="F85" i="12"/>
  <c r="F81" i="12"/>
  <c r="E102" i="12"/>
  <c r="D101" i="12"/>
  <c r="E98" i="12"/>
  <c r="D97" i="12"/>
  <c r="E94" i="12"/>
  <c r="D93" i="12"/>
  <c r="E90" i="12"/>
  <c r="D89" i="12"/>
  <c r="E86" i="12"/>
  <c r="D85" i="12"/>
  <c r="E82" i="12"/>
  <c r="D81" i="12"/>
  <c r="E78" i="12"/>
  <c r="D77" i="12"/>
  <c r="E74" i="12"/>
  <c r="D73" i="12"/>
  <c r="E70" i="12"/>
  <c r="D65" i="12"/>
  <c r="E62" i="12"/>
  <c r="D61" i="12"/>
  <c r="E58" i="12"/>
  <c r="D57" i="12"/>
  <c r="E54" i="12"/>
  <c r="D53" i="12"/>
  <c r="E50" i="12"/>
  <c r="D49" i="12"/>
  <c r="E46" i="12"/>
  <c r="D45" i="12"/>
  <c r="F43" i="12"/>
  <c r="E42" i="12"/>
  <c r="D41" i="12"/>
  <c r="F39" i="12"/>
  <c r="E38" i="12"/>
  <c r="D37" i="12"/>
  <c r="F35" i="12"/>
  <c r="E34" i="12"/>
  <c r="D33" i="12"/>
  <c r="F31" i="12"/>
  <c r="E30" i="12"/>
  <c r="D29" i="12"/>
  <c r="F27" i="12"/>
  <c r="E26" i="12"/>
  <c r="D25" i="12"/>
  <c r="F23" i="12"/>
  <c r="E22" i="12"/>
  <c r="D21" i="12"/>
  <c r="F19" i="12"/>
  <c r="E18" i="12"/>
  <c r="D17" i="12"/>
  <c r="F15" i="12"/>
  <c r="E14" i="12"/>
  <c r="D13" i="12"/>
  <c r="F77" i="12"/>
  <c r="F73" i="12"/>
  <c r="F65" i="12"/>
  <c r="F61" i="12"/>
  <c r="F57" i="12"/>
  <c r="F53" i="12"/>
  <c r="F49" i="12"/>
  <c r="F45" i="12"/>
  <c r="F41" i="12"/>
  <c r="F37" i="12"/>
  <c r="F33" i="12"/>
  <c r="F29" i="12"/>
  <c r="F25" i="12"/>
  <c r="F21" i="12"/>
  <c r="F17" i="12"/>
  <c r="F13" i="12"/>
  <c r="F101" i="12"/>
  <c r="F97" i="12"/>
  <c r="F93" i="12"/>
  <c r="A4" i="12"/>
  <c r="J11" i="11"/>
  <c r="J12" i="11" s="1"/>
  <c r="H4" i="8"/>
  <c r="O6" i="8" s="1"/>
  <c r="A26" i="1" l="1"/>
  <c r="A27" i="1" s="1"/>
  <c r="I7" i="8"/>
  <c r="D4" i="12"/>
  <c r="E4" i="12" s="1"/>
  <c r="F4" i="12" s="1"/>
  <c r="A5" i="12"/>
  <c r="D5" i="12" s="1"/>
  <c r="E5" i="12" s="1"/>
  <c r="F5" i="12" s="1"/>
  <c r="J3" i="8"/>
  <c r="K3" i="8"/>
  <c r="I6" i="8"/>
  <c r="H3" i="8"/>
  <c r="L3" i="8"/>
  <c r="I3" i="8"/>
  <c r="M3" i="8"/>
  <c r="J6" i="7"/>
  <c r="J8" i="7" s="1"/>
  <c r="J9" i="7" s="1"/>
  <c r="J3" i="7"/>
  <c r="C18" i="7"/>
  <c r="C19" i="7" s="1"/>
  <c r="C13" i="7"/>
  <c r="C8" i="7"/>
  <c r="C9" i="7" s="1"/>
  <c r="C10" i="6"/>
  <c r="C3" i="6"/>
  <c r="C3" i="7"/>
  <c r="G5" i="6"/>
  <c r="A28" i="1" l="1"/>
  <c r="A29" i="1" s="1"/>
  <c r="A30" i="1" s="1"/>
  <c r="A31" i="1" s="1"/>
  <c r="A32" i="1" s="1"/>
  <c r="A33" i="1" s="1"/>
  <c r="I8" i="8"/>
  <c r="A6" i="12"/>
  <c r="H6" i="8"/>
  <c r="H7" i="8"/>
  <c r="C12" i="6"/>
  <c r="C11" i="6"/>
  <c r="C9" i="6"/>
  <c r="C2" i="6"/>
  <c r="C4" i="6"/>
  <c r="C5" i="6"/>
  <c r="I6" i="6"/>
  <c r="H3" i="6"/>
  <c r="H2" i="6"/>
  <c r="C10" i="10"/>
  <c r="C11" i="5"/>
  <c r="C3" i="4"/>
  <c r="B12" i="5"/>
  <c r="B8" i="5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3" i="3"/>
  <c r="C2" i="4"/>
  <c r="A7" i="10"/>
  <c r="H8" i="8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J6" i="8"/>
  <c r="D6" i="12"/>
  <c r="E6" i="12" s="1"/>
  <c r="F6" i="12" s="1"/>
  <c r="A7" i="12"/>
  <c r="J7" i="8"/>
  <c r="A4" i="3"/>
  <c r="A3" i="2"/>
  <c r="A4" i="2" s="1"/>
  <c r="K6" i="8" l="1"/>
  <c r="L6" i="8" s="1"/>
  <c r="D7" i="12"/>
  <c r="E7" i="12" s="1"/>
  <c r="F7" i="12" s="1"/>
  <c r="A8" i="12"/>
  <c r="A5" i="3"/>
  <c r="A6" i="3" s="1"/>
  <c r="A5" i="2"/>
  <c r="A6" i="2" s="1"/>
  <c r="A12" i="4"/>
  <c r="A7" i="2" l="1"/>
  <c r="A8" i="2"/>
  <c r="A9" i="12"/>
  <c r="A10" i="12" s="1"/>
  <c r="D8" i="12"/>
  <c r="E8" i="12" s="1"/>
  <c r="F8" i="12" s="1"/>
  <c r="A7" i="3"/>
  <c r="A11" i="12" l="1"/>
  <c r="D10" i="12"/>
  <c r="E10" i="12" s="1"/>
  <c r="F10" i="12" s="1"/>
  <c r="D9" i="12"/>
  <c r="E9" i="12" s="1"/>
  <c r="F9" i="12" s="1"/>
  <c r="F5" i="3"/>
  <c r="F4" i="3"/>
  <c r="F6" i="3"/>
  <c r="A12" i="12" l="1"/>
  <c r="I9" i="12" s="1"/>
  <c r="D11" i="12"/>
  <c r="E11" i="12" s="1"/>
  <c r="F11" i="12" s="1"/>
  <c r="D12" i="12" l="1"/>
  <c r="E12" i="12" s="1"/>
  <c r="F12" i="12" s="1"/>
  <c r="I4" i="12" s="1"/>
  <c r="I6" i="12" s="1"/>
  <c r="I5" i="12" l="1"/>
  <c r="F4" i="2" l="1"/>
  <c r="F5" i="2" l="1"/>
  <c r="F10" i="2"/>
  <c r="F7" i="2"/>
  <c r="F11" i="2"/>
  <c r="F8" i="2"/>
  <c r="F6" i="2"/>
</calcChain>
</file>

<file path=xl/sharedStrings.xml><?xml version="1.0" encoding="utf-8"?>
<sst xmlns="http://schemas.openxmlformats.org/spreadsheetml/2006/main" count="452" uniqueCount="177">
  <si>
    <t>Type sample data in the column below, and the statistics will calculate on the right</t>
  </si>
  <si>
    <t>Statistics Tools: compiled by Ryan Newman, San Jacinto College North</t>
  </si>
  <si>
    <t>Index</t>
  </si>
  <si>
    <t>Sample Data</t>
  </si>
  <si>
    <t>Excel Formulas</t>
  </si>
  <si>
    <t>n =</t>
  </si>
  <si>
    <t>=COUNT(select cells)</t>
  </si>
  <si>
    <t>=</t>
  </si>
  <si>
    <t>=AVERAGE(select cells)</t>
  </si>
  <si>
    <t>s =</t>
  </si>
  <si>
    <t>=STDEV.S(select cells)</t>
  </si>
  <si>
    <r>
      <t>s</t>
    </r>
    <r>
      <rPr>
        <sz val="11"/>
        <color theme="1"/>
        <rFont val="Calibri"/>
        <family val="2"/>
      </rPr>
      <t xml:space="preserve">² = </t>
    </r>
  </si>
  <si>
    <t>=(STDEV.S(select cells))^2</t>
  </si>
  <si>
    <t>range =</t>
  </si>
  <si>
    <t>=MAX(select cells)-MIN(select cells)</t>
  </si>
  <si>
    <t>=SUM(select cells)</t>
  </si>
  <si>
    <t>=SUMPRODUCT(select cells,select cells)</t>
  </si>
  <si>
    <t>min =</t>
  </si>
  <si>
    <t>=MIN(select cells)</t>
  </si>
  <si>
    <t>Q1 =</t>
  </si>
  <si>
    <t>=QUARTILE.EXC(select cells,1) gets close to our method, but this is our method: =IF(INT(COUNT(select cells)*25/100)=COUNT(select cells)*25/100,AVERAGE(SMALL(select cells,COUNT(select cells)*25/100),SMALL(select cells,COUNT(select cells)*25/100+1)),SMALL(select cells,ROUNDUP(COUNT(select cells)*25/100,0)))</t>
  </si>
  <si>
    <t>=MEDIAN(select cells)</t>
  </si>
  <si>
    <t>Q3 =</t>
  </si>
  <si>
    <t>=QUARTILE.EXC(select cells,3) gets close to our method, but this is our method: =IF(INT(COUNT(select cells)*75/100)=COUNT(select cells)*75/100,AVERAGE(SMALL(select cells,COUNT(select cells)*75/100),SMALL(select cells,COUNT(select cells)*75/100+1)),SMALL(select cells,ROUNDUP(COUNT(select cells)*75/100,0)))</t>
  </si>
  <si>
    <t>=MAX(select cells)</t>
  </si>
  <si>
    <t>Type sample data in the X and Y columns below, and the statistics will calculate on the right</t>
  </si>
  <si>
    <t>X</t>
  </si>
  <si>
    <t>Y</t>
  </si>
  <si>
    <t>=COUNT(Xlist)</t>
  </si>
  <si>
    <t>=AVERAGE(Xlist)</t>
  </si>
  <si>
    <t>=AVERAGE(Ylist)</t>
  </si>
  <si>
    <t>r =</t>
  </si>
  <si>
    <t>=CORREL(Xlist, Ylist)</t>
  </si>
  <si>
    <r>
      <t>r</t>
    </r>
    <r>
      <rPr>
        <sz val="11"/>
        <color theme="1"/>
        <rFont val="Calibri"/>
        <family val="2"/>
      </rPr>
      <t>²</t>
    </r>
    <r>
      <rPr>
        <sz val="11"/>
        <color theme="1"/>
        <rFont val="Calibri"/>
        <family val="2"/>
        <scheme val="minor"/>
      </rPr>
      <t xml:space="preserve"> =</t>
    </r>
  </si>
  <si>
    <t>=(CORREL(Xlist, Ylist))^2</t>
  </si>
  <si>
    <t>y = a + bx</t>
  </si>
  <si>
    <t>a =</t>
  </si>
  <si>
    <t>=(SUM(Ylist)*SUMPRODUCT(Xlist,Xlist)-SUM(Xlist)*SUMPRODUCT(Xlist,Ylist))/(COUNT(Xlist)*SUMPRODUCT(Xlist,Xlist)-(SUM(Xlist))^2)</t>
  </si>
  <si>
    <t>b =</t>
  </si>
  <si>
    <t>=(COUNT(Xlist)*SUMPRODUCT(Xlist,Ylist)-SUM(Xlist)*SUM(Ylist))/(COUNT(Xlist)*SUMPRODUCT(Xlist,Xlist)-(SUM(Xlist)^2))</t>
  </si>
  <si>
    <t>Type probability distribution in the X and P(X) columns below, and the statistics will calculate on the right</t>
  </si>
  <si>
    <t>P(X)</t>
  </si>
  <si>
    <t>ΣP(X) =</t>
  </si>
  <si>
    <t>=SUM(Plist)</t>
  </si>
  <si>
    <t>µ =</t>
  </si>
  <si>
    <t>=SUMPRODUCT(Xlist,Plist)</t>
  </si>
  <si>
    <t>σ =</t>
  </si>
  <si>
    <t>=SQRT(SUMPRODUCT(Xlist,Xlist,Plist)-(SUMPRODUCT(Xlist,Plist))^2)</t>
  </si>
  <si>
    <t>Binomial Probability Distribution</t>
  </si>
  <si>
    <t>x</t>
  </si>
  <si>
    <t>P(x)</t>
  </si>
  <si>
    <t>p =</t>
  </si>
  <si>
    <t>Individual x value?</t>
  </si>
  <si>
    <t>x =</t>
  </si>
  <si>
    <t>P(x) =</t>
  </si>
  <si>
    <t>=BINOM.DIST(x,n,p,FALSE)</t>
  </si>
  <si>
    <t>Range of x values?</t>
  </si>
  <si>
    <t>lower bound =</t>
  </si>
  <si>
    <t>(or leave blank for everything less than or equal to 'upper bound')</t>
  </si>
  <si>
    <t>upper bound =</t>
  </si>
  <si>
    <t>(or leave blank for everything greater than or equal to 'lower bound')</t>
  </si>
  <si>
    <t>=BINOM.DIST.RANGE(n,p,lower,upper)</t>
  </si>
  <si>
    <t>Normal Distribution</t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</si>
  <si>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 xml:space="preserve"> =</t>
    </r>
  </si>
  <si>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 xml:space="preserve"> =</t>
    </r>
  </si>
  <si>
    <t>Cumulative density function (normalCDF):</t>
  </si>
  <si>
    <t>(or leave blank for everything less than 'upper bound')</t>
  </si>
  <si>
    <t>(or leave blank for everything greater than 'lower bound')</t>
  </si>
  <si>
    <r>
      <t>=NORM.DIST(upper,</t>
    </r>
    <r>
      <rPr>
        <sz val="11"/>
        <color theme="1"/>
        <rFont val="Calibri"/>
        <family val="2"/>
      </rPr>
      <t>µ,σ,TRUE) - NORM.DIST(lower,µ,σ,TRUE)</t>
    </r>
  </si>
  <si>
    <t>Inverse normal distribution (InvNorm):</t>
  </si>
  <si>
    <t>area to the left =</t>
  </si>
  <si>
    <t>=NORM.INV(area to the left,µ,σ)</t>
  </si>
  <si>
    <t>T Distribution</t>
  </si>
  <si>
    <t>degrees of freedom =</t>
  </si>
  <si>
    <t>Cumulative density function (TCDF):</t>
  </si>
  <si>
    <r>
      <t>=T.DIST(upper,df</t>
    </r>
    <r>
      <rPr>
        <sz val="11"/>
        <color theme="1"/>
        <rFont val="Calibri"/>
        <family val="2"/>
      </rPr>
      <t>,TRUE) - T.DIST(lower,df,TRUE)</t>
    </r>
  </si>
  <si>
    <t>Inverse T distribution (InvT):</t>
  </si>
  <si>
    <t xml:space="preserve"> t =</t>
  </si>
  <si>
    <t>=T.INV(area to the left,df)</t>
  </si>
  <si>
    <t>Z Interval</t>
  </si>
  <si>
    <t>Proportion Interval</t>
  </si>
  <si>
    <t xml:space="preserve"> =</t>
  </si>
  <si>
    <t>C-Level =</t>
  </si>
  <si>
    <t>Confidence Interval:</t>
  </si>
  <si>
    <t>T Interval</t>
  </si>
  <si>
    <t>Z Test</t>
  </si>
  <si>
    <t>Proportion Test</t>
  </si>
  <si>
    <r>
      <t xml:space="preserve">H0:   </t>
    </r>
    <r>
      <rPr>
        <sz val="11"/>
        <color theme="1"/>
        <rFont val="Calibri"/>
        <family val="2"/>
      </rPr>
      <t xml:space="preserve">µ </t>
    </r>
  </si>
  <si>
    <r>
      <t>H0:   p</t>
    </r>
    <r>
      <rPr>
        <sz val="11"/>
        <color theme="1"/>
        <rFont val="Calibri"/>
        <family val="2"/>
      </rPr>
      <t xml:space="preserve"> </t>
    </r>
  </si>
  <si>
    <r>
      <t xml:space="preserve">H1:   </t>
    </r>
    <r>
      <rPr>
        <sz val="11"/>
        <color theme="1"/>
        <rFont val="Calibri"/>
        <family val="2"/>
      </rPr>
      <t>µ</t>
    </r>
  </si>
  <si>
    <t>≠</t>
  </si>
  <si>
    <t>H1:   p</t>
  </si>
  <si>
    <t>n</t>
  </si>
  <si>
    <t>σ</t>
  </si>
  <si>
    <t>z</t>
  </si>
  <si>
    <t>P</t>
  </si>
  <si>
    <t>T Test</t>
  </si>
  <si>
    <t>s</t>
  </si>
  <si>
    <t>t</t>
  </si>
  <si>
    <t>&lt;</t>
  </si>
  <si>
    <t>&gt;</t>
  </si>
  <si>
    <t>2 Sample T Test (st. devs. not pooled)</t>
  </si>
  <si>
    <t>2 Proportion Test</t>
  </si>
  <si>
    <r>
      <t xml:space="preserve">H0:   </t>
    </r>
    <r>
      <rPr>
        <sz val="11"/>
        <color theme="1"/>
        <rFont val="Calibri"/>
        <family val="2"/>
      </rPr>
      <t xml:space="preserve">µ1 </t>
    </r>
  </si>
  <si>
    <t>µ2</t>
  </si>
  <si>
    <r>
      <t>H0:   p1</t>
    </r>
    <r>
      <rPr>
        <sz val="11"/>
        <color theme="1"/>
        <rFont val="Calibri"/>
        <family val="2"/>
      </rPr>
      <t xml:space="preserve"> </t>
    </r>
  </si>
  <si>
    <t>p2</t>
  </si>
  <si>
    <r>
      <t xml:space="preserve">H1:   </t>
    </r>
    <r>
      <rPr>
        <sz val="11"/>
        <color theme="1"/>
        <rFont val="Calibri"/>
        <family val="2"/>
      </rPr>
      <t>µ1</t>
    </r>
  </si>
  <si>
    <t>H1:   p1</t>
  </si>
  <si>
    <t>n1</t>
  </si>
  <si>
    <t>s1</t>
  </si>
  <si>
    <t>x1</t>
  </si>
  <si>
    <t>n2</t>
  </si>
  <si>
    <t>s2</t>
  </si>
  <si>
    <t>x2</t>
  </si>
  <si>
    <t>df</t>
  </si>
  <si>
    <t>Type sample data in the columns below, and the statistics will calculate on the right</t>
  </si>
  <si>
    <t>Group 1</t>
  </si>
  <si>
    <t>Group 2</t>
  </si>
  <si>
    <t>Group 3</t>
  </si>
  <si>
    <t>Group 4</t>
  </si>
  <si>
    <t>Group 5</t>
  </si>
  <si>
    <t>Group 6</t>
  </si>
  <si>
    <t>Group Means:</t>
  </si>
  <si>
    <t>Source of Variation</t>
  </si>
  <si>
    <t>SS</t>
  </si>
  <si>
    <t>MS</t>
  </si>
  <si>
    <t>F</t>
  </si>
  <si>
    <t>P-Value</t>
  </si>
  <si>
    <t>α</t>
  </si>
  <si>
    <t>Critical F</t>
  </si>
  <si>
    <t>Treatments/Between Groups</t>
  </si>
  <si>
    <t>Error/Within Groups</t>
  </si>
  <si>
    <t>Total</t>
  </si>
  <si>
    <t>Formulas</t>
  </si>
  <si>
    <t xml:space="preserve">df Between Groups = </t>
  </si>
  <si>
    <t># groups - 1</t>
  </si>
  <si>
    <t xml:space="preserve">df Within Groups = </t>
  </si>
  <si>
    <t># total - # groups</t>
  </si>
  <si>
    <t xml:space="preserve">df total = </t>
  </si>
  <si>
    <t>df Between Groups + df Within Groups = # total - 1</t>
  </si>
  <si>
    <t xml:space="preserve">SS Between Groups = </t>
  </si>
  <si>
    <t xml:space="preserve">= </t>
  </si>
  <si>
    <t>sum of squared differences between each group mean and the overall mean multiplied by the number of observations in each group</t>
  </si>
  <si>
    <t xml:space="preserve">SS Within Groups = </t>
  </si>
  <si>
    <t>sum of the variances of each group multiplied by the degrees of freedom for each group</t>
  </si>
  <si>
    <t>sum of the squared differences between each observation and its group mean</t>
  </si>
  <si>
    <t xml:space="preserve">SS Total = </t>
  </si>
  <si>
    <t>SS Between Groups + SS Within Groups</t>
  </si>
  <si>
    <t>sum of the squared differences between each observation and the grand mean</t>
  </si>
  <si>
    <t xml:space="preserve">MS = </t>
  </si>
  <si>
    <t>SS/df</t>
  </si>
  <si>
    <t xml:space="preserve">F = </t>
  </si>
  <si>
    <t>(MS Between Groups)/(MS Within Groups)</t>
  </si>
  <si>
    <t xml:space="preserve">P-Value = </t>
  </si>
  <si>
    <t>Area to the right of the F test statistic (In Excel: =F.DIST.RT(Test Stat, df Between Groups, df Within Groups) )</t>
  </si>
  <si>
    <t xml:space="preserve">Critical F = </t>
  </si>
  <si>
    <t>F distribution value with area α to the right of it (In Excel: =F.INV.RT(α, df Between Groups, df Within Groups) )</t>
  </si>
  <si>
    <t>Type data in the columns below (frequencies only, not percentages or proportions)</t>
  </si>
  <si>
    <t>Observed</t>
  </si>
  <si>
    <t>Expected</t>
  </si>
  <si>
    <t>O-E</t>
  </si>
  <si>
    <r>
      <t>(O-E)</t>
    </r>
    <r>
      <rPr>
        <sz val="11"/>
        <color theme="1"/>
        <rFont val="Calibri"/>
        <family val="2"/>
      </rPr>
      <t>²</t>
    </r>
  </si>
  <si>
    <r>
      <t>(O-E)</t>
    </r>
    <r>
      <rPr>
        <sz val="11"/>
        <color theme="1"/>
        <rFont val="Calibri"/>
        <family val="2"/>
      </rPr>
      <t>²/E</t>
    </r>
  </si>
  <si>
    <t>χ² =</t>
  </si>
  <si>
    <t>=SUM(Column F)</t>
  </si>
  <si>
    <t>df =</t>
  </si>
  <si>
    <t>P =</t>
  </si>
  <si>
    <t>=CHISQ.DIST.RT(Test Stat, Degrees of Freedom) or =CHISQ.TEST(Column B, Column C)</t>
  </si>
  <si>
    <t>α =</t>
  </si>
  <si>
    <r>
      <t xml:space="preserve">Critical </t>
    </r>
    <r>
      <rPr>
        <sz val="11"/>
        <color theme="1"/>
        <rFont val="Calibri"/>
        <family val="2"/>
      </rPr>
      <t>χ² =</t>
    </r>
  </si>
  <si>
    <t>=CHISQ.INV.RT(α, Degrees of Freedom)</t>
  </si>
  <si>
    <t xml:space="preserve"> </t>
  </si>
  <si>
    <t>Scatterplot tool not available in Respondus</t>
  </si>
  <si>
    <t>max =</t>
  </si>
  <si>
    <t>Σx² =</t>
  </si>
  <si>
    <t>Σx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</si>
</sst>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"/>
    <numFmt numFmtId="166" formatCode="0.######"/>
    <numFmt numFmtId="167" formatCode="0.#####"/>
    <numFmt numFmtId="168" formatCode="0.########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67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4" borderId="0" xfId="0" applyFill="1"/>
    <xf numFmtId="0" fontId="0" fillId="4" borderId="0" xfId="0" applyFill="1" applyAlignment="1">
      <alignment horizontal="right"/>
    </xf>
    <xf numFmtId="0" fontId="0" fillId="4" borderId="1" xfId="0" applyFill="1" applyBorder="1" applyAlignment="1">
      <alignment horizontal="right"/>
    </xf>
    <xf numFmtId="0" fontId="0" fillId="4" borderId="0" xfId="0" quotePrefix="1" applyFill="1"/>
    <xf numFmtId="0" fontId="0" fillId="4" borderId="2" xfId="0" applyFill="1" applyBorder="1" applyAlignment="1">
      <alignment horizontal="right"/>
    </xf>
    <xf numFmtId="0" fontId="0" fillId="4" borderId="2" xfId="0" applyFill="1" applyBorder="1"/>
    <xf numFmtId="0" fontId="1" fillId="4" borderId="0" xfId="0" applyFont="1" applyFill="1" applyAlignment="1">
      <alignment horizontal="right"/>
    </xf>
    <xf numFmtId="0" fontId="2" fillId="4" borderId="0" xfId="0" applyFont="1" applyFill="1"/>
    <xf numFmtId="0" fontId="3" fillId="4" borderId="0" xfId="0" applyFont="1" applyFill="1" applyAlignment="1">
      <alignment horizontal="left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left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left"/>
    </xf>
    <xf numFmtId="0" fontId="3" fillId="4" borderId="0" xfId="0" applyFont="1" applyFill="1"/>
    <xf numFmtId="0" fontId="2" fillId="4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1" fillId="4" borderId="0" xfId="0" applyFont="1" applyFill="1"/>
    <xf numFmtId="0" fontId="0" fillId="4" borderId="0" xfId="0" quotePrefix="1" applyFill="1" applyAlignment="1">
      <alignment horizontal="right"/>
    </xf>
    <xf numFmtId="0" fontId="2" fillId="4" borderId="3" xfId="0" applyFont="1" applyFill="1" applyBorder="1"/>
    <xf numFmtId="0" fontId="2" fillId="4" borderId="4" xfId="0" applyFont="1" applyFill="1" applyBorder="1"/>
    <xf numFmtId="0" fontId="0" fillId="4" borderId="5" xfId="0" applyFill="1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6" xfId="0" applyFill="1" applyBorder="1" applyAlignment="1">
      <alignment horizontal="left"/>
    </xf>
    <xf numFmtId="0" fontId="0" fillId="4" borderId="2" xfId="0" quotePrefix="1" applyFill="1" applyBorder="1" applyAlignment="1">
      <alignment horizontal="center"/>
    </xf>
    <xf numFmtId="0" fontId="1" fillId="4" borderId="5" xfId="0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left"/>
    </xf>
    <xf numFmtId="0" fontId="2" fillId="3" borderId="2" xfId="0" quotePrefix="1" applyFont="1" applyFill="1" applyBorder="1" applyAlignment="1">
      <alignment horizontal="center"/>
    </xf>
    <xf numFmtId="0" fontId="0" fillId="4" borderId="6" xfId="0" applyFill="1" applyBorder="1"/>
    <xf numFmtId="0" fontId="2" fillId="3" borderId="5" xfId="0" applyFont="1" applyFill="1" applyBorder="1" applyAlignment="1">
      <alignment horizontal="right"/>
    </xf>
    <xf numFmtId="0" fontId="1" fillId="3" borderId="5" xfId="0" applyFont="1" applyFill="1" applyBorder="1" applyAlignment="1">
      <alignment horizontal="left"/>
    </xf>
    <xf numFmtId="0" fontId="0" fillId="3" borderId="6" xfId="0" applyFill="1" applyBorder="1"/>
    <xf numFmtId="0" fontId="0" fillId="3" borderId="1" xfId="0" applyFill="1" applyBorder="1" applyAlignment="1">
      <alignment horizontal="center"/>
    </xf>
    <xf numFmtId="0" fontId="1" fillId="3" borderId="6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2" borderId="1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2" borderId="6" xfId="0" applyFill="1" applyBorder="1" applyAlignment="1" applyProtection="1">
      <alignment horizontal="left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4" fillId="4" borderId="0" xfId="0" applyFont="1" applyFill="1" applyAlignment="1">
      <alignment horizontal="center"/>
    </xf>
    <xf numFmtId="165" fontId="0" fillId="3" borderId="6" xfId="0" applyNumberFormat="1" applyFill="1" applyBorder="1" applyAlignment="1">
      <alignment horizontal="left"/>
    </xf>
    <xf numFmtId="0" fontId="0" fillId="3" borderId="6" xfId="0" applyNumberFormat="1" applyFill="1" applyBorder="1" applyAlignment="1">
      <alignment horizontal="left"/>
    </xf>
    <xf numFmtId="0" fontId="0" fillId="2" borderId="1" xfId="0" applyFill="1" applyBorder="1" applyAlignment="1" applyProtection="1">
      <alignment horizontal="left"/>
      <protection locked="0"/>
    </xf>
    <xf numFmtId="0" fontId="0" fillId="4" borderId="0" xfId="0" quotePrefix="1" applyFill="1" applyAlignment="1">
      <alignment horizontal="left"/>
    </xf>
    <xf numFmtId="164" fontId="0" fillId="4" borderId="0" xfId="0" applyNumberFormat="1" applyFill="1"/>
    <xf numFmtId="0" fontId="6" fillId="4" borderId="0" xfId="0" applyFont="1" applyFill="1"/>
    <xf numFmtId="0" fontId="7" fillId="4" borderId="0" xfId="0" applyFont="1" applyFill="1"/>
    <xf numFmtId="0" fontId="0" fillId="3" borderId="5" xfId="0" quotePrefix="1" applyFill="1" applyBorder="1" applyAlignment="1">
      <alignment horizontal="right" indent="1"/>
    </xf>
    <xf numFmtId="0" fontId="0" fillId="3" borderId="5" xfId="0" applyFill="1" applyBorder="1" applyAlignment="1">
      <alignment horizontal="right" indent="1"/>
    </xf>
    <xf numFmtId="0" fontId="1" fillId="3" borderId="5" xfId="0" applyFont="1" applyFill="1" applyBorder="1" applyAlignment="1">
      <alignment horizontal="right" indent="1"/>
    </xf>
    <xf numFmtId="0" fontId="0" fillId="4" borderId="0" xfId="0" applyFill="1" applyAlignment="1">
      <alignment horizontal="right" indent="1"/>
    </xf>
    <xf numFmtId="0" fontId="0" fillId="4" borderId="5" xfId="0" applyFill="1" applyBorder="1" applyAlignment="1">
      <alignment horizontal="right" indent="1"/>
    </xf>
    <xf numFmtId="166" fontId="0" fillId="3" borderId="6" xfId="0" applyNumberFormat="1" applyFill="1" applyBorder="1" applyAlignment="1">
      <alignment horizontal="left"/>
    </xf>
    <xf numFmtId="166" fontId="0" fillId="3" borderId="1" xfId="0" applyNumberFormat="1" applyFill="1" applyBorder="1"/>
    <xf numFmtId="0" fontId="0" fillId="2" borderId="6" xfId="0" applyNumberFormat="1" applyFill="1" applyBorder="1" applyProtection="1">
      <protection locked="0"/>
    </xf>
    <xf numFmtId="167" fontId="2" fillId="3" borderId="1" xfId="0" applyNumberFormat="1" applyFont="1" applyFill="1" applyBorder="1" applyAlignment="1">
      <alignment horizontal="left"/>
    </xf>
    <xf numFmtId="167" fontId="0" fillId="3" borderId="1" xfId="0" applyNumberFormat="1" applyFill="1" applyBorder="1" applyAlignment="1">
      <alignment horizontal="left"/>
    </xf>
    <xf numFmtId="0" fontId="1" fillId="4" borderId="5" xfId="0" quotePrefix="1" applyFont="1" applyFill="1" applyBorder="1" applyAlignment="1">
      <alignment horizontal="right" indent="1"/>
    </xf>
    <xf numFmtId="0" fontId="1" fillId="3" borderId="6" xfId="0" applyNumberFormat="1" applyFont="1" applyFill="1" applyBorder="1" applyAlignment="1">
      <alignment horizontal="left"/>
    </xf>
    <xf numFmtId="166" fontId="0" fillId="3" borderId="6" xfId="0" applyNumberFormat="1" applyFill="1" applyBorder="1" applyAlignment="1">
      <alignment horizontal="left" indent="1"/>
    </xf>
    <xf numFmtId="0" fontId="0" fillId="2" borderId="1" xfId="0" applyFill="1" applyBorder="1" applyAlignment="1" applyProtection="1">
      <alignment horizontal="left" indent="1"/>
      <protection locked="0"/>
    </xf>
    <xf numFmtId="168" fontId="2" fillId="3" borderId="6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indent="2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FF66"/>
      <color rgb="FFCCD3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Scatterplot with regression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olid"/>
                <a:headEnd type="triangle"/>
                <a:tailEnd type="triangle"/>
              </a:ln>
              <a:effectLst/>
            </c:spPr>
            <c:trendlineType val="linear"/>
            <c:forward val="2"/>
            <c:backward val="2"/>
            <c:dispRSqr val="0"/>
            <c:dispEq val="1"/>
            <c:trendlineLbl>
              <c:layout>
                <c:manualLayout>
                  <c:x val="-0.39866036745406824"/>
                  <c:y val="1.62409138110072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PairedData!$B$3:$B$101</c:f>
              <c:numCache>
                <c:formatCode>General</c:formatCode>
                <c:ptCount val="99"/>
              </c:numCache>
            </c:numRef>
          </c:xVal>
          <c:yVal>
            <c:numRef>
              <c:f>PairedData!$C$3:$C$101</c:f>
              <c:numCache>
                <c:formatCode>General</c:formatCode>
                <c:ptCount val="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2-4B24-A7D9-465C11D71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656584"/>
        <c:axId val="440657240"/>
      </c:scatterChart>
      <c:valAx>
        <c:axId val="44065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57240"/>
        <c:crosses val="autoZero"/>
        <c:crossBetween val="midCat"/>
      </c:valAx>
      <c:valAx>
        <c:axId val="44065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5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293464</xdr:colOff>
      <xdr:row>4</xdr:row>
      <xdr:rowOff>14085</xdr:rowOff>
    </xdr:from>
    <xdr:to>
      <xdr:col>3</xdr:col>
      <xdr:colOff>452140</xdr:colOff>
      <xdr:row>4</xdr:row>
      <xdr:rowOff>172761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229B361-A8E7-4EB3-8214-EBD26D3C6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5599" y="776085"/>
          <a:ext cx="158676" cy="158676"/>
        </a:xfrm>
        <a:prstGeom prst="rect">
          <a:avLst/>
        </a:prstGeom>
      </xdr:spPr>
    </xdr:pic>
    <xdr:clientData/>
  </xdr:twoCellAnchor>
  <xdr:twoCellAnchor>
    <xdr:from>
      <xdr:col>3</xdr:col>
      <xdr:colOff>295005</xdr:colOff>
      <xdr:row>13</xdr:row>
      <xdr:rowOff>20054</xdr:rowOff>
    </xdr:from>
    <xdr:to>
      <xdr:col>3</xdr:col>
      <xdr:colOff>447940</xdr:colOff>
      <xdr:row>13</xdr:row>
      <xdr:rowOff>185224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6085268-0321-A9C4-76F6-A43E38E7B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27140" y="2496554"/>
          <a:ext cx="152935" cy="1651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13</xdr:row>
      <xdr:rowOff>85724</xdr:rowOff>
    </xdr:from>
    <xdr:to>
      <xdr:col>13</xdr:col>
      <xdr:colOff>76200</xdr:colOff>
      <xdr:row>29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6B843A-9C45-4344-8465-0ED9FE974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257174</xdr:colOff>
      <xdr:row>4</xdr:row>
      <xdr:rowOff>9525</xdr:rowOff>
    </xdr:from>
    <xdr:to>
      <xdr:col>4</xdr:col>
      <xdr:colOff>428665</xdr:colOff>
      <xdr:row>4</xdr:row>
      <xdr:rowOff>181016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331E4B-9900-97D7-2DDE-E488D34C0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95574" y="771525"/>
          <a:ext cx="171491" cy="171491"/>
        </a:xfrm>
        <a:prstGeom prst="rect">
          <a:avLst/>
        </a:prstGeom>
      </xdr:spPr>
    </xdr:pic>
    <xdr:clientData/>
  </xdr:twoCellAnchor>
  <xdr:twoCellAnchor editAs="oneCell">
    <xdr:from>
      <xdr:col>4</xdr:col>
      <xdr:colOff>246507</xdr:colOff>
      <xdr:row>5</xdr:row>
      <xdr:rowOff>9525</xdr:rowOff>
    </xdr:from>
    <xdr:to>
      <xdr:col>4</xdr:col>
      <xdr:colOff>428672</xdr:colOff>
      <xdr:row>5</xdr:row>
      <xdr:rowOff>171450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265DC61-C7BE-4E65-4314-073357A97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84907" y="962025"/>
          <a:ext cx="182165" cy="161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1</xdr:row>
      <xdr:rowOff>10026</xdr:rowOff>
    </xdr:from>
    <xdr:to>
      <xdr:col>0</xdr:col>
      <xdr:colOff>551986</xdr:colOff>
      <xdr:row>1</xdr:row>
      <xdr:rowOff>181013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D78C370-994A-A9EC-47CA-ACE205704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999" y="200526"/>
          <a:ext cx="170987" cy="170987"/>
        </a:xfrm>
        <a:prstGeom prst="rect">
          <a:avLst/>
        </a:prstGeom>
      </xdr:spPr>
    </xdr:pic>
    <xdr:clientData/>
  </xdr:twoCellAnchor>
  <xdr:twoCellAnchor editAs="oneCell">
    <xdr:from>
      <xdr:col>0</xdr:col>
      <xdr:colOff>376527</xdr:colOff>
      <xdr:row>8</xdr:row>
      <xdr:rowOff>5014</xdr:rowOff>
    </xdr:from>
    <xdr:to>
      <xdr:col>0</xdr:col>
      <xdr:colOff>546974</xdr:colOff>
      <xdr:row>8</xdr:row>
      <xdr:rowOff>175461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9351D60-3621-1132-B15D-0EB3217BB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6527" y="1529014"/>
          <a:ext cx="170447" cy="170447"/>
        </a:xfrm>
        <a:prstGeom prst="rect">
          <a:avLst/>
        </a:prstGeom>
      </xdr:spPr>
    </xdr:pic>
    <xdr:clientData/>
  </xdr:twoCellAnchor>
  <xdr:twoCellAnchor editAs="oneCell">
    <xdr:from>
      <xdr:col>5</xdr:col>
      <xdr:colOff>386014</xdr:colOff>
      <xdr:row>4</xdr:row>
      <xdr:rowOff>5013</xdr:rowOff>
    </xdr:from>
    <xdr:to>
      <xdr:col>5</xdr:col>
      <xdr:colOff>530102</xdr:colOff>
      <xdr:row>4</xdr:row>
      <xdr:rowOff>170447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34A7FAB-B351-8D34-12F5-CA02AFD71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69106" y="767013"/>
          <a:ext cx="144088" cy="1654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488157</xdr:colOff>
      <xdr:row>5</xdr:row>
      <xdr:rowOff>11906</xdr:rowOff>
    </xdr:from>
    <xdr:to>
      <xdr:col>8</xdr:col>
      <xdr:colOff>25039</xdr:colOff>
      <xdr:row>5</xdr:row>
      <xdr:rowOff>177355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91E5C3-E689-D351-D027-DDEE4BE6D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2735" y="964406"/>
          <a:ext cx="144101" cy="165449"/>
        </a:xfrm>
        <a:prstGeom prst="rect">
          <a:avLst/>
        </a:prstGeom>
      </xdr:spPr>
    </xdr:pic>
    <xdr:clientData/>
  </xdr:twoCellAnchor>
  <xdr:twoCellAnchor editAs="oneCell">
    <xdr:from>
      <xdr:col>0</xdr:col>
      <xdr:colOff>464343</xdr:colOff>
      <xdr:row>3</xdr:row>
      <xdr:rowOff>17859</xdr:rowOff>
    </xdr:from>
    <xdr:to>
      <xdr:col>1</xdr:col>
      <xdr:colOff>28111</xdr:colOff>
      <xdr:row>3</xdr:row>
      <xdr:rowOff>188846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A4969D5-8E66-44DE-B727-2600C6753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4343" y="589359"/>
          <a:ext cx="170987" cy="170987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476251</xdr:colOff>
      <xdr:row>13</xdr:row>
      <xdr:rowOff>11907</xdr:rowOff>
    </xdr:from>
    <xdr:to>
      <xdr:col>1</xdr:col>
      <xdr:colOff>40019</xdr:colOff>
      <xdr:row>13</xdr:row>
      <xdr:rowOff>182894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1066E9F-3771-44E1-954C-339227737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1" y="2488407"/>
          <a:ext cx="170987" cy="17098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421526</xdr:colOff>
      <xdr:row>3</xdr:row>
      <xdr:rowOff>17861</xdr:rowOff>
    </xdr:from>
    <xdr:to>
      <xdr:col>1</xdr:col>
      <xdr:colOff>10759</xdr:colOff>
      <xdr:row>3</xdr:row>
      <xdr:rowOff>184547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35AB60-FF95-C0AB-2FE2-089A3BEA2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526" y="589361"/>
          <a:ext cx="196452" cy="166686"/>
        </a:xfrm>
        <a:prstGeom prst="rect">
          <a:avLst/>
        </a:prstGeom>
      </xdr:spPr>
    </xdr:pic>
    <xdr:clientData/>
  </xdr:twoCellAnchor>
  <xdr:twoCellAnchor editAs="oneCell">
    <xdr:from>
      <xdr:col>0</xdr:col>
      <xdr:colOff>420329</xdr:colOff>
      <xdr:row>6</xdr:row>
      <xdr:rowOff>35719</xdr:rowOff>
    </xdr:from>
    <xdr:to>
      <xdr:col>0</xdr:col>
      <xdr:colOff>604878</xdr:colOff>
      <xdr:row>6</xdr:row>
      <xdr:rowOff>166689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4D480E8-52F7-74F1-5018-62E56AB67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0329" y="1178719"/>
          <a:ext cx="184549" cy="130970"/>
        </a:xfrm>
        <a:prstGeom prst="rect">
          <a:avLst/>
        </a:prstGeom>
      </xdr:spPr>
    </xdr:pic>
    <xdr:clientData/>
  </xdr:twoCellAnchor>
  <xdr:twoCellAnchor editAs="oneCell">
    <xdr:from>
      <xdr:col>7</xdr:col>
      <xdr:colOff>404812</xdr:colOff>
      <xdr:row>5</xdr:row>
      <xdr:rowOff>11906</xdr:rowOff>
    </xdr:from>
    <xdr:to>
      <xdr:col>7</xdr:col>
      <xdr:colOff>603692</xdr:colOff>
      <xdr:row>5</xdr:row>
      <xdr:rowOff>175689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E284C77-0D37-2BDB-69B0-F94B19CF9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31531" y="964406"/>
          <a:ext cx="198880" cy="163783"/>
        </a:xfrm>
        <a:prstGeom prst="rect">
          <a:avLst/>
        </a:prstGeom>
      </xdr:spPr>
    </xdr:pic>
    <xdr:clientData/>
  </xdr:twoCellAnchor>
  <xdr:twoCellAnchor editAs="oneCell">
    <xdr:from>
      <xdr:col>7</xdr:col>
      <xdr:colOff>420333</xdr:colOff>
      <xdr:row>8</xdr:row>
      <xdr:rowOff>23813</xdr:rowOff>
    </xdr:from>
    <xdr:to>
      <xdr:col>7</xdr:col>
      <xdr:colOff>604878</xdr:colOff>
      <xdr:row>8</xdr:row>
      <xdr:rowOff>178593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8617EDB-3CA3-3FB5-2BEF-B4A10EB8C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47052" y="1547813"/>
          <a:ext cx="184545" cy="1547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254735</xdr:colOff>
      <xdr:row>1</xdr:row>
      <xdr:rowOff>19707</xdr:rowOff>
    </xdr:from>
    <xdr:to>
      <xdr:col>7</xdr:col>
      <xdr:colOff>469720</xdr:colOff>
      <xdr:row>1</xdr:row>
      <xdr:rowOff>177362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654A019-AFD0-851C-519A-A54DE6E70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9821" y="210207"/>
          <a:ext cx="214985" cy="157655"/>
        </a:xfrm>
        <a:prstGeom prst="rect">
          <a:avLst/>
        </a:prstGeom>
      </xdr:spPr>
    </xdr:pic>
    <xdr:clientData/>
  </xdr:twoCellAnchor>
  <xdr:twoCellAnchor editAs="oneCell">
    <xdr:from>
      <xdr:col>8</xdr:col>
      <xdr:colOff>243051</xdr:colOff>
      <xdr:row>1</xdr:row>
      <xdr:rowOff>13138</xdr:rowOff>
    </xdr:from>
    <xdr:to>
      <xdr:col>8</xdr:col>
      <xdr:colOff>428004</xdr:colOff>
      <xdr:row>1</xdr:row>
      <xdr:rowOff>177541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4B27CBB-ABA0-374A-918B-E15F20E59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39051" y="203638"/>
          <a:ext cx="184953" cy="164403"/>
        </a:xfrm>
        <a:prstGeom prst="rect">
          <a:avLst/>
        </a:prstGeom>
      </xdr:spPr>
    </xdr:pic>
    <xdr:clientData/>
  </xdr:twoCellAnchor>
  <xdr:twoCellAnchor editAs="oneCell">
    <xdr:from>
      <xdr:col>9</xdr:col>
      <xdr:colOff>185191</xdr:colOff>
      <xdr:row>1</xdr:row>
      <xdr:rowOff>6569</xdr:rowOff>
    </xdr:from>
    <xdr:to>
      <xdr:col>9</xdr:col>
      <xdr:colOff>445093</xdr:colOff>
      <xdr:row>1</xdr:row>
      <xdr:rowOff>177362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DDA2EE8-9682-88B4-43F3-C78AC61DC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2105" y="197069"/>
          <a:ext cx="259902" cy="170793"/>
        </a:xfrm>
        <a:prstGeom prst="rect">
          <a:avLst/>
        </a:prstGeom>
      </xdr:spPr>
    </xdr:pic>
    <xdr:clientData/>
  </xdr:twoCellAnchor>
  <xdr:twoCellAnchor editAs="oneCell">
    <xdr:from>
      <xdr:col>10</xdr:col>
      <xdr:colOff>260794</xdr:colOff>
      <xdr:row>1</xdr:row>
      <xdr:rowOff>6569</xdr:rowOff>
    </xdr:from>
    <xdr:to>
      <xdr:col>10</xdr:col>
      <xdr:colOff>454280</xdr:colOff>
      <xdr:row>1</xdr:row>
      <xdr:rowOff>164224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4A0A001-15B6-6D34-60E7-C55ADFC2A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78622" y="197069"/>
          <a:ext cx="193486" cy="157655"/>
        </a:xfrm>
        <a:prstGeom prst="rect">
          <a:avLst/>
        </a:prstGeom>
      </xdr:spPr>
    </xdr:pic>
    <xdr:clientData/>
  </xdr:twoCellAnchor>
  <xdr:twoCellAnchor editAs="oneCell">
    <xdr:from>
      <xdr:col>11</xdr:col>
      <xdr:colOff>249621</xdr:colOff>
      <xdr:row>1</xdr:row>
      <xdr:rowOff>8996</xdr:rowOff>
    </xdr:from>
    <xdr:to>
      <xdr:col>11</xdr:col>
      <xdr:colOff>417558</xdr:colOff>
      <xdr:row>1</xdr:row>
      <xdr:rowOff>183929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A8CFF75-0A50-E5BF-DD11-4E7A72FFE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78362" y="199496"/>
          <a:ext cx="167937" cy="174933"/>
        </a:xfrm>
        <a:prstGeom prst="rect">
          <a:avLst/>
        </a:prstGeom>
      </xdr:spPr>
    </xdr:pic>
    <xdr:clientData/>
  </xdr:twoCellAnchor>
  <xdr:twoCellAnchor editAs="oneCell">
    <xdr:from>
      <xdr:col>12</xdr:col>
      <xdr:colOff>297933</xdr:colOff>
      <xdr:row>1</xdr:row>
      <xdr:rowOff>13138</xdr:rowOff>
    </xdr:from>
    <xdr:to>
      <xdr:col>12</xdr:col>
      <xdr:colOff>468726</xdr:colOff>
      <xdr:row>1</xdr:row>
      <xdr:rowOff>183931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D031240-62B3-BB31-18A5-2FA2189DA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37588" y="203638"/>
          <a:ext cx="170793" cy="170793"/>
        </a:xfrm>
        <a:prstGeom prst="rect">
          <a:avLst/>
        </a:prstGeom>
      </xdr:spPr>
    </xdr:pic>
    <xdr:clientData/>
  </xdr:twoCellAnchor>
  <xdr:twoCellAnchor editAs="oneCell">
    <xdr:from>
      <xdr:col>7</xdr:col>
      <xdr:colOff>39413</xdr:colOff>
      <xdr:row>13</xdr:row>
      <xdr:rowOff>7173</xdr:rowOff>
    </xdr:from>
    <xdr:to>
      <xdr:col>8</xdr:col>
      <xdr:colOff>572204</xdr:colOff>
      <xdr:row>14</xdr:row>
      <xdr:rowOff>13138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09EC804-2003-0B65-8B49-C5FFCFBCF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24499" y="2483673"/>
          <a:ext cx="1143705" cy="196465"/>
        </a:xfrm>
        <a:prstGeom prst="rect">
          <a:avLst/>
        </a:prstGeom>
      </xdr:spPr>
    </xdr:pic>
    <xdr:clientData/>
  </xdr:twoCellAnchor>
  <xdr:twoCellAnchor editAs="oneCell">
    <xdr:from>
      <xdr:col>7</xdr:col>
      <xdr:colOff>39414</xdr:colOff>
      <xdr:row>14</xdr:row>
      <xdr:rowOff>176024</xdr:rowOff>
    </xdr:from>
    <xdr:to>
      <xdr:col>9</xdr:col>
      <xdr:colOff>538655</xdr:colOff>
      <xdr:row>16</xdr:row>
      <xdr:rowOff>32845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8542431-E81B-02FF-BFBE-2CFA1FB9B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524500" y="2843024"/>
          <a:ext cx="1721069" cy="237821"/>
        </a:xfrm>
        <a:prstGeom prst="rect">
          <a:avLst/>
        </a:prstGeom>
      </xdr:spPr>
    </xdr:pic>
    <xdr:clientData/>
  </xdr:twoCellAnchor>
  <xdr:twoCellAnchor editAs="oneCell">
    <xdr:from>
      <xdr:col>7</xdr:col>
      <xdr:colOff>39414</xdr:colOff>
      <xdr:row>18</xdr:row>
      <xdr:rowOff>183930</xdr:rowOff>
    </xdr:from>
    <xdr:to>
      <xdr:col>8</xdr:col>
      <xdr:colOff>319080</xdr:colOff>
      <xdr:row>20</xdr:row>
      <xdr:rowOff>64865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3204D68-6390-F942-16C0-0A36DCBF3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24500" y="3612930"/>
          <a:ext cx="890580" cy="2619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02"/>
  <sheetViews>
    <sheetView tabSelected="1" zoomScale="130" zoomScaleNormal="130" workbookViewId="0"/>
  </sheetViews>
  <sheetFormatPr defaultRowHeight="15" x14ac:dyDescent="0.25"/>
  <cols>
    <col min="1" max="1" width="9.140625" style="3"/>
    <col min="2" max="2" width="13.7109375" style="3" customWidth="1"/>
    <col min="3" max="3" width="9.140625" style="3"/>
    <col min="4" max="4" width="9.5703125" style="4" customWidth="1"/>
    <col min="5" max="5" width="10.42578125" style="3" bestFit="1" customWidth="1"/>
    <col min="6" max="6" width="6.7109375" style="3" customWidth="1"/>
    <col min="7" max="7" width="27" style="3" customWidth="1"/>
    <col min="8" max="14" width="8.5703125" style="3" customWidth="1"/>
    <col min="15" max="16384" width="9.140625" style="3"/>
  </cols>
  <sheetData>
    <row r="1" spans="1:35" x14ac:dyDescent="0.25">
      <c r="A1" s="3" t="s">
        <v>0</v>
      </c>
      <c r="H1" s="10" t="s">
        <v>1</v>
      </c>
      <c r="V1" s="3" t="s">
        <v>172</v>
      </c>
      <c r="AI1" s="3" t="s">
        <v>172</v>
      </c>
    </row>
    <row r="2" spans="1:35" x14ac:dyDescent="0.25">
      <c r="A2" s="4" t="s">
        <v>2</v>
      </c>
      <c r="B2" s="4" t="s">
        <v>3</v>
      </c>
    </row>
    <row r="3" spans="1:35" x14ac:dyDescent="0.25">
      <c r="A3" s="3" t="str">
        <f>IF(ISNUMBER(B3),MAX(A1:A2)+1,"")</f>
        <v/>
      </c>
      <c r="B3" s="39"/>
      <c r="G3" s="3" t="s">
        <v>4</v>
      </c>
    </row>
    <row r="4" spans="1:35" x14ac:dyDescent="0.25">
      <c r="A4" s="3" t="str">
        <f>IF(ISNUMBER(B4),MAX(A1:A3)+1,"")</f>
        <v/>
      </c>
      <c r="B4" s="39"/>
      <c r="D4" s="52" t="s">
        <v>5</v>
      </c>
      <c r="E4" s="45">
        <f>COUNT(B3:B202)</f>
        <v>0</v>
      </c>
      <c r="F4" s="15" t="s">
        <v>172</v>
      </c>
      <c r="G4" s="6" t="s">
        <v>6</v>
      </c>
    </row>
    <row r="5" spans="1:35" x14ac:dyDescent="0.25">
      <c r="A5" s="3" t="str">
        <f>IF(ISNUMBER(B5),MAX(A1:A4)+1,"")</f>
        <v/>
      </c>
      <c r="B5" s="39"/>
      <c r="D5" s="52" t="s">
        <v>7</v>
      </c>
      <c r="E5" s="45" t="str">
        <f>IF(E4=0,"",AVERAGE(B3:B202))</f>
        <v/>
      </c>
      <c r="F5" s="15" t="s">
        <v>172</v>
      </c>
      <c r="G5" s="6" t="s">
        <v>8</v>
      </c>
    </row>
    <row r="6" spans="1:35" x14ac:dyDescent="0.25">
      <c r="A6" s="3" t="str">
        <f>IF(ISNUMBER(B6),MAX(A1:A5)+1,"")</f>
        <v/>
      </c>
      <c r="B6" s="39"/>
      <c r="D6" s="52" t="s">
        <v>9</v>
      </c>
      <c r="E6" s="45" t="str">
        <f>IF(E4&lt;2,"",_xlfn.STDEV.S(B3:B202))</f>
        <v/>
      </c>
      <c r="F6" s="15" t="s">
        <v>172</v>
      </c>
      <c r="G6" s="6" t="s">
        <v>10</v>
      </c>
    </row>
    <row r="7" spans="1:35" x14ac:dyDescent="0.25">
      <c r="A7" s="3" t="str">
        <f>IF(ISNUMBER(B7),MAX(A1:A6)+1,"")</f>
        <v/>
      </c>
      <c r="B7" s="39"/>
      <c r="D7" s="52" t="s">
        <v>11</v>
      </c>
      <c r="E7" s="45" t="str">
        <f>IF(E4&lt;2,"",(_xlfn.STDEV.S(B3:B202))^2)</f>
        <v/>
      </c>
      <c r="F7" s="15" t="s">
        <v>172</v>
      </c>
      <c r="G7" s="6" t="s">
        <v>12</v>
      </c>
    </row>
    <row r="8" spans="1:35" x14ac:dyDescent="0.25">
      <c r="A8" s="3" t="str">
        <f>IF(ISNUMBER(B8),MAX(A1:A7)+1,"")</f>
        <v/>
      </c>
      <c r="B8" s="39"/>
      <c r="D8" s="52" t="s">
        <v>13</v>
      </c>
      <c r="E8" s="45" t="str">
        <f>IF(E4=0,"",MAX(B3:B202)-MIN(B3:B202))</f>
        <v/>
      </c>
      <c r="F8" s="15" t="s">
        <v>172</v>
      </c>
      <c r="G8" s="6" t="s">
        <v>14</v>
      </c>
    </row>
    <row r="9" spans="1:35" x14ac:dyDescent="0.25">
      <c r="A9" s="3" t="str">
        <f>IF(ISNUMBER(B9),MAX(A1:A8)+1,"")</f>
        <v/>
      </c>
      <c r="B9" s="39"/>
      <c r="D9" s="53" t="s">
        <v>176</v>
      </c>
      <c r="E9" s="45" t="str">
        <f>IF(E4=0,"",SUM(B3:B202))</f>
        <v/>
      </c>
      <c r="F9" s="15" t="s">
        <v>172</v>
      </c>
      <c r="G9" s="6" t="s">
        <v>15</v>
      </c>
    </row>
    <row r="10" spans="1:35" x14ac:dyDescent="0.25">
      <c r="A10" s="3" t="str">
        <f>IF(ISNUMBER(B10),MAX(A1:A9)+1,"")</f>
        <v/>
      </c>
      <c r="B10" s="39"/>
      <c r="D10" s="53" t="s">
        <v>175</v>
      </c>
      <c r="E10" s="45" t="str">
        <f>IF(E4=0,"",SUMPRODUCT(B3:B202,B3:B202))</f>
        <v/>
      </c>
      <c r="F10" s="15" t="s">
        <v>172</v>
      </c>
      <c r="G10" s="6" t="s">
        <v>16</v>
      </c>
    </row>
    <row r="11" spans="1:35" x14ac:dyDescent="0.25">
      <c r="A11" s="3" t="str">
        <f>IF(ISNUMBER(B11),MAX(A1:A10)+1,"")</f>
        <v/>
      </c>
      <c r="B11" s="39"/>
      <c r="D11" s="54"/>
      <c r="F11" s="15" t="s">
        <v>172</v>
      </c>
    </row>
    <row r="12" spans="1:35" x14ac:dyDescent="0.25">
      <c r="A12" s="3" t="str">
        <f>IF(ISNUMBER(B12),MAX(A1:A11)+1,"")</f>
        <v/>
      </c>
      <c r="B12" s="39"/>
      <c r="D12" s="52" t="s">
        <v>17</v>
      </c>
      <c r="E12" s="45" t="str">
        <f>IF(E4=0,"",MIN(B3:B202))</f>
        <v/>
      </c>
      <c r="F12" s="15" t="s">
        <v>172</v>
      </c>
      <c r="G12" s="6" t="s">
        <v>18</v>
      </c>
    </row>
    <row r="13" spans="1:35" x14ac:dyDescent="0.25">
      <c r="A13" s="3" t="str">
        <f>IF(ISNUMBER(B13),MAX(A1:A12)+1,"")</f>
        <v/>
      </c>
      <c r="B13" s="39"/>
      <c r="D13" s="52" t="s">
        <v>19</v>
      </c>
      <c r="E13" s="45" t="str">
        <f>IF(E4=0,"",IF(INT(E4*25/100)=E4*25/100,AVERAGE(SMALL(B3:B202,E4*25/100),SMALL(B3:B202,E4*25/100+1)),SMALL(B3:B202,ROUNDUP(E4*25/100,0))))</f>
        <v/>
      </c>
      <c r="F13" s="15" t="s">
        <v>172</v>
      </c>
      <c r="G13" s="6" t="s">
        <v>20</v>
      </c>
      <c r="I13" s="6"/>
    </row>
    <row r="14" spans="1:35" x14ac:dyDescent="0.25">
      <c r="A14" s="3" t="str">
        <f>IF(ISNUMBER(B14),MAX(A1:A13)+1,"")</f>
        <v/>
      </c>
      <c r="B14" s="39"/>
      <c r="D14" s="52" t="s">
        <v>7</v>
      </c>
      <c r="E14" s="45" t="str">
        <f>IF(E4=0,"",MEDIAN(B3:B202))</f>
        <v/>
      </c>
      <c r="F14" s="15" t="s">
        <v>172</v>
      </c>
      <c r="G14" s="6" t="s">
        <v>21</v>
      </c>
    </row>
    <row r="15" spans="1:35" x14ac:dyDescent="0.25">
      <c r="A15" s="3" t="str">
        <f>IF(ISNUMBER(B15),MAX(A1:A14)+1,"")</f>
        <v/>
      </c>
      <c r="B15" s="39"/>
      <c r="D15" s="52" t="s">
        <v>22</v>
      </c>
      <c r="E15" s="45" t="str">
        <f>IF(E4=0,"",IF(INT(E4*75/100)=E4*75/100,AVERAGE(SMALL(B3:B202,E4*75/100),SMALL(B3:B202,E4*75/100+1)),SMALL(B3:B202,ROUNDUP(E4*75/100,0))))</f>
        <v/>
      </c>
      <c r="F15" s="15" t="s">
        <v>172</v>
      </c>
      <c r="G15" s="6" t="s">
        <v>23</v>
      </c>
      <c r="I15" s="6"/>
    </row>
    <row r="16" spans="1:35" x14ac:dyDescent="0.25">
      <c r="A16" s="3" t="str">
        <f>IF(ISNUMBER(B16),MAX(A1:A15)+1,"")</f>
        <v/>
      </c>
      <c r="B16" s="39"/>
      <c r="D16" s="52" t="s">
        <v>174</v>
      </c>
      <c r="E16" s="45" t="str">
        <f>IF(E4=0,"",MAX(B3:B202))</f>
        <v/>
      </c>
      <c r="F16" s="15" t="s">
        <v>172</v>
      </c>
      <c r="G16" s="6" t="s">
        <v>24</v>
      </c>
    </row>
    <row r="17" spans="1:4" x14ac:dyDescent="0.25">
      <c r="A17" s="3" t="str">
        <f>IF(ISNUMBER(B17),MAX(A1:A16)+1,"")</f>
        <v/>
      </c>
      <c r="B17" s="39"/>
    </row>
    <row r="18" spans="1:4" x14ac:dyDescent="0.25">
      <c r="A18" s="3" t="str">
        <f>IF(ISNUMBER(B18),MAX(A1:A17)+1,"")</f>
        <v/>
      </c>
      <c r="B18" s="39"/>
    </row>
    <row r="19" spans="1:4" x14ac:dyDescent="0.25">
      <c r="A19" s="3" t="str">
        <f>IF(ISNUMBER(B19),MAX(A1:A18)+1,"")</f>
        <v/>
      </c>
      <c r="B19" s="39"/>
    </row>
    <row r="20" spans="1:4" x14ac:dyDescent="0.25">
      <c r="A20" s="3" t="str">
        <f>IF(ISNUMBER(B20),MAX(A1:A19)+1,"")</f>
        <v/>
      </c>
      <c r="B20" s="39"/>
      <c r="D20" s="15"/>
    </row>
    <row r="21" spans="1:4" x14ac:dyDescent="0.25">
      <c r="A21" s="3" t="str">
        <f>IF(ISNUMBER(B21),MAX(A1:A20)+1,"")</f>
        <v/>
      </c>
      <c r="B21" s="39"/>
    </row>
    <row r="22" spans="1:4" x14ac:dyDescent="0.25">
      <c r="A22" s="3" t="str">
        <f>IF(ISNUMBER(B22),MAX(A1:A21)+1,"")</f>
        <v/>
      </c>
      <c r="B22" s="39"/>
    </row>
    <row r="23" spans="1:4" x14ac:dyDescent="0.25">
      <c r="A23" s="3" t="str">
        <f>IF(ISNUMBER(B23),MAX(A1:A22)+1,"")</f>
        <v/>
      </c>
      <c r="B23" s="39"/>
    </row>
    <row r="24" spans="1:4" x14ac:dyDescent="0.25">
      <c r="A24" s="3" t="str">
        <f>IF(ISNUMBER(B24),MAX(A1:A23)+1,"")</f>
        <v/>
      </c>
      <c r="B24" s="39"/>
    </row>
    <row r="25" spans="1:4" x14ac:dyDescent="0.25">
      <c r="A25" s="3" t="str">
        <f>IF(ISNUMBER(B25),MAX(A1:A24)+1,"")</f>
        <v/>
      </c>
      <c r="B25" s="39"/>
    </row>
    <row r="26" spans="1:4" x14ac:dyDescent="0.25">
      <c r="A26" s="3" t="str">
        <f>IF(ISNUMBER(B26),MAX(A1:A25)+1,"")</f>
        <v/>
      </c>
      <c r="B26" s="39"/>
    </row>
    <row r="27" spans="1:4" x14ac:dyDescent="0.25">
      <c r="A27" s="3" t="str">
        <f>IF(ISNUMBER(B27),MAX(A1:A26)+1,"")</f>
        <v/>
      </c>
      <c r="B27" s="39"/>
    </row>
    <row r="28" spans="1:4" x14ac:dyDescent="0.25">
      <c r="A28" s="3" t="str">
        <f>IF(ISNUMBER(B28),MAX(A1:A27)+1,"")</f>
        <v/>
      </c>
      <c r="B28" s="39"/>
    </row>
    <row r="29" spans="1:4" x14ac:dyDescent="0.25">
      <c r="A29" s="3" t="str">
        <f>IF(ISNUMBER(B29),MAX(A1:A28)+1,"")</f>
        <v/>
      </c>
      <c r="B29" s="39"/>
    </row>
    <row r="30" spans="1:4" x14ac:dyDescent="0.25">
      <c r="A30" s="3" t="str">
        <f>IF(ISNUMBER(B30),MAX(A1:A29)+1,"")</f>
        <v/>
      </c>
      <c r="B30" s="39"/>
    </row>
    <row r="31" spans="1:4" x14ac:dyDescent="0.25">
      <c r="A31" s="3" t="str">
        <f>IF(ISNUMBER(B31),MAX(A1:A30)+1,"")</f>
        <v/>
      </c>
      <c r="B31" s="39"/>
    </row>
    <row r="32" spans="1:4" x14ac:dyDescent="0.25">
      <c r="A32" s="3" t="str">
        <f>IF(ISNUMBER(B32),MAX(A1:A31)+1,"")</f>
        <v/>
      </c>
      <c r="B32" s="39"/>
    </row>
    <row r="33" spans="1:2" x14ac:dyDescent="0.25">
      <c r="A33" s="3" t="str">
        <f>IF(ISNUMBER(B33),MAX(A1:A32)+1,"")</f>
        <v/>
      </c>
      <c r="B33" s="39"/>
    </row>
    <row r="34" spans="1:2" x14ac:dyDescent="0.25">
      <c r="A34" s="3" t="str">
        <f>IF(ISNUMBER(B34),MAX(A1:A33)+1,"")</f>
        <v/>
      </c>
      <c r="B34" s="39"/>
    </row>
    <row r="35" spans="1:2" x14ac:dyDescent="0.25">
      <c r="A35" s="3" t="str">
        <f>IF(ISNUMBER(B35),MAX(A1:A34)+1,"")</f>
        <v/>
      </c>
      <c r="B35" s="39"/>
    </row>
    <row r="36" spans="1:2" x14ac:dyDescent="0.25">
      <c r="A36" s="3" t="str">
        <f>IF(ISNUMBER(B36),MAX(A1:A35)+1,"")</f>
        <v/>
      </c>
      <c r="B36" s="39"/>
    </row>
    <row r="37" spans="1:2" x14ac:dyDescent="0.25">
      <c r="A37" s="3" t="str">
        <f>IF(ISNUMBER(B37),MAX(A1:A36)+1,"")</f>
        <v/>
      </c>
      <c r="B37" s="39"/>
    </row>
    <row r="38" spans="1:2" x14ac:dyDescent="0.25">
      <c r="A38" s="3" t="str">
        <f>IF(ISNUMBER(B38),MAX(A1:A37)+1,"")</f>
        <v/>
      </c>
      <c r="B38" s="39"/>
    </row>
    <row r="39" spans="1:2" x14ac:dyDescent="0.25">
      <c r="A39" s="3" t="str">
        <f>IF(ISNUMBER(B39),MAX(A1:A38)+1,"")</f>
        <v/>
      </c>
      <c r="B39" s="39"/>
    </row>
    <row r="40" spans="1:2" x14ac:dyDescent="0.25">
      <c r="A40" s="3" t="str">
        <f>IF(ISNUMBER(B40),MAX(A1:A39)+1,"")</f>
        <v/>
      </c>
      <c r="B40" s="39"/>
    </row>
    <row r="41" spans="1:2" x14ac:dyDescent="0.25">
      <c r="A41" s="3" t="str">
        <f>IF(ISNUMBER(B41),MAX(A1:A40)+1,"")</f>
        <v/>
      </c>
      <c r="B41" s="39"/>
    </row>
    <row r="42" spans="1:2" x14ac:dyDescent="0.25">
      <c r="A42" s="3" t="str">
        <f>IF(ISNUMBER(B42),MAX(A1:A41)+1,"")</f>
        <v/>
      </c>
      <c r="B42" s="39"/>
    </row>
    <row r="43" spans="1:2" x14ac:dyDescent="0.25">
      <c r="A43" s="3" t="str">
        <f>IF(ISNUMBER(B43),MAX(A1:A42)+1,"")</f>
        <v/>
      </c>
      <c r="B43" s="39"/>
    </row>
    <row r="44" spans="1:2" x14ac:dyDescent="0.25">
      <c r="A44" s="3" t="str">
        <f>IF(ISNUMBER(B44),MAX(A1:A43)+1,"")</f>
        <v/>
      </c>
      <c r="B44" s="39"/>
    </row>
    <row r="45" spans="1:2" x14ac:dyDescent="0.25">
      <c r="A45" s="3" t="str">
        <f>IF(ISNUMBER(B45),MAX(A1:A44)+1,"")</f>
        <v/>
      </c>
      <c r="B45" s="39"/>
    </row>
    <row r="46" spans="1:2" x14ac:dyDescent="0.25">
      <c r="A46" s="3" t="str">
        <f>IF(ISNUMBER(B46),MAX(A1:A45)+1,"")</f>
        <v/>
      </c>
      <c r="B46" s="39"/>
    </row>
    <row r="47" spans="1:2" x14ac:dyDescent="0.25">
      <c r="A47" s="3" t="str">
        <f>IF(ISNUMBER(B47),MAX(A1:A46)+1,"")</f>
        <v/>
      </c>
      <c r="B47" s="39"/>
    </row>
    <row r="48" spans="1:2" x14ac:dyDescent="0.25">
      <c r="A48" s="3" t="str">
        <f>IF(ISNUMBER(B48),MAX(A1:A47)+1,"")</f>
        <v/>
      </c>
      <c r="B48" s="39"/>
    </row>
    <row r="49" spans="1:2" x14ac:dyDescent="0.25">
      <c r="A49" s="3" t="str">
        <f>IF(ISNUMBER(B49),MAX(A1:A48)+1,"")</f>
        <v/>
      </c>
      <c r="B49" s="39"/>
    </row>
    <row r="50" spans="1:2" x14ac:dyDescent="0.25">
      <c r="A50" s="3" t="str">
        <f>IF(ISNUMBER(B50),MAX(A1:A49)+1,"")</f>
        <v/>
      </c>
      <c r="B50" s="39"/>
    </row>
    <row r="51" spans="1:2" x14ac:dyDescent="0.25">
      <c r="A51" s="3" t="str">
        <f>IF(ISNUMBER(B51),MAX(A1:A50)+1,"")</f>
        <v/>
      </c>
      <c r="B51" s="39"/>
    </row>
    <row r="52" spans="1:2" x14ac:dyDescent="0.25">
      <c r="A52" s="3" t="str">
        <f>IF(ISNUMBER(B52),MAX(A1:A51)+1,"")</f>
        <v/>
      </c>
      <c r="B52" s="39"/>
    </row>
    <row r="53" spans="1:2" x14ac:dyDescent="0.25">
      <c r="A53" s="3" t="str">
        <f>IF(ISNUMBER(B53),MAX(A1:A52)+1,"")</f>
        <v/>
      </c>
      <c r="B53" s="39"/>
    </row>
    <row r="54" spans="1:2" x14ac:dyDescent="0.25">
      <c r="A54" s="3" t="str">
        <f>IF(ISNUMBER(B54),MAX(A1:A53)+1,"")</f>
        <v/>
      </c>
      <c r="B54" s="39"/>
    </row>
    <row r="55" spans="1:2" x14ac:dyDescent="0.25">
      <c r="A55" s="3" t="str">
        <f>IF(ISNUMBER(B55),MAX(A1:A54)+1,"")</f>
        <v/>
      </c>
      <c r="B55" s="39"/>
    </row>
    <row r="56" spans="1:2" x14ac:dyDescent="0.25">
      <c r="A56" s="3" t="str">
        <f>IF(ISNUMBER(B56),MAX(A1:A55)+1,"")</f>
        <v/>
      </c>
      <c r="B56" s="39"/>
    </row>
    <row r="57" spans="1:2" x14ac:dyDescent="0.25">
      <c r="A57" s="3" t="str">
        <f>IF(ISNUMBER(B57),MAX(A1:A56)+1,"")</f>
        <v/>
      </c>
      <c r="B57" s="39"/>
    </row>
    <row r="58" spans="1:2" x14ac:dyDescent="0.25">
      <c r="A58" s="3" t="str">
        <f>IF(ISNUMBER(B58),MAX(A1:A57)+1,"")</f>
        <v/>
      </c>
      <c r="B58" s="39"/>
    </row>
    <row r="59" spans="1:2" x14ac:dyDescent="0.25">
      <c r="A59" s="3" t="str">
        <f>IF(ISNUMBER(B59),MAX(A1:A58)+1,"")</f>
        <v/>
      </c>
      <c r="B59" s="39"/>
    </row>
    <row r="60" spans="1:2" x14ac:dyDescent="0.25">
      <c r="A60" s="3" t="str">
        <f>IF(ISNUMBER(B60),MAX(A1:A59)+1,"")</f>
        <v/>
      </c>
      <c r="B60" s="39"/>
    </row>
    <row r="61" spans="1:2" x14ac:dyDescent="0.25">
      <c r="A61" s="3" t="str">
        <f>IF(ISNUMBER(B61),MAX(A1:A60)+1,"")</f>
        <v/>
      </c>
      <c r="B61" s="39"/>
    </row>
    <row r="62" spans="1:2" x14ac:dyDescent="0.25">
      <c r="A62" s="3" t="str">
        <f>IF(ISNUMBER(B62),MAX(A1:A61)+1,"")</f>
        <v/>
      </c>
      <c r="B62" s="39"/>
    </row>
    <row r="63" spans="1:2" x14ac:dyDescent="0.25">
      <c r="A63" s="3" t="str">
        <f>IF(ISNUMBER(B63),MAX(A1:A62)+1,"")</f>
        <v/>
      </c>
      <c r="B63" s="39"/>
    </row>
    <row r="64" spans="1:2" x14ac:dyDescent="0.25">
      <c r="A64" s="3" t="str">
        <f>IF(ISNUMBER(B64),MAX(A1:A63)+1,"")</f>
        <v/>
      </c>
      <c r="B64" s="39"/>
    </row>
    <row r="65" spans="1:2" x14ac:dyDescent="0.25">
      <c r="A65" s="3" t="str">
        <f>IF(ISNUMBER(B65),MAX(A1:A64)+1,"")</f>
        <v/>
      </c>
      <c r="B65" s="39"/>
    </row>
    <row r="66" spans="1:2" x14ac:dyDescent="0.25">
      <c r="A66" s="3" t="str">
        <f>IF(ISNUMBER(B66),MAX(A1:A65)+1,"")</f>
        <v/>
      </c>
      <c r="B66" s="39"/>
    </row>
    <row r="67" spans="1:2" x14ac:dyDescent="0.25">
      <c r="A67" s="3" t="str">
        <f>IF(ISNUMBER(B67),MAX(A1:A66)+1,"")</f>
        <v/>
      </c>
      <c r="B67" s="39"/>
    </row>
    <row r="68" spans="1:2" x14ac:dyDescent="0.25">
      <c r="A68" s="3" t="str">
        <f>IF(ISNUMBER(B68),MAX(A1:A67)+1,"")</f>
        <v/>
      </c>
      <c r="B68" s="39"/>
    </row>
    <row r="69" spans="1:2" x14ac:dyDescent="0.25">
      <c r="A69" s="3" t="str">
        <f>IF(ISNUMBER(B69),MAX(A1:A68)+1,"")</f>
        <v/>
      </c>
      <c r="B69" s="39"/>
    </row>
    <row r="70" spans="1:2" x14ac:dyDescent="0.25">
      <c r="A70" s="3" t="str">
        <f>IF(ISNUMBER(B70),MAX(A1:A69)+1,"")</f>
        <v/>
      </c>
      <c r="B70" s="39"/>
    </row>
    <row r="71" spans="1:2" x14ac:dyDescent="0.25">
      <c r="A71" s="3" t="str">
        <f>IF(ISNUMBER(B71),MAX(A1:A70)+1,"")</f>
        <v/>
      </c>
      <c r="B71" s="39"/>
    </row>
    <row r="72" spans="1:2" x14ac:dyDescent="0.25">
      <c r="A72" s="3" t="str">
        <f>IF(ISNUMBER(B72),MAX(A1:A71)+1,"")</f>
        <v/>
      </c>
      <c r="B72" s="39"/>
    </row>
    <row r="73" spans="1:2" x14ac:dyDescent="0.25">
      <c r="A73" s="3" t="str">
        <f>IF(ISNUMBER(B73),MAX(A1:A72)+1,"")</f>
        <v/>
      </c>
      <c r="B73" s="39"/>
    </row>
    <row r="74" spans="1:2" x14ac:dyDescent="0.25">
      <c r="A74" s="3" t="str">
        <f>IF(ISNUMBER(B74),MAX(A1:A73)+1,"")</f>
        <v/>
      </c>
      <c r="B74" s="39"/>
    </row>
    <row r="75" spans="1:2" x14ac:dyDescent="0.25">
      <c r="A75" s="3" t="str">
        <f>IF(ISNUMBER(B75),MAX(A1:A74)+1,"")</f>
        <v/>
      </c>
      <c r="B75" s="39"/>
    </row>
    <row r="76" spans="1:2" x14ac:dyDescent="0.25">
      <c r="A76" s="3" t="str">
        <f>IF(ISNUMBER(B76),MAX(A1:A75)+1,"")</f>
        <v/>
      </c>
      <c r="B76" s="39"/>
    </row>
    <row r="77" spans="1:2" x14ac:dyDescent="0.25">
      <c r="A77" s="3" t="str">
        <f>IF(ISNUMBER(B77),MAX(A1:A76)+1,"")</f>
        <v/>
      </c>
      <c r="B77" s="39"/>
    </row>
    <row r="78" spans="1:2" x14ac:dyDescent="0.25">
      <c r="A78" s="3" t="str">
        <f>IF(ISNUMBER(B78),MAX(A1:A77)+1,"")</f>
        <v/>
      </c>
      <c r="B78" s="39"/>
    </row>
    <row r="79" spans="1:2" x14ac:dyDescent="0.25">
      <c r="A79" s="3" t="str">
        <f>IF(ISNUMBER(B79),MAX(A1:A78)+1,"")</f>
        <v/>
      </c>
      <c r="B79" s="39"/>
    </row>
    <row r="80" spans="1:2" x14ac:dyDescent="0.25">
      <c r="A80" s="3" t="str">
        <f>IF(ISNUMBER(B80),MAX(A1:A79)+1,"")</f>
        <v/>
      </c>
      <c r="B80" s="39"/>
    </row>
    <row r="81" spans="1:2" x14ac:dyDescent="0.25">
      <c r="A81" s="3" t="str">
        <f>IF(ISNUMBER(B81),MAX(A1:A80)+1,"")</f>
        <v/>
      </c>
      <c r="B81" s="39"/>
    </row>
    <row r="82" spans="1:2" x14ac:dyDescent="0.25">
      <c r="A82" s="3" t="str">
        <f>IF(ISNUMBER(B82),MAX(A1:A81)+1,"")</f>
        <v/>
      </c>
      <c r="B82" s="39"/>
    </row>
    <row r="83" spans="1:2" x14ac:dyDescent="0.25">
      <c r="A83" s="3" t="str">
        <f>IF(ISNUMBER(B83),MAX(A1:A82)+1,"")</f>
        <v/>
      </c>
      <c r="B83" s="39"/>
    </row>
    <row r="84" spans="1:2" x14ac:dyDescent="0.25">
      <c r="A84" s="3" t="str">
        <f>IF(ISNUMBER(B84),MAX(A1:A83)+1,"")</f>
        <v/>
      </c>
      <c r="B84" s="39"/>
    </row>
    <row r="85" spans="1:2" x14ac:dyDescent="0.25">
      <c r="A85" s="3" t="str">
        <f>IF(ISNUMBER(B85),MAX(A1:A84)+1,"")</f>
        <v/>
      </c>
      <c r="B85" s="39"/>
    </row>
    <row r="86" spans="1:2" x14ac:dyDescent="0.25">
      <c r="A86" s="3" t="str">
        <f>IF(ISNUMBER(B86),MAX(A1:A85)+1,"")</f>
        <v/>
      </c>
      <c r="B86" s="39"/>
    </row>
    <row r="87" spans="1:2" x14ac:dyDescent="0.25">
      <c r="A87" s="3" t="str">
        <f>IF(ISNUMBER(B87),MAX(A1:A86)+1,"")</f>
        <v/>
      </c>
      <c r="B87" s="39"/>
    </row>
    <row r="88" spans="1:2" x14ac:dyDescent="0.25">
      <c r="A88" s="3" t="str">
        <f>IF(ISNUMBER(B88),MAX(A1:A87)+1,"")</f>
        <v/>
      </c>
      <c r="B88" s="39"/>
    </row>
    <row r="89" spans="1:2" x14ac:dyDescent="0.25">
      <c r="A89" s="3" t="str">
        <f>IF(ISNUMBER(B89),MAX(A1:A88)+1,"")</f>
        <v/>
      </c>
      <c r="B89" s="39"/>
    </row>
    <row r="90" spans="1:2" x14ac:dyDescent="0.25">
      <c r="A90" s="3" t="str">
        <f>IF(ISNUMBER(B90),MAX(A1:A89)+1,"")</f>
        <v/>
      </c>
      <c r="B90" s="39"/>
    </row>
    <row r="91" spans="1:2" x14ac:dyDescent="0.25">
      <c r="A91" s="3" t="str">
        <f>IF(ISNUMBER(B91),MAX(A1:A90)+1,"")</f>
        <v/>
      </c>
      <c r="B91" s="39"/>
    </row>
    <row r="92" spans="1:2" x14ac:dyDescent="0.25">
      <c r="A92" s="3" t="str">
        <f>IF(ISNUMBER(B92),MAX(A1:A91)+1,"")</f>
        <v/>
      </c>
      <c r="B92" s="39"/>
    </row>
    <row r="93" spans="1:2" x14ac:dyDescent="0.25">
      <c r="A93" s="3" t="str">
        <f>IF(ISNUMBER(B93),MAX(A1:A92)+1,"")</f>
        <v/>
      </c>
      <c r="B93" s="39"/>
    </row>
    <row r="94" spans="1:2" x14ac:dyDescent="0.25">
      <c r="A94" s="3" t="str">
        <f>IF(ISNUMBER(B94),MAX(A1:A93)+1,"")</f>
        <v/>
      </c>
      <c r="B94" s="39"/>
    </row>
    <row r="95" spans="1:2" x14ac:dyDescent="0.25">
      <c r="A95" s="3" t="str">
        <f>IF(ISNUMBER(B95),MAX(A1:A94)+1,"")</f>
        <v/>
      </c>
      <c r="B95" s="39"/>
    </row>
    <row r="96" spans="1:2" x14ac:dyDescent="0.25">
      <c r="A96" s="3" t="str">
        <f>IF(ISNUMBER(B96),MAX(A1:A95)+1,"")</f>
        <v/>
      </c>
      <c r="B96" s="39"/>
    </row>
    <row r="97" spans="1:2" x14ac:dyDescent="0.25">
      <c r="A97" s="3" t="str">
        <f>IF(ISNUMBER(B97),MAX(A1:A96)+1,"")</f>
        <v/>
      </c>
      <c r="B97" s="39"/>
    </row>
    <row r="98" spans="1:2" x14ac:dyDescent="0.25">
      <c r="A98" s="3" t="str">
        <f>IF(ISNUMBER(B98),MAX(A1:A97)+1,"")</f>
        <v/>
      </c>
      <c r="B98" s="39"/>
    </row>
    <row r="99" spans="1:2" x14ac:dyDescent="0.25">
      <c r="A99" s="3" t="str">
        <f>IF(ISNUMBER(B99),MAX(A1:A98)+1,"")</f>
        <v/>
      </c>
      <c r="B99" s="39"/>
    </row>
    <row r="100" spans="1:2" x14ac:dyDescent="0.25">
      <c r="A100" s="3" t="str">
        <f>IF(ISNUMBER(B100),MAX(A1:A99)+1,"")</f>
        <v/>
      </c>
      <c r="B100" s="39"/>
    </row>
    <row r="101" spans="1:2" x14ac:dyDescent="0.25">
      <c r="A101" s="3" t="str">
        <f>IF(ISNUMBER(B101),MAX(A1:A100)+1,"")</f>
        <v/>
      </c>
      <c r="B101" s="39"/>
    </row>
    <row r="102" spans="1:2" x14ac:dyDescent="0.25">
      <c r="A102" s="3" t="str">
        <f>IF(ISNUMBER(B102),MAX(A1:A101)+1,"")</f>
        <v/>
      </c>
      <c r="B102" s="39"/>
    </row>
    <row r="103" spans="1:2" x14ac:dyDescent="0.25">
      <c r="A103" s="3" t="str">
        <f>IF(ISNUMBER(B103),MAX(A1:A102)+1,"")</f>
        <v/>
      </c>
      <c r="B103" s="39"/>
    </row>
    <row r="104" spans="1:2" x14ac:dyDescent="0.25">
      <c r="A104" s="3" t="str">
        <f>IF(ISNUMBER(B104),MAX(A1:A103)+1,"")</f>
        <v/>
      </c>
      <c r="B104" s="39"/>
    </row>
    <row r="105" spans="1:2" x14ac:dyDescent="0.25">
      <c r="A105" s="3" t="str">
        <f>IF(ISNUMBER(B105),MAX(A1:A104)+1,"")</f>
        <v/>
      </c>
      <c r="B105" s="39"/>
    </row>
    <row r="106" spans="1:2" x14ac:dyDescent="0.25">
      <c r="A106" s="3" t="str">
        <f>IF(ISNUMBER(B106),MAX(A1:A105)+1,"")</f>
        <v/>
      </c>
      <c r="B106" s="39"/>
    </row>
    <row r="107" spans="1:2" x14ac:dyDescent="0.25">
      <c r="A107" s="3" t="str">
        <f>IF(ISNUMBER(B107),MAX(A1:A106)+1,"")</f>
        <v/>
      </c>
      <c r="B107" s="39"/>
    </row>
    <row r="108" spans="1:2" x14ac:dyDescent="0.25">
      <c r="A108" s="3" t="str">
        <f>IF(ISNUMBER(B108),MAX(A1:A107)+1,"")</f>
        <v/>
      </c>
      <c r="B108" s="39"/>
    </row>
    <row r="109" spans="1:2" x14ac:dyDescent="0.25">
      <c r="A109" s="3" t="str">
        <f>IF(ISNUMBER(B109),MAX(A1:A108)+1,"")</f>
        <v/>
      </c>
      <c r="B109" s="39"/>
    </row>
    <row r="110" spans="1:2" x14ac:dyDescent="0.25">
      <c r="A110" s="3" t="str">
        <f>IF(ISNUMBER(B110),MAX(A1:A109)+1,"")</f>
        <v/>
      </c>
      <c r="B110" s="39"/>
    </row>
    <row r="111" spans="1:2" x14ac:dyDescent="0.25">
      <c r="A111" s="3" t="str">
        <f>IF(ISNUMBER(B111),MAX(A1:A110)+1,"")</f>
        <v/>
      </c>
      <c r="B111" s="39"/>
    </row>
    <row r="112" spans="1:2" x14ac:dyDescent="0.25">
      <c r="A112" s="3" t="str">
        <f>IF(ISNUMBER(B112),MAX(A1:A111)+1,"")</f>
        <v/>
      </c>
      <c r="B112" s="39"/>
    </row>
    <row r="113" spans="1:2" x14ac:dyDescent="0.25">
      <c r="A113" s="3" t="str">
        <f>IF(ISNUMBER(B113),MAX(A1:A112)+1,"")</f>
        <v/>
      </c>
      <c r="B113" s="39"/>
    </row>
    <row r="114" spans="1:2" x14ac:dyDescent="0.25">
      <c r="A114" s="3" t="str">
        <f>IF(ISNUMBER(B114),MAX(A1:A113)+1,"")</f>
        <v/>
      </c>
      <c r="B114" s="39"/>
    </row>
    <row r="115" spans="1:2" x14ac:dyDescent="0.25">
      <c r="A115" s="3" t="str">
        <f>IF(ISNUMBER(B115),MAX(A1:A114)+1,"")</f>
        <v/>
      </c>
      <c r="B115" s="39"/>
    </row>
    <row r="116" spans="1:2" x14ac:dyDescent="0.25">
      <c r="A116" s="3" t="str">
        <f>IF(ISNUMBER(B116),MAX(A1:A115)+1,"")</f>
        <v/>
      </c>
      <c r="B116" s="39"/>
    </row>
    <row r="117" spans="1:2" x14ac:dyDescent="0.25">
      <c r="A117" s="3" t="str">
        <f>IF(ISNUMBER(B117),MAX(A1:A116)+1,"")</f>
        <v/>
      </c>
      <c r="B117" s="39"/>
    </row>
    <row r="118" spans="1:2" x14ac:dyDescent="0.25">
      <c r="A118" s="3" t="str">
        <f>IF(ISNUMBER(B118),MAX(A1:A117)+1,"")</f>
        <v/>
      </c>
      <c r="B118" s="39"/>
    </row>
    <row r="119" spans="1:2" x14ac:dyDescent="0.25">
      <c r="A119" s="3" t="str">
        <f>IF(ISNUMBER(B119),MAX(A1:A118)+1,"")</f>
        <v/>
      </c>
      <c r="B119" s="39"/>
    </row>
    <row r="120" spans="1:2" x14ac:dyDescent="0.25">
      <c r="A120" s="3" t="str">
        <f>IF(ISNUMBER(B120),MAX(A1:A119)+1,"")</f>
        <v/>
      </c>
      <c r="B120" s="39"/>
    </row>
    <row r="121" spans="1:2" x14ac:dyDescent="0.25">
      <c r="A121" s="3" t="str">
        <f>IF(ISNUMBER(B121),MAX(A1:A120)+1,"")</f>
        <v/>
      </c>
      <c r="B121" s="39"/>
    </row>
    <row r="122" spans="1:2" x14ac:dyDescent="0.25">
      <c r="A122" s="3" t="str">
        <f>IF(ISNUMBER(B122),MAX(A1:A121)+1,"")</f>
        <v/>
      </c>
      <c r="B122" s="39"/>
    </row>
    <row r="123" spans="1:2" x14ac:dyDescent="0.25">
      <c r="A123" s="3" t="str">
        <f>IF(ISNUMBER(B123),MAX(A1:A122)+1,"")</f>
        <v/>
      </c>
      <c r="B123" s="39"/>
    </row>
    <row r="124" spans="1:2" x14ac:dyDescent="0.25">
      <c r="A124" s="3" t="str">
        <f>IF(ISNUMBER(B124),MAX(A1:A123)+1,"")</f>
        <v/>
      </c>
      <c r="B124" s="39"/>
    </row>
    <row r="125" spans="1:2" x14ac:dyDescent="0.25">
      <c r="A125" s="3" t="str">
        <f>IF(ISNUMBER(B125),MAX(A1:A124)+1,"")</f>
        <v/>
      </c>
      <c r="B125" s="39"/>
    </row>
    <row r="126" spans="1:2" x14ac:dyDescent="0.25">
      <c r="A126" s="3" t="str">
        <f>IF(ISNUMBER(B126),MAX(A1:A125)+1,"")</f>
        <v/>
      </c>
      <c r="B126" s="39"/>
    </row>
    <row r="127" spans="1:2" x14ac:dyDescent="0.25">
      <c r="A127" s="3" t="str">
        <f>IF(ISNUMBER(B127),MAX(A1:A126)+1,"")</f>
        <v/>
      </c>
      <c r="B127" s="39"/>
    </row>
    <row r="128" spans="1:2" x14ac:dyDescent="0.25">
      <c r="A128" s="3" t="str">
        <f>IF(ISNUMBER(B128),MAX(A1:A127)+1,"")</f>
        <v/>
      </c>
      <c r="B128" s="39"/>
    </row>
    <row r="129" spans="1:2" x14ac:dyDescent="0.25">
      <c r="A129" s="3" t="str">
        <f>IF(ISNUMBER(B129),MAX(A1:A128)+1,"")</f>
        <v/>
      </c>
      <c r="B129" s="39"/>
    </row>
    <row r="130" spans="1:2" x14ac:dyDescent="0.25">
      <c r="A130" s="3" t="str">
        <f>IF(ISNUMBER(B130),MAX(A1:A129)+1,"")</f>
        <v/>
      </c>
      <c r="B130" s="39"/>
    </row>
    <row r="131" spans="1:2" x14ac:dyDescent="0.25">
      <c r="A131" s="3" t="str">
        <f>IF(ISNUMBER(B131),MAX(A1:A130)+1,"")</f>
        <v/>
      </c>
      <c r="B131" s="39"/>
    </row>
    <row r="132" spans="1:2" x14ac:dyDescent="0.25">
      <c r="A132" s="3" t="str">
        <f>IF(ISNUMBER(B132),MAX(A1:A131)+1,"")</f>
        <v/>
      </c>
      <c r="B132" s="39"/>
    </row>
    <row r="133" spans="1:2" x14ac:dyDescent="0.25">
      <c r="A133" s="3" t="str">
        <f>IF(ISNUMBER(B133),MAX(A1:A132)+1,"")</f>
        <v/>
      </c>
      <c r="B133" s="39"/>
    </row>
    <row r="134" spans="1:2" x14ac:dyDescent="0.25">
      <c r="A134" s="3" t="str">
        <f>IF(ISNUMBER(B134),MAX(A1:A133)+1,"")</f>
        <v/>
      </c>
      <c r="B134" s="39"/>
    </row>
    <row r="135" spans="1:2" x14ac:dyDescent="0.25">
      <c r="A135" s="3" t="str">
        <f>IF(ISNUMBER(B135),MAX(A1:A134)+1,"")</f>
        <v/>
      </c>
      <c r="B135" s="39"/>
    </row>
    <row r="136" spans="1:2" x14ac:dyDescent="0.25">
      <c r="A136" s="3" t="str">
        <f>IF(ISNUMBER(B136),MAX(A1:A135)+1,"")</f>
        <v/>
      </c>
      <c r="B136" s="39"/>
    </row>
    <row r="137" spans="1:2" x14ac:dyDescent="0.25">
      <c r="A137" s="3" t="str">
        <f>IF(ISNUMBER(B137),MAX(A1:A136)+1,"")</f>
        <v/>
      </c>
      <c r="B137" s="39"/>
    </row>
    <row r="138" spans="1:2" x14ac:dyDescent="0.25">
      <c r="A138" s="3" t="str">
        <f>IF(ISNUMBER(B138),MAX(A1:A137)+1,"")</f>
        <v/>
      </c>
      <c r="B138" s="39"/>
    </row>
    <row r="139" spans="1:2" x14ac:dyDescent="0.25">
      <c r="A139" s="3" t="str">
        <f>IF(ISNUMBER(B139),MAX(A1:A138)+1,"")</f>
        <v/>
      </c>
      <c r="B139" s="39"/>
    </row>
    <row r="140" spans="1:2" x14ac:dyDescent="0.25">
      <c r="A140" s="3" t="str">
        <f>IF(ISNUMBER(B140),MAX(A1:A139)+1,"")</f>
        <v/>
      </c>
      <c r="B140" s="39"/>
    </row>
    <row r="141" spans="1:2" x14ac:dyDescent="0.25">
      <c r="A141" s="3" t="str">
        <f>IF(ISNUMBER(B141),MAX(A1:A140)+1,"")</f>
        <v/>
      </c>
      <c r="B141" s="39"/>
    </row>
    <row r="142" spans="1:2" x14ac:dyDescent="0.25">
      <c r="A142" s="3" t="str">
        <f>IF(ISNUMBER(B142),MAX(A1:A141)+1,"")</f>
        <v/>
      </c>
      <c r="B142" s="39"/>
    </row>
    <row r="143" spans="1:2" x14ac:dyDescent="0.25">
      <c r="A143" s="3" t="str">
        <f>IF(ISNUMBER(B143),MAX(A1:A142)+1,"")</f>
        <v/>
      </c>
      <c r="B143" s="39"/>
    </row>
    <row r="144" spans="1:2" x14ac:dyDescent="0.25">
      <c r="A144" s="3" t="str">
        <f>IF(ISNUMBER(B144),MAX(A1:A143)+1,"")</f>
        <v/>
      </c>
      <c r="B144" s="39"/>
    </row>
    <row r="145" spans="1:2" x14ac:dyDescent="0.25">
      <c r="A145" s="3" t="str">
        <f>IF(ISNUMBER(B145),MAX(A1:A144)+1,"")</f>
        <v/>
      </c>
      <c r="B145" s="39"/>
    </row>
    <row r="146" spans="1:2" x14ac:dyDescent="0.25">
      <c r="A146" s="3" t="str">
        <f>IF(ISNUMBER(B146),MAX(A1:A145)+1,"")</f>
        <v/>
      </c>
      <c r="B146" s="39"/>
    </row>
    <row r="147" spans="1:2" x14ac:dyDescent="0.25">
      <c r="A147" s="3" t="str">
        <f>IF(ISNUMBER(B147),MAX(A1:A146)+1,"")</f>
        <v/>
      </c>
      <c r="B147" s="39"/>
    </row>
    <row r="148" spans="1:2" x14ac:dyDescent="0.25">
      <c r="A148" s="3" t="str">
        <f>IF(ISNUMBER(B148),MAX(A1:A147)+1,"")</f>
        <v/>
      </c>
      <c r="B148" s="39"/>
    </row>
    <row r="149" spans="1:2" x14ac:dyDescent="0.25">
      <c r="A149" s="3" t="str">
        <f>IF(ISNUMBER(B149),MAX(A1:A148)+1,"")</f>
        <v/>
      </c>
      <c r="B149" s="39"/>
    </row>
    <row r="150" spans="1:2" x14ac:dyDescent="0.25">
      <c r="A150" s="3" t="str">
        <f>IF(ISNUMBER(B150),MAX(A1:A149)+1,"")</f>
        <v/>
      </c>
      <c r="B150" s="39"/>
    </row>
    <row r="151" spans="1:2" x14ac:dyDescent="0.25">
      <c r="A151" s="3" t="str">
        <f>IF(ISNUMBER(B151),MAX(A1:A150)+1,"")</f>
        <v/>
      </c>
      <c r="B151" s="39"/>
    </row>
    <row r="152" spans="1:2" x14ac:dyDescent="0.25">
      <c r="A152" s="3" t="str">
        <f>IF(ISNUMBER(B152),MAX(A1:A151)+1,"")</f>
        <v/>
      </c>
      <c r="B152" s="39"/>
    </row>
    <row r="153" spans="1:2" x14ac:dyDescent="0.25">
      <c r="A153" s="3" t="str">
        <f>IF(ISNUMBER(B153),MAX(A1:A152)+1,"")</f>
        <v/>
      </c>
      <c r="B153" s="39"/>
    </row>
    <row r="154" spans="1:2" x14ac:dyDescent="0.25">
      <c r="A154" s="3" t="str">
        <f>IF(ISNUMBER(B154),MAX(A1:A153)+1,"")</f>
        <v/>
      </c>
      <c r="B154" s="39"/>
    </row>
    <row r="155" spans="1:2" x14ac:dyDescent="0.25">
      <c r="A155" s="3" t="str">
        <f>IF(ISNUMBER(B155),MAX(A1:A154)+1,"")</f>
        <v/>
      </c>
      <c r="B155" s="39"/>
    </row>
    <row r="156" spans="1:2" x14ac:dyDescent="0.25">
      <c r="A156" s="3" t="str">
        <f>IF(ISNUMBER(B156),MAX(A1:A155)+1,"")</f>
        <v/>
      </c>
      <c r="B156" s="39"/>
    </row>
    <row r="157" spans="1:2" x14ac:dyDescent="0.25">
      <c r="A157" s="3" t="str">
        <f>IF(ISNUMBER(B157),MAX(A1:A156)+1,"")</f>
        <v/>
      </c>
      <c r="B157" s="39"/>
    </row>
    <row r="158" spans="1:2" x14ac:dyDescent="0.25">
      <c r="A158" s="3" t="str">
        <f>IF(ISNUMBER(B158),MAX(A1:A157)+1,"")</f>
        <v/>
      </c>
      <c r="B158" s="39"/>
    </row>
    <row r="159" spans="1:2" x14ac:dyDescent="0.25">
      <c r="A159" s="3" t="str">
        <f>IF(ISNUMBER(B159),MAX(A1:A158)+1,"")</f>
        <v/>
      </c>
      <c r="B159" s="39"/>
    </row>
    <row r="160" spans="1:2" x14ac:dyDescent="0.25">
      <c r="A160" s="3" t="str">
        <f>IF(ISNUMBER(B160),MAX(A1:A159)+1,"")</f>
        <v/>
      </c>
      <c r="B160" s="39"/>
    </row>
    <row r="161" spans="1:2" x14ac:dyDescent="0.25">
      <c r="A161" s="3" t="str">
        <f>IF(ISNUMBER(B161),MAX(A1:A160)+1,"")</f>
        <v/>
      </c>
      <c r="B161" s="39"/>
    </row>
    <row r="162" spans="1:2" x14ac:dyDescent="0.25">
      <c r="A162" s="3" t="str">
        <f>IF(ISNUMBER(B162),MAX(A1:A161)+1,"")</f>
        <v/>
      </c>
      <c r="B162" s="39"/>
    </row>
    <row r="163" spans="1:2" x14ac:dyDescent="0.25">
      <c r="A163" s="3" t="str">
        <f>IF(ISNUMBER(B163),MAX(A1:A162)+1,"")</f>
        <v/>
      </c>
      <c r="B163" s="39"/>
    </row>
    <row r="164" spans="1:2" x14ac:dyDescent="0.25">
      <c r="A164" s="3" t="str">
        <f>IF(ISNUMBER(B164),MAX(A1:A163)+1,"")</f>
        <v/>
      </c>
      <c r="B164" s="39"/>
    </row>
    <row r="165" spans="1:2" x14ac:dyDescent="0.25">
      <c r="A165" s="3" t="str">
        <f>IF(ISNUMBER(B165),MAX(A1:A164)+1,"")</f>
        <v/>
      </c>
      <c r="B165" s="39"/>
    </row>
    <row r="166" spans="1:2" x14ac:dyDescent="0.25">
      <c r="A166" s="3" t="str">
        <f>IF(ISNUMBER(B166),MAX(A1:A165)+1,"")</f>
        <v/>
      </c>
      <c r="B166" s="39"/>
    </row>
    <row r="167" spans="1:2" x14ac:dyDescent="0.25">
      <c r="A167" s="3" t="str">
        <f>IF(ISNUMBER(B167),MAX(A1:A166)+1,"")</f>
        <v/>
      </c>
      <c r="B167" s="39"/>
    </row>
    <row r="168" spans="1:2" x14ac:dyDescent="0.25">
      <c r="A168" s="3" t="str">
        <f>IF(ISNUMBER(B168),MAX(A1:A167)+1,"")</f>
        <v/>
      </c>
      <c r="B168" s="39"/>
    </row>
    <row r="169" spans="1:2" x14ac:dyDescent="0.25">
      <c r="A169" s="3" t="str">
        <f>IF(ISNUMBER(B169),MAX(A1:A168)+1,"")</f>
        <v/>
      </c>
      <c r="B169" s="39"/>
    </row>
    <row r="170" spans="1:2" x14ac:dyDescent="0.25">
      <c r="A170" s="3" t="str">
        <f>IF(ISNUMBER(B170),MAX(A1:A169)+1,"")</f>
        <v/>
      </c>
      <c r="B170" s="39"/>
    </row>
    <row r="171" spans="1:2" x14ac:dyDescent="0.25">
      <c r="A171" s="3" t="str">
        <f>IF(ISNUMBER(B171),MAX(A1:A170)+1,"")</f>
        <v/>
      </c>
      <c r="B171" s="39"/>
    </row>
    <row r="172" spans="1:2" x14ac:dyDescent="0.25">
      <c r="A172" s="3" t="str">
        <f>IF(ISNUMBER(B172),MAX(A1:A171)+1,"")</f>
        <v/>
      </c>
      <c r="B172" s="39"/>
    </row>
    <row r="173" spans="1:2" x14ac:dyDescent="0.25">
      <c r="A173" s="3" t="str">
        <f>IF(ISNUMBER(B173),MAX(A1:A172)+1,"")</f>
        <v/>
      </c>
      <c r="B173" s="39"/>
    </row>
    <row r="174" spans="1:2" x14ac:dyDescent="0.25">
      <c r="A174" s="3" t="str">
        <f>IF(ISNUMBER(B174),MAX(A1:A173)+1,"")</f>
        <v/>
      </c>
      <c r="B174" s="39"/>
    </row>
    <row r="175" spans="1:2" x14ac:dyDescent="0.25">
      <c r="A175" s="3" t="str">
        <f>IF(ISNUMBER(B175),MAX(A1:A174)+1,"")</f>
        <v/>
      </c>
      <c r="B175" s="39"/>
    </row>
    <row r="176" spans="1:2" x14ac:dyDescent="0.25">
      <c r="A176" s="3" t="str">
        <f>IF(ISNUMBER(B176),MAX(A1:A175)+1,"")</f>
        <v/>
      </c>
      <c r="B176" s="39"/>
    </row>
    <row r="177" spans="1:2" x14ac:dyDescent="0.25">
      <c r="A177" s="3" t="str">
        <f>IF(ISNUMBER(B177),MAX(A1:A176)+1,"")</f>
        <v/>
      </c>
      <c r="B177" s="39"/>
    </row>
    <row r="178" spans="1:2" x14ac:dyDescent="0.25">
      <c r="A178" s="3" t="str">
        <f>IF(ISNUMBER(B178),MAX(A1:A177)+1,"")</f>
        <v/>
      </c>
      <c r="B178" s="39"/>
    </row>
    <row r="179" spans="1:2" x14ac:dyDescent="0.25">
      <c r="A179" s="3" t="str">
        <f>IF(ISNUMBER(B179),MAX(A1:A178)+1,"")</f>
        <v/>
      </c>
      <c r="B179" s="39"/>
    </row>
    <row r="180" spans="1:2" x14ac:dyDescent="0.25">
      <c r="A180" s="3" t="str">
        <f>IF(ISNUMBER(B180),MAX(A1:A179)+1,"")</f>
        <v/>
      </c>
      <c r="B180" s="39"/>
    </row>
    <row r="181" spans="1:2" x14ac:dyDescent="0.25">
      <c r="A181" s="3" t="str">
        <f>IF(ISNUMBER(B181),MAX(A1:A180)+1,"")</f>
        <v/>
      </c>
      <c r="B181" s="39"/>
    </row>
    <row r="182" spans="1:2" x14ac:dyDescent="0.25">
      <c r="A182" s="3" t="str">
        <f>IF(ISNUMBER(B182),MAX(A1:A181)+1,"")</f>
        <v/>
      </c>
      <c r="B182" s="39"/>
    </row>
    <row r="183" spans="1:2" x14ac:dyDescent="0.25">
      <c r="A183" s="3" t="str">
        <f>IF(ISNUMBER(B183),MAX(A1:A182)+1,"")</f>
        <v/>
      </c>
      <c r="B183" s="39"/>
    </row>
    <row r="184" spans="1:2" x14ac:dyDescent="0.25">
      <c r="A184" s="3" t="str">
        <f>IF(ISNUMBER(B184),MAX(A1:A183)+1,"")</f>
        <v/>
      </c>
      <c r="B184" s="39"/>
    </row>
    <row r="185" spans="1:2" x14ac:dyDescent="0.25">
      <c r="A185" s="3" t="str">
        <f>IF(ISNUMBER(B185),MAX(A1:A184)+1,"")</f>
        <v/>
      </c>
      <c r="B185" s="39"/>
    </row>
    <row r="186" spans="1:2" x14ac:dyDescent="0.25">
      <c r="A186" s="3" t="str">
        <f>IF(ISNUMBER(B186),MAX(A1:A185)+1,"")</f>
        <v/>
      </c>
      <c r="B186" s="39"/>
    </row>
    <row r="187" spans="1:2" x14ac:dyDescent="0.25">
      <c r="A187" s="3" t="str">
        <f>IF(ISNUMBER(B187),MAX(A1:A186)+1,"")</f>
        <v/>
      </c>
      <c r="B187" s="39"/>
    </row>
    <row r="188" spans="1:2" x14ac:dyDescent="0.25">
      <c r="A188" s="3" t="str">
        <f>IF(ISNUMBER(B188),MAX(A1:A187)+1,"")</f>
        <v/>
      </c>
      <c r="B188" s="39"/>
    </row>
    <row r="189" spans="1:2" x14ac:dyDescent="0.25">
      <c r="A189" s="3" t="str">
        <f>IF(ISNUMBER(B189),MAX(A1:A188)+1,"")</f>
        <v/>
      </c>
      <c r="B189" s="39"/>
    </row>
    <row r="190" spans="1:2" x14ac:dyDescent="0.25">
      <c r="A190" s="3" t="str">
        <f>IF(ISNUMBER(B190),MAX(A1:A189)+1,"")</f>
        <v/>
      </c>
      <c r="B190" s="39"/>
    </row>
    <row r="191" spans="1:2" x14ac:dyDescent="0.25">
      <c r="A191" s="3" t="str">
        <f>IF(ISNUMBER(B191),MAX(A1:A190)+1,"")</f>
        <v/>
      </c>
      <c r="B191" s="39"/>
    </row>
    <row r="192" spans="1:2" x14ac:dyDescent="0.25">
      <c r="A192" s="3" t="str">
        <f>IF(ISNUMBER(B192),MAX(A1:A191)+1,"")</f>
        <v/>
      </c>
      <c r="B192" s="39"/>
    </row>
    <row r="193" spans="1:2" x14ac:dyDescent="0.25">
      <c r="A193" s="3" t="str">
        <f>IF(ISNUMBER(B193),MAX(A1:A192)+1,"")</f>
        <v/>
      </c>
      <c r="B193" s="39"/>
    </row>
    <row r="194" spans="1:2" x14ac:dyDescent="0.25">
      <c r="A194" s="3" t="str">
        <f>IF(ISNUMBER(B194),MAX(A1:A193)+1,"")</f>
        <v/>
      </c>
      <c r="B194" s="39"/>
    </row>
    <row r="195" spans="1:2" x14ac:dyDescent="0.25">
      <c r="A195" s="3" t="str">
        <f>IF(ISNUMBER(B195),MAX(A1:A194)+1,"")</f>
        <v/>
      </c>
      <c r="B195" s="39"/>
    </row>
    <row r="196" spans="1:2" x14ac:dyDescent="0.25">
      <c r="A196" s="3" t="str">
        <f>IF(ISNUMBER(B196),MAX(A1:A195)+1,"")</f>
        <v/>
      </c>
      <c r="B196" s="39"/>
    </row>
    <row r="197" spans="1:2" x14ac:dyDescent="0.25">
      <c r="A197" s="3" t="str">
        <f>IF(ISNUMBER(B197),MAX(A1:A196)+1,"")</f>
        <v/>
      </c>
      <c r="B197" s="39"/>
    </row>
    <row r="198" spans="1:2" x14ac:dyDescent="0.25">
      <c r="A198" s="3" t="str">
        <f>IF(ISNUMBER(B198),MAX(A1:A197)+1,"")</f>
        <v/>
      </c>
      <c r="B198" s="39"/>
    </row>
    <row r="199" spans="1:2" x14ac:dyDescent="0.25">
      <c r="A199" s="3" t="str">
        <f>IF(ISNUMBER(B199),MAX(A1:A198)+1,"")</f>
        <v/>
      </c>
      <c r="B199" s="39"/>
    </row>
    <row r="200" spans="1:2" x14ac:dyDescent="0.25">
      <c r="A200" s="3" t="str">
        <f>IF(ISNUMBER(B200),MAX(A1:A199)+1,"")</f>
        <v/>
      </c>
      <c r="B200" s="39"/>
    </row>
    <row r="201" spans="1:2" x14ac:dyDescent="0.25">
      <c r="A201" s="3" t="str">
        <f>IF(ISNUMBER(B201),MAX(A1:A200)+1,"")</f>
        <v/>
      </c>
      <c r="B201" s="39"/>
    </row>
    <row r="202" spans="1:2" x14ac:dyDescent="0.25">
      <c r="A202" s="3" t="str">
        <f>IF(ISNUMBER(B202),MAX(A1:A201)+1,"")</f>
        <v/>
      </c>
      <c r="B202" s="39"/>
    </row>
  </sheetData>
  <sheetProtection algorithmName="SHA-512" hashValue="xsVfw6vqCWzhO2dpIBrwocgmhOLJv+9ZZC6xv8YnFciS1DU4SE/itP9WfGXCnvAzYs6qH0p4XznTXk9s2vW7Pw==" saltValue="X4a7bArU4BicKUFYxf7EWQ==" spinCount="100000" sheet="1" sort="0"/>
  <sortState xmlns:xlrd2="http://schemas.microsoft.com/office/spreadsheetml/2017/richdata2" ref="B3:B6">
    <sortCondition ref="B3:B6"/>
  </sortState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02"/>
  <sheetViews>
    <sheetView zoomScale="145" zoomScaleNormal="145" workbookViewId="0"/>
  </sheetViews>
  <sheetFormatPr defaultRowHeight="15" x14ac:dyDescent="0.25"/>
  <cols>
    <col min="1" max="6" width="9.140625" style="3"/>
    <col min="7" max="7" width="27.28515625" style="3" bestFit="1" customWidth="1"/>
    <col min="8" max="16384" width="9.140625" style="3"/>
  </cols>
  <sheetData>
    <row r="1" spans="1:19" x14ac:dyDescent="0.25">
      <c r="A1" s="3" t="s">
        <v>116</v>
      </c>
      <c r="E1" s="16"/>
      <c r="H1" s="10" t="s">
        <v>1</v>
      </c>
      <c r="S1" s="3" t="s">
        <v>172</v>
      </c>
    </row>
    <row r="2" spans="1:19" x14ac:dyDescent="0.25">
      <c r="A2" s="5" t="s">
        <v>117</v>
      </c>
      <c r="B2" s="5" t="s">
        <v>118</v>
      </c>
      <c r="C2" s="5" t="s">
        <v>119</v>
      </c>
      <c r="D2" s="5" t="s">
        <v>120</v>
      </c>
      <c r="E2" s="5" t="s">
        <v>121</v>
      </c>
      <c r="F2" s="5" t="s">
        <v>122</v>
      </c>
      <c r="H2" s="1"/>
      <c r="I2" s="1"/>
      <c r="J2" s="1"/>
      <c r="K2" s="1"/>
      <c r="L2" s="1"/>
      <c r="M2" s="1"/>
    </row>
    <row r="3" spans="1:19" x14ac:dyDescent="0.25">
      <c r="A3" s="39"/>
      <c r="B3" s="39"/>
      <c r="C3" s="39"/>
      <c r="D3" s="39"/>
      <c r="E3" s="39"/>
      <c r="F3" s="39"/>
      <c r="G3" s="4" t="s">
        <v>123</v>
      </c>
      <c r="H3" s="60" t="str">
        <f>IF(OR(H4&lt;&gt;"",COUNT(A3:A102)=0),"",AVERAGE(A3:A102))</f>
        <v/>
      </c>
      <c r="I3" s="60" t="str">
        <f>IF(OR(H4&lt;&gt;"",COUNT(B3:B102)=0),"",AVERAGE(B3:B102))</f>
        <v/>
      </c>
      <c r="J3" s="60" t="str">
        <f>IF(OR(H4&lt;&gt;"",COUNT(C3:C102)=0),"",AVERAGE(C3:C102))</f>
        <v/>
      </c>
      <c r="K3" s="60" t="str">
        <f>IF(OR(H4&lt;&gt;"",COUNT(D3:D102)=0),"",AVERAGE(D3:D102))</f>
        <v/>
      </c>
      <c r="L3" s="60" t="str">
        <f>IF(OR(H4&lt;&gt;"",COUNT(E3:E102)=0),"",AVERAGE(E3:E102))</f>
        <v/>
      </c>
      <c r="M3" s="60" t="str">
        <f>IF(OR(H4&lt;&gt;"",COUNT(F3:F102)=0),"",AVERAGE(F3:F102))</f>
        <v/>
      </c>
    </row>
    <row r="4" spans="1:19" x14ac:dyDescent="0.25">
      <c r="A4" s="39"/>
      <c r="B4" s="39"/>
      <c r="C4" s="39"/>
      <c r="D4" s="39"/>
      <c r="E4" s="39"/>
      <c r="F4" s="39"/>
      <c r="H4" s="16" t="str">
        <f>IF(COUNT(A3:F102)=0," ",IF(600-COUNT(A3:F102)&lt;&gt;COUNTBLANK(A3:F102),"Error: All data must be numeric",IF(OR(COUNT(A3:A102)=1,COUNT(B3:B102)=1,COUNT(C3:C102)=1,COUNT(D3:D102)=1,COUNT(E3:E102)=1,COUNT(F3:F102)=1),"Error: All groups must have more than 1 observation","")))</f>
        <v xml:space="preserve"> </v>
      </c>
    </row>
    <row r="5" spans="1:19" x14ac:dyDescent="0.25">
      <c r="A5" s="39"/>
      <c r="B5" s="39"/>
      <c r="C5" s="39"/>
      <c r="D5" s="39"/>
      <c r="E5" s="39"/>
      <c r="F5" s="39"/>
      <c r="G5" s="17" t="s">
        <v>124</v>
      </c>
      <c r="H5" s="18" t="s">
        <v>115</v>
      </c>
      <c r="I5" s="18" t="s">
        <v>125</v>
      </c>
      <c r="J5" s="18" t="s">
        <v>126</v>
      </c>
      <c r="K5" s="18" t="s">
        <v>127</v>
      </c>
      <c r="L5" s="18" t="s">
        <v>128</v>
      </c>
      <c r="N5" s="43" t="s">
        <v>129</v>
      </c>
      <c r="O5" s="18" t="s">
        <v>130</v>
      </c>
    </row>
    <row r="6" spans="1:19" x14ac:dyDescent="0.25">
      <c r="A6" s="39"/>
      <c r="B6" s="39"/>
      <c r="C6" s="39"/>
      <c r="D6" s="39"/>
      <c r="E6" s="39"/>
      <c r="F6" s="39"/>
      <c r="G6" s="17" t="s">
        <v>131</v>
      </c>
      <c r="H6" s="66" t="str">
        <f>IF(H4&lt;&gt;"","",COUNT(H3:M3)-1)</f>
        <v/>
      </c>
      <c r="I6" s="59" t="str">
        <f>IF(H4&lt;&gt;"","",IF(COUNT(A3:A102)=0,0,COUNT(A3:A102)*(AVERAGE(A3:A102)-AVERAGE(A3:F102))^2)+IF(COUNT(B3:B102)=0,0,COUNT(B3:B102)*(AVERAGE(B3:B102)-AVERAGE(A3:F102))^2)+IF(COUNT(C3:C102)=0,0,COUNT(C3:C102)*(AVERAGE(C3:C102)-AVERAGE(A3:F102))^2)+IF(COUNT(D3:D102)=0,0,COUNT(D3:D102)*(AVERAGE(D3:D102)-AVERAGE(A3:F102))^2)+IF(COUNT(E3:E102)=0,0,COUNT(E3:E102)*(AVERAGE(E3:E102)-AVERAGE(A3:F102))^2)+IF(COUNT(F3:F102)=0,0,COUNT(F3:F102)*(AVERAGE(F3:F102)-AVERAGE(A3:F102))^2))</f>
        <v/>
      </c>
      <c r="J6" s="59" t="str">
        <f>IF(H4&lt;&gt;"","",I6/H6)</f>
        <v/>
      </c>
      <c r="K6" s="59" t="str">
        <f>IF(H4&lt;&gt;"","",J6/J7)</f>
        <v/>
      </c>
      <c r="L6" s="59" t="str">
        <f>IF(H4&lt;&gt;"","",FDIST(K6,H6,H7))</f>
        <v/>
      </c>
      <c r="M6" s="3" t="s">
        <v>172</v>
      </c>
      <c r="N6" s="46"/>
      <c r="O6" s="59" t="str">
        <f>IF(H4&lt;&gt;"","",IF(ISBLANK(N6),"",IF(OR(NOT(ISNUMBER(N6)),N6&gt;=1,N6&lt;=0),"",FINV(N6,H6,H7))))</f>
        <v/>
      </c>
      <c r="P6" s="3" t="s">
        <v>172</v>
      </c>
    </row>
    <row r="7" spans="1:19" x14ac:dyDescent="0.25">
      <c r="A7" s="39"/>
      <c r="B7" s="39"/>
      <c r="C7" s="39"/>
      <c r="D7" s="39"/>
      <c r="E7" s="39"/>
      <c r="F7" s="39"/>
      <c r="G7" s="17" t="s">
        <v>132</v>
      </c>
      <c r="H7" s="66" t="str">
        <f>IF(H4&lt;&gt;"","",COUNT(A3:F102)-COUNT(H3:M3))</f>
        <v/>
      </c>
      <c r="I7" s="59" t="str">
        <f>IF(H4&lt;&gt;"","",IF(COUNT(A3:A102)=0,0,(COUNT(A3:A102)-1)*(_xlfn.STDEV.S(A3:A102))^2)+IF(COUNT(B3:B102)=0,0,(COUNT(B3:B102)-1)*(_xlfn.STDEV.S(B3:B102))^2)+IF(COUNT(C3:C102)=0,0,(COUNT(C3:C102)-1)*(_xlfn.STDEV.S(C3:C102))^2)+IF(COUNT(D3:D102)=0,0,(COUNT(D3:D102)-1)*(_xlfn.STDEV.S(D3:D102))^2)+IF(COUNT(E3:E102)=0,0,(COUNT(E3:E102)-1)*(_xlfn.STDEV.S(E3:E102))^2)+IF(COUNT(F3:F102)=0,0,(COUNT(F3:F102)-1)*(_xlfn.STDEV.S(F3:F102))^2))</f>
        <v/>
      </c>
      <c r="J7" s="59" t="str">
        <f>IF(H4&lt;&gt;"","",I7/H7)</f>
        <v/>
      </c>
      <c r="K7" s="21" t="s">
        <v>172</v>
      </c>
      <c r="L7" s="22"/>
      <c r="N7" s="16" t="str">
        <f>IF(ISBLANK(N6),"",IF(OR(NOT(ISNUMBER(N6)),N6&gt;=1,N6&lt;=0),"α must be between 0 and 1",""))</f>
        <v/>
      </c>
    </row>
    <row r="8" spans="1:19" x14ac:dyDescent="0.25">
      <c r="A8" s="39"/>
      <c r="B8" s="39"/>
      <c r="C8" s="39"/>
      <c r="D8" s="39"/>
      <c r="E8" s="39"/>
      <c r="F8" s="39"/>
      <c r="G8" s="17" t="s">
        <v>133</v>
      </c>
      <c r="H8" s="66" t="str">
        <f>IF(H4&lt;&gt;"","",H6+H7)</f>
        <v/>
      </c>
      <c r="I8" s="59" t="str">
        <f>IF(H4&lt;&gt;"","",I6+I7)</f>
        <v/>
      </c>
      <c r="J8" s="22" t="s">
        <v>172</v>
      </c>
      <c r="K8" s="10"/>
      <c r="L8" s="10"/>
    </row>
    <row r="9" spans="1:19" x14ac:dyDescent="0.25">
      <c r="A9" s="39"/>
      <c r="B9" s="39"/>
      <c r="C9" s="39"/>
      <c r="D9" s="39"/>
      <c r="E9" s="39"/>
      <c r="F9" s="39"/>
    </row>
    <row r="10" spans="1:19" x14ac:dyDescent="0.25">
      <c r="A10" s="39"/>
      <c r="B10" s="39"/>
      <c r="C10" s="39"/>
      <c r="D10" s="39"/>
      <c r="E10" s="39"/>
      <c r="F10" s="39"/>
      <c r="G10" s="4" t="s">
        <v>134</v>
      </c>
    </row>
    <row r="11" spans="1:19" x14ac:dyDescent="0.25">
      <c r="A11" s="39"/>
      <c r="B11" s="39"/>
      <c r="C11" s="39"/>
      <c r="D11" s="39"/>
      <c r="E11" s="39"/>
      <c r="F11" s="39"/>
      <c r="G11" s="4" t="s">
        <v>135</v>
      </c>
      <c r="H11" s="15" t="s">
        <v>136</v>
      </c>
      <c r="I11" s="12"/>
      <c r="J11" s="12"/>
      <c r="K11" s="12"/>
      <c r="L11" s="12"/>
    </row>
    <row r="12" spans="1:19" x14ac:dyDescent="0.25">
      <c r="A12" s="39"/>
      <c r="B12" s="39"/>
      <c r="C12" s="39"/>
      <c r="D12" s="39"/>
      <c r="E12" s="39"/>
      <c r="F12" s="39"/>
      <c r="G12" s="4" t="s">
        <v>137</v>
      </c>
      <c r="H12" s="6" t="s">
        <v>138</v>
      </c>
    </row>
    <row r="13" spans="1:19" x14ac:dyDescent="0.25">
      <c r="A13" s="39"/>
      <c r="B13" s="39"/>
      <c r="C13" s="39"/>
      <c r="D13" s="39"/>
      <c r="E13" s="39"/>
      <c r="F13" s="39"/>
      <c r="G13" s="4" t="s">
        <v>139</v>
      </c>
      <c r="H13" s="3" t="s">
        <v>140</v>
      </c>
    </row>
    <row r="14" spans="1:19" x14ac:dyDescent="0.25">
      <c r="A14" s="39"/>
      <c r="B14" s="39"/>
      <c r="C14" s="39"/>
      <c r="D14" s="39"/>
      <c r="E14" s="39"/>
      <c r="F14" s="39"/>
      <c r="G14" s="4" t="s">
        <v>141</v>
      </c>
    </row>
    <row r="15" spans="1:19" x14ac:dyDescent="0.25">
      <c r="A15" s="39"/>
      <c r="B15" s="39"/>
      <c r="C15" s="39"/>
      <c r="D15" s="39"/>
      <c r="E15" s="39"/>
      <c r="F15" s="39"/>
      <c r="G15" s="20" t="s">
        <v>142</v>
      </c>
      <c r="H15" s="3" t="s">
        <v>143</v>
      </c>
    </row>
    <row r="16" spans="1:19" x14ac:dyDescent="0.25">
      <c r="A16" s="39"/>
      <c r="B16" s="39"/>
      <c r="C16" s="39"/>
      <c r="D16" s="39"/>
      <c r="E16" s="39"/>
      <c r="F16" s="39"/>
      <c r="G16" s="4" t="s">
        <v>144</v>
      </c>
    </row>
    <row r="17" spans="1:8" x14ac:dyDescent="0.25">
      <c r="A17" s="39"/>
      <c r="B17" s="39"/>
      <c r="C17" s="39"/>
      <c r="D17" s="39"/>
      <c r="E17" s="39"/>
      <c r="F17" s="39"/>
      <c r="G17" s="20" t="s">
        <v>142</v>
      </c>
      <c r="H17" s="3" t="s">
        <v>145</v>
      </c>
    </row>
    <row r="18" spans="1:8" x14ac:dyDescent="0.25">
      <c r="A18" s="39"/>
      <c r="B18" s="39"/>
      <c r="C18" s="39"/>
      <c r="D18" s="39"/>
      <c r="E18" s="39"/>
      <c r="F18" s="39"/>
      <c r="G18" s="20" t="s">
        <v>142</v>
      </c>
      <c r="H18" s="3" t="s">
        <v>146</v>
      </c>
    </row>
    <row r="19" spans="1:8" x14ac:dyDescent="0.25">
      <c r="A19" s="39"/>
      <c r="B19" s="39"/>
      <c r="C19" s="39"/>
      <c r="D19" s="39"/>
      <c r="E19" s="39"/>
      <c r="F19" s="39"/>
      <c r="G19" s="20" t="s">
        <v>147</v>
      </c>
      <c r="H19" s="3" t="s">
        <v>148</v>
      </c>
    </row>
    <row r="20" spans="1:8" x14ac:dyDescent="0.25">
      <c r="A20" s="39"/>
      <c r="B20" s="39"/>
      <c r="C20" s="39"/>
      <c r="D20" s="39"/>
      <c r="E20" s="39"/>
      <c r="F20" s="39"/>
      <c r="G20" s="20" t="s">
        <v>142</v>
      </c>
    </row>
    <row r="21" spans="1:8" x14ac:dyDescent="0.25">
      <c r="A21" s="39"/>
      <c r="B21" s="39"/>
      <c r="C21" s="39"/>
      <c r="D21" s="39"/>
      <c r="E21" s="39"/>
      <c r="F21" s="39"/>
      <c r="G21" s="20" t="s">
        <v>142</v>
      </c>
      <c r="H21" s="3" t="s">
        <v>149</v>
      </c>
    </row>
    <row r="22" spans="1:8" x14ac:dyDescent="0.25">
      <c r="A22" s="39"/>
      <c r="B22" s="39"/>
      <c r="C22" s="39"/>
      <c r="D22" s="39"/>
      <c r="E22" s="39"/>
      <c r="F22" s="39"/>
      <c r="G22" s="4" t="s">
        <v>150</v>
      </c>
      <c r="H22" s="3" t="s">
        <v>151</v>
      </c>
    </row>
    <row r="23" spans="1:8" x14ac:dyDescent="0.25">
      <c r="A23" s="39"/>
      <c r="B23" s="39"/>
      <c r="C23" s="39"/>
      <c r="D23" s="39"/>
      <c r="E23" s="39"/>
      <c r="F23" s="39"/>
      <c r="G23" s="4" t="s">
        <v>152</v>
      </c>
      <c r="H23" s="3" t="s">
        <v>153</v>
      </c>
    </row>
    <row r="24" spans="1:8" x14ac:dyDescent="0.25">
      <c r="A24" s="39"/>
      <c r="B24" s="39"/>
      <c r="C24" s="39"/>
      <c r="D24" s="39"/>
      <c r="E24" s="39"/>
      <c r="F24" s="39"/>
      <c r="G24" s="4" t="s">
        <v>154</v>
      </c>
      <c r="H24" s="3" t="s">
        <v>155</v>
      </c>
    </row>
    <row r="25" spans="1:8" x14ac:dyDescent="0.25">
      <c r="A25" s="39"/>
      <c r="B25" s="39"/>
      <c r="C25" s="39"/>
      <c r="D25" s="39"/>
      <c r="E25" s="39"/>
      <c r="F25" s="39"/>
      <c r="G25" s="20" t="s">
        <v>156</v>
      </c>
      <c r="H25" s="6" t="s">
        <v>157</v>
      </c>
    </row>
    <row r="26" spans="1:8" x14ac:dyDescent="0.25">
      <c r="A26" s="39"/>
      <c r="B26" s="39"/>
      <c r="C26" s="39"/>
      <c r="D26" s="39"/>
      <c r="E26" s="39"/>
      <c r="F26" s="39"/>
    </row>
    <row r="27" spans="1:8" x14ac:dyDescent="0.25">
      <c r="A27" s="39"/>
      <c r="B27" s="39"/>
      <c r="C27" s="39"/>
      <c r="D27" s="39"/>
      <c r="E27" s="39"/>
      <c r="F27" s="39"/>
    </row>
    <row r="28" spans="1:8" x14ac:dyDescent="0.25">
      <c r="A28" s="39"/>
      <c r="B28" s="39"/>
      <c r="C28" s="39"/>
      <c r="D28" s="39"/>
      <c r="E28" s="39"/>
      <c r="F28" s="39"/>
    </row>
    <row r="29" spans="1:8" x14ac:dyDescent="0.25">
      <c r="A29" s="39"/>
      <c r="B29" s="39"/>
      <c r="C29" s="39"/>
      <c r="D29" s="39"/>
      <c r="E29" s="39"/>
      <c r="F29" s="39"/>
    </row>
    <row r="30" spans="1:8" x14ac:dyDescent="0.25">
      <c r="A30" s="39"/>
      <c r="B30" s="39"/>
      <c r="C30" s="39"/>
      <c r="D30" s="39"/>
      <c r="E30" s="39"/>
      <c r="F30" s="39"/>
    </row>
    <row r="31" spans="1:8" x14ac:dyDescent="0.25">
      <c r="A31" s="39"/>
      <c r="B31" s="39"/>
      <c r="C31" s="39"/>
      <c r="D31" s="39"/>
      <c r="E31" s="39"/>
      <c r="F31" s="39"/>
    </row>
    <row r="32" spans="1:8" x14ac:dyDescent="0.25">
      <c r="A32" s="39"/>
      <c r="B32" s="39"/>
      <c r="C32" s="39"/>
      <c r="D32" s="39"/>
      <c r="E32" s="39"/>
      <c r="F32" s="39"/>
    </row>
    <row r="33" spans="1:6" x14ac:dyDescent="0.25">
      <c r="A33" s="39"/>
      <c r="B33" s="39"/>
      <c r="C33" s="39"/>
      <c r="D33" s="39"/>
      <c r="E33" s="39"/>
      <c r="F33" s="39"/>
    </row>
    <row r="34" spans="1:6" x14ac:dyDescent="0.25">
      <c r="A34" s="39"/>
      <c r="B34" s="39"/>
      <c r="C34" s="39"/>
      <c r="D34" s="39"/>
      <c r="E34" s="39"/>
      <c r="F34" s="39"/>
    </row>
    <row r="35" spans="1:6" x14ac:dyDescent="0.25">
      <c r="A35" s="39"/>
      <c r="B35" s="39"/>
      <c r="C35" s="39"/>
      <c r="D35" s="39"/>
      <c r="E35" s="39"/>
      <c r="F35" s="39"/>
    </row>
    <row r="36" spans="1:6" x14ac:dyDescent="0.25">
      <c r="A36" s="39"/>
      <c r="B36" s="39"/>
      <c r="C36" s="39"/>
      <c r="D36" s="39"/>
      <c r="E36" s="39"/>
      <c r="F36" s="39"/>
    </row>
    <row r="37" spans="1:6" x14ac:dyDescent="0.25">
      <c r="A37" s="39"/>
      <c r="B37" s="39"/>
      <c r="C37" s="39"/>
      <c r="D37" s="39"/>
      <c r="E37" s="39"/>
      <c r="F37" s="39"/>
    </row>
    <row r="38" spans="1:6" x14ac:dyDescent="0.25">
      <c r="A38" s="39"/>
      <c r="B38" s="39"/>
      <c r="C38" s="39"/>
      <c r="D38" s="39"/>
      <c r="E38" s="39"/>
      <c r="F38" s="39"/>
    </row>
    <row r="39" spans="1:6" x14ac:dyDescent="0.25">
      <c r="A39" s="39"/>
      <c r="B39" s="39"/>
      <c r="C39" s="39"/>
      <c r="D39" s="39"/>
      <c r="E39" s="39"/>
      <c r="F39" s="39"/>
    </row>
    <row r="40" spans="1:6" x14ac:dyDescent="0.25">
      <c r="A40" s="39"/>
      <c r="B40" s="39"/>
      <c r="C40" s="39"/>
      <c r="D40" s="39"/>
      <c r="E40" s="39"/>
      <c r="F40" s="39"/>
    </row>
    <row r="41" spans="1:6" x14ac:dyDescent="0.25">
      <c r="A41" s="39"/>
      <c r="B41" s="39"/>
      <c r="C41" s="39"/>
      <c r="D41" s="39"/>
      <c r="E41" s="39"/>
      <c r="F41" s="39"/>
    </row>
    <row r="42" spans="1:6" x14ac:dyDescent="0.25">
      <c r="A42" s="39"/>
      <c r="B42" s="39"/>
      <c r="C42" s="39"/>
      <c r="D42" s="39"/>
      <c r="E42" s="39"/>
      <c r="F42" s="39"/>
    </row>
    <row r="43" spans="1:6" x14ac:dyDescent="0.25">
      <c r="A43" s="39"/>
      <c r="B43" s="39"/>
      <c r="C43" s="39"/>
      <c r="D43" s="39"/>
      <c r="E43" s="39"/>
      <c r="F43" s="39"/>
    </row>
    <row r="44" spans="1:6" x14ac:dyDescent="0.25">
      <c r="A44" s="39"/>
      <c r="B44" s="39"/>
      <c r="C44" s="39"/>
      <c r="D44" s="39"/>
      <c r="E44" s="39"/>
      <c r="F44" s="39"/>
    </row>
    <row r="45" spans="1:6" x14ac:dyDescent="0.25">
      <c r="A45" s="39"/>
      <c r="B45" s="39"/>
      <c r="C45" s="39"/>
      <c r="D45" s="39"/>
      <c r="E45" s="39"/>
      <c r="F45" s="39"/>
    </row>
    <row r="46" spans="1:6" x14ac:dyDescent="0.25">
      <c r="A46" s="39"/>
      <c r="B46" s="39"/>
      <c r="C46" s="39"/>
      <c r="D46" s="39"/>
      <c r="E46" s="39"/>
      <c r="F46" s="39"/>
    </row>
    <row r="47" spans="1:6" x14ac:dyDescent="0.25">
      <c r="A47" s="39"/>
      <c r="B47" s="39"/>
      <c r="C47" s="39"/>
      <c r="D47" s="39"/>
      <c r="E47" s="39"/>
      <c r="F47" s="39"/>
    </row>
    <row r="48" spans="1:6" x14ac:dyDescent="0.25">
      <c r="A48" s="39"/>
      <c r="B48" s="39"/>
      <c r="C48" s="39"/>
      <c r="D48" s="39"/>
      <c r="E48" s="39"/>
      <c r="F48" s="39"/>
    </row>
    <row r="49" spans="1:6" x14ac:dyDescent="0.25">
      <c r="A49" s="39"/>
      <c r="B49" s="39"/>
      <c r="C49" s="39"/>
      <c r="D49" s="39"/>
      <c r="E49" s="39"/>
      <c r="F49" s="39"/>
    </row>
    <row r="50" spans="1:6" x14ac:dyDescent="0.25">
      <c r="A50" s="39"/>
      <c r="B50" s="39"/>
      <c r="C50" s="39"/>
      <c r="D50" s="39"/>
      <c r="E50" s="39"/>
      <c r="F50" s="39"/>
    </row>
    <row r="51" spans="1:6" x14ac:dyDescent="0.25">
      <c r="A51" s="39"/>
      <c r="B51" s="39"/>
      <c r="C51" s="39"/>
      <c r="D51" s="39"/>
      <c r="E51" s="39"/>
      <c r="F51" s="39"/>
    </row>
    <row r="52" spans="1:6" x14ac:dyDescent="0.25">
      <c r="A52" s="39"/>
      <c r="B52" s="39"/>
      <c r="C52" s="39"/>
      <c r="D52" s="39"/>
      <c r="E52" s="39"/>
      <c r="F52" s="39"/>
    </row>
    <row r="53" spans="1:6" x14ac:dyDescent="0.25">
      <c r="A53" s="39"/>
      <c r="B53" s="39"/>
      <c r="C53" s="39"/>
      <c r="D53" s="39"/>
      <c r="E53" s="39"/>
      <c r="F53" s="39"/>
    </row>
    <row r="54" spans="1:6" x14ac:dyDescent="0.25">
      <c r="A54" s="39"/>
      <c r="B54" s="39"/>
      <c r="C54" s="39"/>
      <c r="D54" s="39"/>
      <c r="E54" s="39"/>
      <c r="F54" s="39"/>
    </row>
    <row r="55" spans="1:6" x14ac:dyDescent="0.25">
      <c r="A55" s="39"/>
      <c r="B55" s="39"/>
      <c r="C55" s="39"/>
      <c r="D55" s="39"/>
      <c r="E55" s="39"/>
      <c r="F55" s="39"/>
    </row>
    <row r="56" spans="1:6" x14ac:dyDescent="0.25">
      <c r="A56" s="39"/>
      <c r="B56" s="39"/>
      <c r="C56" s="39"/>
      <c r="D56" s="39"/>
      <c r="E56" s="39"/>
      <c r="F56" s="39"/>
    </row>
    <row r="57" spans="1:6" x14ac:dyDescent="0.25">
      <c r="A57" s="39"/>
      <c r="B57" s="39"/>
      <c r="C57" s="39"/>
      <c r="D57" s="39"/>
      <c r="E57" s="39"/>
      <c r="F57" s="39"/>
    </row>
    <row r="58" spans="1:6" x14ac:dyDescent="0.25">
      <c r="A58" s="39"/>
      <c r="B58" s="39"/>
      <c r="C58" s="39"/>
      <c r="D58" s="39"/>
      <c r="E58" s="39"/>
      <c r="F58" s="39"/>
    </row>
    <row r="59" spans="1:6" x14ac:dyDescent="0.25">
      <c r="A59" s="39"/>
      <c r="B59" s="39"/>
      <c r="C59" s="39"/>
      <c r="D59" s="39"/>
      <c r="E59" s="39"/>
      <c r="F59" s="39"/>
    </row>
    <row r="60" spans="1:6" x14ac:dyDescent="0.25">
      <c r="A60" s="39"/>
      <c r="B60" s="39"/>
      <c r="C60" s="39"/>
      <c r="D60" s="39"/>
      <c r="E60" s="39"/>
      <c r="F60" s="39"/>
    </row>
    <row r="61" spans="1:6" x14ac:dyDescent="0.25">
      <c r="A61" s="39"/>
      <c r="B61" s="39"/>
      <c r="C61" s="39"/>
      <c r="D61" s="39"/>
      <c r="E61" s="39"/>
      <c r="F61" s="39"/>
    </row>
    <row r="62" spans="1:6" x14ac:dyDescent="0.25">
      <c r="A62" s="39"/>
      <c r="B62" s="39"/>
      <c r="C62" s="39"/>
      <c r="D62" s="39"/>
      <c r="E62" s="39"/>
      <c r="F62" s="39"/>
    </row>
    <row r="63" spans="1:6" x14ac:dyDescent="0.25">
      <c r="A63" s="39"/>
      <c r="B63" s="39"/>
      <c r="C63" s="39"/>
      <c r="D63" s="39"/>
      <c r="E63" s="39"/>
      <c r="F63" s="39"/>
    </row>
    <row r="64" spans="1:6" x14ac:dyDescent="0.25">
      <c r="A64" s="39"/>
      <c r="B64" s="39"/>
      <c r="C64" s="39"/>
      <c r="D64" s="39"/>
      <c r="E64" s="39"/>
      <c r="F64" s="39"/>
    </row>
    <row r="65" spans="1:6" x14ac:dyDescent="0.25">
      <c r="A65" s="39"/>
      <c r="B65" s="39"/>
      <c r="C65" s="39"/>
      <c r="D65" s="39"/>
      <c r="E65" s="39"/>
      <c r="F65" s="39"/>
    </row>
    <row r="66" spans="1:6" x14ac:dyDescent="0.25">
      <c r="A66" s="39"/>
      <c r="B66" s="39"/>
      <c r="C66" s="39"/>
      <c r="D66" s="39"/>
      <c r="E66" s="39"/>
      <c r="F66" s="39"/>
    </row>
    <row r="67" spans="1:6" x14ac:dyDescent="0.25">
      <c r="A67" s="39"/>
      <c r="B67" s="39"/>
      <c r="C67" s="39"/>
      <c r="D67" s="39"/>
      <c r="E67" s="39"/>
      <c r="F67" s="39"/>
    </row>
    <row r="68" spans="1:6" x14ac:dyDescent="0.25">
      <c r="A68" s="39"/>
      <c r="B68" s="39"/>
      <c r="C68" s="39"/>
      <c r="D68" s="39"/>
      <c r="E68" s="39"/>
      <c r="F68" s="39"/>
    </row>
    <row r="69" spans="1:6" x14ac:dyDescent="0.25">
      <c r="A69" s="39"/>
      <c r="B69" s="39"/>
      <c r="C69" s="39"/>
      <c r="D69" s="39"/>
      <c r="E69" s="39"/>
      <c r="F69" s="39"/>
    </row>
    <row r="70" spans="1:6" x14ac:dyDescent="0.25">
      <c r="A70" s="39"/>
      <c r="B70" s="39"/>
      <c r="C70" s="39"/>
      <c r="D70" s="39"/>
      <c r="E70" s="39"/>
      <c r="F70" s="39"/>
    </row>
    <row r="71" spans="1:6" x14ac:dyDescent="0.25">
      <c r="A71" s="39"/>
      <c r="B71" s="39"/>
      <c r="C71" s="39"/>
      <c r="D71" s="39"/>
      <c r="E71" s="39"/>
      <c r="F71" s="39"/>
    </row>
    <row r="72" spans="1:6" x14ac:dyDescent="0.25">
      <c r="A72" s="39"/>
      <c r="B72" s="39"/>
      <c r="C72" s="39"/>
      <c r="D72" s="39"/>
      <c r="E72" s="39"/>
      <c r="F72" s="39"/>
    </row>
    <row r="73" spans="1:6" x14ac:dyDescent="0.25">
      <c r="A73" s="39"/>
      <c r="B73" s="39"/>
      <c r="C73" s="39"/>
      <c r="D73" s="39"/>
      <c r="E73" s="39"/>
      <c r="F73" s="39"/>
    </row>
    <row r="74" spans="1:6" x14ac:dyDescent="0.25">
      <c r="A74" s="39"/>
      <c r="B74" s="39"/>
      <c r="C74" s="39"/>
      <c r="D74" s="39"/>
      <c r="E74" s="39"/>
      <c r="F74" s="39"/>
    </row>
    <row r="75" spans="1:6" x14ac:dyDescent="0.25">
      <c r="A75" s="39"/>
      <c r="B75" s="39"/>
      <c r="C75" s="39"/>
      <c r="D75" s="39"/>
      <c r="E75" s="39"/>
      <c r="F75" s="39"/>
    </row>
    <row r="76" spans="1:6" x14ac:dyDescent="0.25">
      <c r="A76" s="39"/>
      <c r="B76" s="39"/>
      <c r="C76" s="39"/>
      <c r="D76" s="39"/>
      <c r="E76" s="39"/>
      <c r="F76" s="39"/>
    </row>
    <row r="77" spans="1:6" x14ac:dyDescent="0.25">
      <c r="A77" s="39"/>
      <c r="B77" s="39"/>
      <c r="C77" s="39"/>
      <c r="D77" s="39"/>
      <c r="E77" s="39"/>
      <c r="F77" s="39"/>
    </row>
    <row r="78" spans="1:6" x14ac:dyDescent="0.25">
      <c r="A78" s="39"/>
      <c r="B78" s="39"/>
      <c r="C78" s="39"/>
      <c r="D78" s="39"/>
      <c r="E78" s="39"/>
      <c r="F78" s="39"/>
    </row>
    <row r="79" spans="1:6" x14ac:dyDescent="0.25">
      <c r="A79" s="39"/>
      <c r="B79" s="39"/>
      <c r="C79" s="39"/>
      <c r="D79" s="39"/>
      <c r="E79" s="39"/>
      <c r="F79" s="39"/>
    </row>
    <row r="80" spans="1:6" x14ac:dyDescent="0.25">
      <c r="A80" s="39"/>
      <c r="B80" s="39"/>
      <c r="C80" s="39"/>
      <c r="D80" s="39"/>
      <c r="E80" s="39"/>
      <c r="F80" s="39"/>
    </row>
    <row r="81" spans="1:6" x14ac:dyDescent="0.25">
      <c r="A81" s="39"/>
      <c r="B81" s="39"/>
      <c r="C81" s="39"/>
      <c r="D81" s="39"/>
      <c r="E81" s="39"/>
      <c r="F81" s="39"/>
    </row>
    <row r="82" spans="1:6" x14ac:dyDescent="0.25">
      <c r="A82" s="39"/>
      <c r="B82" s="39"/>
      <c r="C82" s="39"/>
      <c r="D82" s="39"/>
      <c r="E82" s="39"/>
      <c r="F82" s="39"/>
    </row>
    <row r="83" spans="1:6" x14ac:dyDescent="0.25">
      <c r="A83" s="39"/>
      <c r="B83" s="39"/>
      <c r="C83" s="39"/>
      <c r="D83" s="39"/>
      <c r="E83" s="39"/>
      <c r="F83" s="39"/>
    </row>
    <row r="84" spans="1:6" x14ac:dyDescent="0.25">
      <c r="A84" s="39"/>
      <c r="B84" s="39"/>
      <c r="C84" s="39"/>
      <c r="D84" s="39"/>
      <c r="E84" s="39"/>
      <c r="F84" s="39"/>
    </row>
    <row r="85" spans="1:6" x14ac:dyDescent="0.25">
      <c r="A85" s="39"/>
      <c r="B85" s="39"/>
      <c r="C85" s="39"/>
      <c r="D85" s="39"/>
      <c r="E85" s="39"/>
      <c r="F85" s="39"/>
    </row>
    <row r="86" spans="1:6" x14ac:dyDescent="0.25">
      <c r="A86" s="39"/>
      <c r="B86" s="39"/>
      <c r="C86" s="39"/>
      <c r="D86" s="39"/>
      <c r="E86" s="39"/>
      <c r="F86" s="39"/>
    </row>
    <row r="87" spans="1:6" x14ac:dyDescent="0.25">
      <c r="A87" s="39"/>
      <c r="B87" s="39"/>
      <c r="C87" s="39"/>
      <c r="D87" s="39"/>
      <c r="E87" s="39"/>
      <c r="F87" s="39"/>
    </row>
    <row r="88" spans="1:6" x14ac:dyDescent="0.25">
      <c r="A88" s="39"/>
      <c r="B88" s="39"/>
      <c r="C88" s="39"/>
      <c r="D88" s="39"/>
      <c r="E88" s="39"/>
      <c r="F88" s="39"/>
    </row>
    <row r="89" spans="1:6" x14ac:dyDescent="0.25">
      <c r="A89" s="39"/>
      <c r="B89" s="39"/>
      <c r="C89" s="39"/>
      <c r="D89" s="39"/>
      <c r="E89" s="39"/>
      <c r="F89" s="39"/>
    </row>
    <row r="90" spans="1:6" x14ac:dyDescent="0.25">
      <c r="A90" s="39"/>
      <c r="B90" s="39"/>
      <c r="C90" s="39"/>
      <c r="D90" s="39"/>
      <c r="E90" s="39"/>
      <c r="F90" s="39"/>
    </row>
    <row r="91" spans="1:6" x14ac:dyDescent="0.25">
      <c r="A91" s="39"/>
      <c r="B91" s="39"/>
      <c r="C91" s="39"/>
      <c r="D91" s="39"/>
      <c r="E91" s="39"/>
      <c r="F91" s="39"/>
    </row>
    <row r="92" spans="1:6" x14ac:dyDescent="0.25">
      <c r="A92" s="39"/>
      <c r="B92" s="39"/>
      <c r="C92" s="39"/>
      <c r="D92" s="39"/>
      <c r="E92" s="39"/>
      <c r="F92" s="39"/>
    </row>
    <row r="93" spans="1:6" x14ac:dyDescent="0.25">
      <c r="A93" s="39"/>
      <c r="B93" s="39"/>
      <c r="C93" s="39"/>
      <c r="D93" s="39"/>
      <c r="E93" s="39"/>
      <c r="F93" s="39"/>
    </row>
    <row r="94" spans="1:6" x14ac:dyDescent="0.25">
      <c r="A94" s="39"/>
      <c r="B94" s="39"/>
      <c r="C94" s="39"/>
      <c r="D94" s="39"/>
      <c r="E94" s="39"/>
      <c r="F94" s="39"/>
    </row>
    <row r="95" spans="1:6" x14ac:dyDescent="0.25">
      <c r="A95" s="39"/>
      <c r="B95" s="39"/>
      <c r="C95" s="39"/>
      <c r="D95" s="39"/>
      <c r="E95" s="39"/>
      <c r="F95" s="39"/>
    </row>
    <row r="96" spans="1:6" x14ac:dyDescent="0.25">
      <c r="A96" s="39"/>
      <c r="B96" s="39"/>
      <c r="C96" s="39"/>
      <c r="D96" s="39"/>
      <c r="E96" s="39"/>
      <c r="F96" s="39"/>
    </row>
    <row r="97" spans="1:6" x14ac:dyDescent="0.25">
      <c r="A97" s="39"/>
      <c r="B97" s="39"/>
      <c r="C97" s="39"/>
      <c r="D97" s="39"/>
      <c r="E97" s="39"/>
      <c r="F97" s="39"/>
    </row>
    <row r="98" spans="1:6" x14ac:dyDescent="0.25">
      <c r="A98" s="39"/>
      <c r="B98" s="39"/>
      <c r="C98" s="39"/>
      <c r="D98" s="39"/>
      <c r="E98" s="39"/>
      <c r="F98" s="39"/>
    </row>
    <row r="99" spans="1:6" x14ac:dyDescent="0.25">
      <c r="A99" s="39"/>
      <c r="B99" s="39"/>
      <c r="C99" s="39"/>
      <c r="D99" s="39"/>
      <c r="E99" s="39"/>
      <c r="F99" s="39"/>
    </row>
    <row r="100" spans="1:6" x14ac:dyDescent="0.25">
      <c r="A100" s="39"/>
      <c r="B100" s="39"/>
      <c r="C100" s="39"/>
      <c r="D100" s="39"/>
      <c r="E100" s="39"/>
      <c r="F100" s="39"/>
    </row>
    <row r="101" spans="1:6" x14ac:dyDescent="0.25">
      <c r="A101" s="39"/>
      <c r="B101" s="39"/>
      <c r="C101" s="39"/>
      <c r="D101" s="39"/>
      <c r="E101" s="39"/>
      <c r="F101" s="39"/>
    </row>
    <row r="102" spans="1:6" x14ac:dyDescent="0.25">
      <c r="A102" s="39"/>
      <c r="B102" s="39"/>
      <c r="C102" s="39"/>
      <c r="D102" s="39"/>
      <c r="E102" s="39"/>
      <c r="F102" s="39"/>
    </row>
  </sheetData>
  <sheetProtection algorithmName="SHA-512" hashValue="l/bke3v5WNoexdLQAjaRzNHYFjkJRnJRC+DQa9RMSxgntYKT6FTL+TNCbWCf5yuFPvZLzKqatdPHTCL55mv7xA==" saltValue="Caf/2wjvW7xyH6SEwlLKgA==" spinCount="100000" sheet="1" objects="1" scenarios="1"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102"/>
  <sheetViews>
    <sheetView zoomScale="175" zoomScaleNormal="175" workbookViewId="0"/>
  </sheetViews>
  <sheetFormatPr defaultRowHeight="15" x14ac:dyDescent="0.25"/>
  <cols>
    <col min="1" max="4" width="9.140625" style="3"/>
    <col min="5" max="5" width="9.140625" style="3" customWidth="1"/>
    <col min="6" max="6" width="9.140625" style="3"/>
    <col min="7" max="7" width="9" style="3" customWidth="1"/>
    <col min="8" max="8" width="12.28515625" style="3" customWidth="1"/>
    <col min="9" max="9" width="14" style="3" customWidth="1"/>
    <col min="10" max="11" width="9.140625" style="3"/>
    <col min="12" max="12" width="12" style="3" bestFit="1" customWidth="1"/>
    <col min="13" max="16384" width="9.140625" style="3"/>
  </cols>
  <sheetData>
    <row r="1" spans="1:21" x14ac:dyDescent="0.25">
      <c r="A1" s="3" t="s">
        <v>158</v>
      </c>
      <c r="J1" s="10" t="s">
        <v>1</v>
      </c>
      <c r="O1" s="10"/>
      <c r="U1" s="3" t="s">
        <v>172</v>
      </c>
    </row>
    <row r="2" spans="1:21" x14ac:dyDescent="0.25">
      <c r="A2" s="4" t="s">
        <v>2</v>
      </c>
      <c r="B2" s="5" t="s">
        <v>159</v>
      </c>
      <c r="C2" s="5" t="s">
        <v>160</v>
      </c>
      <c r="D2" s="5" t="s">
        <v>161</v>
      </c>
      <c r="E2" s="5" t="s">
        <v>162</v>
      </c>
      <c r="F2" s="5" t="s">
        <v>163</v>
      </c>
    </row>
    <row r="3" spans="1:21" x14ac:dyDescent="0.25">
      <c r="A3" s="3" t="str">
        <f>IF(AND(ISNUMBER(B3),ISNUMBER(C3)),MAX(A1:A2)+1,"")</f>
        <v/>
      </c>
      <c r="B3" s="39"/>
      <c r="C3" s="39"/>
      <c r="D3" s="2" t="str">
        <f>IF(ISNUMBER(A3),B3-C3,"")</f>
        <v/>
      </c>
      <c r="E3" s="2" t="str">
        <f>IF(ISNUMBER(A3),D3^2,"")</f>
        <v/>
      </c>
      <c r="F3" s="2" t="str">
        <f>IF(ISNUMBER(A3),E3/C3,"")</f>
        <v/>
      </c>
      <c r="K3" s="3" t="s">
        <v>4</v>
      </c>
    </row>
    <row r="4" spans="1:21" x14ac:dyDescent="0.25">
      <c r="A4" s="3" t="str">
        <f>IF(AND(ISNUMBER(B4),ISNUMBER(C4)),MAX(A1:A3)+1,"")</f>
        <v/>
      </c>
      <c r="B4" s="39"/>
      <c r="C4" s="39"/>
      <c r="D4" s="2" t="str">
        <f t="shared" ref="D4:D67" si="0">IF(ISNUMBER(A4),B4-C4,"")</f>
        <v/>
      </c>
      <c r="E4" s="2" t="str">
        <f t="shared" ref="E4:E67" si="1">IF(ISNUMBER(A4),D4^2,"")</f>
        <v/>
      </c>
      <c r="F4" s="2" t="str">
        <f t="shared" ref="F4:F67" si="2">IF(ISNUMBER(A4),E4/C4,"")</f>
        <v/>
      </c>
      <c r="H4" s="53" t="s">
        <v>164</v>
      </c>
      <c r="I4" s="62" t="str">
        <f>IF(MAX(A3:A102)=0,"",IF(AND(MAX(A3:A102)=COUNT(B3:B102),MAX(A3:A102)=COUNT(C3:C102)),SUM(F3:F102),"Input Error"))</f>
        <v/>
      </c>
      <c r="J4" s="3" t="s">
        <v>172</v>
      </c>
      <c r="K4" s="6" t="s">
        <v>165</v>
      </c>
    </row>
    <row r="5" spans="1:21" x14ac:dyDescent="0.25">
      <c r="A5" s="3" t="str">
        <f>IF(AND(ISNUMBER(B5),ISNUMBER(C5)),MAX(A1:A4)+1,"")</f>
        <v/>
      </c>
      <c r="B5" s="39"/>
      <c r="C5" s="39"/>
      <c r="D5" s="2" t="str">
        <f t="shared" si="0"/>
        <v/>
      </c>
      <c r="E5" s="2" t="str">
        <f t="shared" si="1"/>
        <v/>
      </c>
      <c r="F5" s="2" t="str">
        <f t="shared" si="2"/>
        <v/>
      </c>
      <c r="G5" s="6"/>
      <c r="H5" s="53" t="s">
        <v>166</v>
      </c>
      <c r="I5" s="37" t="str">
        <f>IF(OR(I4="",I4="Input Error"),"",MAX(A3:A102)-1)</f>
        <v/>
      </c>
      <c r="J5" s="3" t="s">
        <v>172</v>
      </c>
      <c r="K5" s="6"/>
    </row>
    <row r="6" spans="1:21" x14ac:dyDescent="0.25">
      <c r="A6" s="3" t="str">
        <f>IF(AND(ISNUMBER(B6),ISNUMBER(C6)),MAX(A1:A5)+1,"")</f>
        <v/>
      </c>
      <c r="B6" s="39"/>
      <c r="C6" s="39"/>
      <c r="D6" s="2" t="str">
        <f t="shared" si="0"/>
        <v/>
      </c>
      <c r="E6" s="2" t="str">
        <f t="shared" si="1"/>
        <v/>
      </c>
      <c r="F6" s="2" t="str">
        <f t="shared" si="2"/>
        <v/>
      </c>
      <c r="H6" s="51" t="s">
        <v>167</v>
      </c>
      <c r="I6" s="56" t="str">
        <f>IF(OR(I4="",I4="Input Error"),"",CHIDIST(I4,I5))</f>
        <v/>
      </c>
      <c r="J6" s="3" t="s">
        <v>172</v>
      </c>
      <c r="K6" s="6" t="s">
        <v>168</v>
      </c>
    </row>
    <row r="7" spans="1:21" x14ac:dyDescent="0.25">
      <c r="A7" s="3" t="str">
        <f>IF(AND(ISNUMBER(B7),ISNUMBER(C7)),MAX(A1:A6)+1,"")</f>
        <v/>
      </c>
      <c r="B7" s="39"/>
      <c r="C7" s="39"/>
      <c r="D7" s="2" t="str">
        <f t="shared" si="0"/>
        <v/>
      </c>
      <c r="E7" s="2" t="str">
        <f t="shared" si="1"/>
        <v/>
      </c>
      <c r="F7" s="2" t="str">
        <f t="shared" si="2"/>
        <v/>
      </c>
      <c r="G7" s="6"/>
      <c r="H7" s="6"/>
    </row>
    <row r="8" spans="1:21" x14ac:dyDescent="0.25">
      <c r="A8" s="3" t="str">
        <f>IF(AND(ISNUMBER(B8),ISNUMBER(C8)),MAX(A1:A7)+1,"")</f>
        <v/>
      </c>
      <c r="B8" s="39"/>
      <c r="C8" s="39"/>
      <c r="D8" s="2" t="str">
        <f t="shared" si="0"/>
        <v/>
      </c>
      <c r="E8" s="2" t="str">
        <f t="shared" si="1"/>
        <v/>
      </c>
      <c r="F8" s="2" t="str">
        <f t="shared" si="2"/>
        <v/>
      </c>
      <c r="H8" s="61" t="s">
        <v>169</v>
      </c>
      <c r="I8" s="41"/>
      <c r="J8" s="16" t="str">
        <f>IF(ISBLANK(I8),"",IF(OR(NOT(ISNUMBER(I8)),I8&gt;=1,I8&lt;=0),"α must be between 0 and 1"," "))</f>
        <v/>
      </c>
    </row>
    <row r="9" spans="1:21" x14ac:dyDescent="0.25">
      <c r="A9" s="3" t="str">
        <f>IF(AND(ISNUMBER(B9),ISNUMBER(C9)),MAX(A1:A8)+1,"")</f>
        <v/>
      </c>
      <c r="B9" s="39"/>
      <c r="C9" s="39"/>
      <c r="D9" s="2" t="str">
        <f t="shared" si="0"/>
        <v/>
      </c>
      <c r="E9" s="2" t="str">
        <f t="shared" si="1"/>
        <v/>
      </c>
      <c r="F9" s="2" t="str">
        <f t="shared" si="2"/>
        <v/>
      </c>
      <c r="H9" s="51" t="s">
        <v>170</v>
      </c>
      <c r="I9" s="44" t="str">
        <f>IF(MAX(A3:A102)=0,"",IF(ISBLANK(I8),"",IF(OR(NOT(ISNUMBER(I8)),I8&gt;=1,I8&lt;=0),"",CHIINV(I8,I5))))</f>
        <v/>
      </c>
      <c r="J9" s="3" t="s">
        <v>172</v>
      </c>
      <c r="K9" s="6" t="s">
        <v>171</v>
      </c>
    </row>
    <row r="10" spans="1:21" x14ac:dyDescent="0.25">
      <c r="A10" s="3" t="str">
        <f>IF(AND(ISNUMBER(B10),ISNUMBER(C10)),MAX(A1:A9)+1,"")</f>
        <v/>
      </c>
      <c r="B10" s="39"/>
      <c r="C10" s="39"/>
      <c r="D10" s="2" t="str">
        <f t="shared" si="0"/>
        <v/>
      </c>
      <c r="E10" s="2" t="str">
        <f t="shared" si="1"/>
        <v/>
      </c>
      <c r="F10" s="2" t="str">
        <f t="shared" si="2"/>
        <v/>
      </c>
    </row>
    <row r="11" spans="1:21" x14ac:dyDescent="0.25">
      <c r="A11" s="3" t="str">
        <f>IF(AND(ISNUMBER(B11),ISNUMBER(C11)),MAX(A1:A10)+1,"")</f>
        <v/>
      </c>
      <c r="B11" s="39"/>
      <c r="C11" s="39"/>
      <c r="D11" s="2" t="str">
        <f t="shared" si="0"/>
        <v/>
      </c>
      <c r="E11" s="2" t="str">
        <f t="shared" si="1"/>
        <v/>
      </c>
      <c r="F11" s="2" t="str">
        <f t="shared" si="2"/>
        <v/>
      </c>
      <c r="H11" s="6"/>
    </row>
    <row r="12" spans="1:21" x14ac:dyDescent="0.25">
      <c r="A12" s="3" t="str">
        <f>IF(AND(ISNUMBER(B12),ISNUMBER(C12)),MAX(A1:A11)+1,"")</f>
        <v/>
      </c>
      <c r="B12" s="39"/>
      <c r="C12" s="39"/>
      <c r="D12" s="2" t="str">
        <f t="shared" si="0"/>
        <v/>
      </c>
      <c r="E12" s="2" t="str">
        <f t="shared" si="1"/>
        <v/>
      </c>
      <c r="F12" s="2" t="str">
        <f t="shared" si="2"/>
        <v/>
      </c>
      <c r="H12" s="6"/>
    </row>
    <row r="13" spans="1:21" x14ac:dyDescent="0.25">
      <c r="A13" s="3" t="str">
        <f>IF(AND(ISNUMBER(B13),ISNUMBER(C13)),MAX(A1:A12)+1,"")</f>
        <v/>
      </c>
      <c r="B13" s="39"/>
      <c r="C13" s="39"/>
      <c r="D13" s="2" t="str">
        <f t="shared" si="0"/>
        <v/>
      </c>
      <c r="E13" s="2" t="str">
        <f t="shared" si="1"/>
        <v/>
      </c>
      <c r="F13" s="2" t="str">
        <f t="shared" si="2"/>
        <v/>
      </c>
    </row>
    <row r="14" spans="1:21" x14ac:dyDescent="0.25">
      <c r="A14" s="3" t="str">
        <f>IF(AND(ISNUMBER(B14),ISNUMBER(C14)),MAX(A1:A13)+1,"")</f>
        <v/>
      </c>
      <c r="B14" s="39"/>
      <c r="C14" s="39"/>
      <c r="D14" s="2" t="str">
        <f t="shared" si="0"/>
        <v/>
      </c>
      <c r="E14" s="2" t="str">
        <f t="shared" si="1"/>
        <v/>
      </c>
      <c r="F14" s="2" t="str">
        <f t="shared" si="2"/>
        <v/>
      </c>
    </row>
    <row r="15" spans="1:21" x14ac:dyDescent="0.25">
      <c r="A15" s="3" t="str">
        <f>IF(AND(ISNUMBER(B15),ISNUMBER(C15)),MAX(A1:A14)+1,"")</f>
        <v/>
      </c>
      <c r="B15" s="39"/>
      <c r="C15" s="39"/>
      <c r="D15" s="2" t="str">
        <f t="shared" si="0"/>
        <v/>
      </c>
      <c r="E15" s="2" t="str">
        <f t="shared" si="1"/>
        <v/>
      </c>
      <c r="F15" s="2" t="str">
        <f t="shared" si="2"/>
        <v/>
      </c>
    </row>
    <row r="16" spans="1:21" x14ac:dyDescent="0.25">
      <c r="A16" s="3" t="str">
        <f>IF(AND(ISNUMBER(B16),ISNUMBER(C16)),MAX(A1:A15)+1,"")</f>
        <v/>
      </c>
      <c r="B16" s="39"/>
      <c r="C16" s="39"/>
      <c r="D16" s="2" t="str">
        <f t="shared" si="0"/>
        <v/>
      </c>
      <c r="E16" s="2" t="str">
        <f t="shared" si="1"/>
        <v/>
      </c>
      <c r="F16" s="2" t="str">
        <f t="shared" si="2"/>
        <v/>
      </c>
    </row>
    <row r="17" spans="1:6" x14ac:dyDescent="0.25">
      <c r="A17" s="3" t="str">
        <f>IF(AND(ISNUMBER(B17),ISNUMBER(C17)),MAX(A1:A16)+1,"")</f>
        <v/>
      </c>
      <c r="B17" s="39"/>
      <c r="C17" s="39"/>
      <c r="D17" s="2" t="str">
        <f t="shared" si="0"/>
        <v/>
      </c>
      <c r="E17" s="2" t="str">
        <f t="shared" si="1"/>
        <v/>
      </c>
      <c r="F17" s="2" t="str">
        <f t="shared" si="2"/>
        <v/>
      </c>
    </row>
    <row r="18" spans="1:6" x14ac:dyDescent="0.25">
      <c r="A18" s="3" t="str">
        <f>IF(AND(ISNUMBER(B18),ISNUMBER(C18)),MAX(A1:A17)+1,"")</f>
        <v/>
      </c>
      <c r="B18" s="39"/>
      <c r="C18" s="39"/>
      <c r="D18" s="2" t="str">
        <f t="shared" si="0"/>
        <v/>
      </c>
      <c r="E18" s="2" t="str">
        <f t="shared" si="1"/>
        <v/>
      </c>
      <c r="F18" s="2" t="str">
        <f t="shared" si="2"/>
        <v/>
      </c>
    </row>
    <row r="19" spans="1:6" x14ac:dyDescent="0.25">
      <c r="A19" s="3" t="str">
        <f>IF(AND(ISNUMBER(B19),ISNUMBER(C19)),MAX(A1:A18)+1,"")</f>
        <v/>
      </c>
      <c r="B19" s="39"/>
      <c r="C19" s="39"/>
      <c r="D19" s="2" t="str">
        <f t="shared" si="0"/>
        <v/>
      </c>
      <c r="E19" s="2" t="str">
        <f t="shared" si="1"/>
        <v/>
      </c>
      <c r="F19" s="2" t="str">
        <f t="shared" si="2"/>
        <v/>
      </c>
    </row>
    <row r="20" spans="1:6" x14ac:dyDescent="0.25">
      <c r="A20" s="3" t="str">
        <f>IF(AND(ISNUMBER(B20),ISNUMBER(C20)),MAX(A1:A19)+1,"")</f>
        <v/>
      </c>
      <c r="B20" s="39"/>
      <c r="C20" s="39"/>
      <c r="D20" s="2" t="str">
        <f t="shared" si="0"/>
        <v/>
      </c>
      <c r="E20" s="2" t="str">
        <f t="shared" si="1"/>
        <v/>
      </c>
      <c r="F20" s="2" t="str">
        <f t="shared" si="2"/>
        <v/>
      </c>
    </row>
    <row r="21" spans="1:6" x14ac:dyDescent="0.25">
      <c r="A21" s="3" t="str">
        <f>IF(AND(ISNUMBER(B21),ISNUMBER(C21)),MAX(A1:A20)+1,"")</f>
        <v/>
      </c>
      <c r="B21" s="39"/>
      <c r="C21" s="39"/>
      <c r="D21" s="2" t="str">
        <f t="shared" si="0"/>
        <v/>
      </c>
      <c r="E21" s="2" t="str">
        <f t="shared" si="1"/>
        <v/>
      </c>
      <c r="F21" s="2" t="str">
        <f t="shared" si="2"/>
        <v/>
      </c>
    </row>
    <row r="22" spans="1:6" x14ac:dyDescent="0.25">
      <c r="A22" s="3" t="str">
        <f>IF(AND(ISNUMBER(B22),ISNUMBER(C22)),MAX(A1:A21)+1,"")</f>
        <v/>
      </c>
      <c r="B22" s="39"/>
      <c r="C22" s="39"/>
      <c r="D22" s="2" t="str">
        <f t="shared" si="0"/>
        <v/>
      </c>
      <c r="E22" s="2" t="str">
        <f t="shared" si="1"/>
        <v/>
      </c>
      <c r="F22" s="2" t="str">
        <f t="shared" si="2"/>
        <v/>
      </c>
    </row>
    <row r="23" spans="1:6" x14ac:dyDescent="0.25">
      <c r="A23" s="3" t="str">
        <f>IF(AND(ISNUMBER(B23),ISNUMBER(C23)),MAX(A1:A22)+1,"")</f>
        <v/>
      </c>
      <c r="B23" s="39"/>
      <c r="C23" s="39"/>
      <c r="D23" s="2" t="str">
        <f t="shared" si="0"/>
        <v/>
      </c>
      <c r="E23" s="2" t="str">
        <f t="shared" si="1"/>
        <v/>
      </c>
      <c r="F23" s="2" t="str">
        <f t="shared" si="2"/>
        <v/>
      </c>
    </row>
    <row r="24" spans="1:6" x14ac:dyDescent="0.25">
      <c r="A24" s="3" t="str">
        <f>IF(AND(ISNUMBER(B24),ISNUMBER(C24)),MAX(A1:A23)+1,"")</f>
        <v/>
      </c>
      <c r="B24" s="39"/>
      <c r="C24" s="39"/>
      <c r="D24" s="2" t="str">
        <f t="shared" si="0"/>
        <v/>
      </c>
      <c r="E24" s="2" t="str">
        <f t="shared" si="1"/>
        <v/>
      </c>
      <c r="F24" s="2" t="str">
        <f t="shared" si="2"/>
        <v/>
      </c>
    </row>
    <row r="25" spans="1:6" x14ac:dyDescent="0.25">
      <c r="A25" s="3" t="str">
        <f>IF(AND(ISNUMBER(B25),ISNUMBER(C25)),MAX(A1:A24)+1,"")</f>
        <v/>
      </c>
      <c r="B25" s="39"/>
      <c r="C25" s="39"/>
      <c r="D25" s="2" t="str">
        <f t="shared" si="0"/>
        <v/>
      </c>
      <c r="E25" s="2" t="str">
        <f t="shared" si="1"/>
        <v/>
      </c>
      <c r="F25" s="2" t="str">
        <f t="shared" si="2"/>
        <v/>
      </c>
    </row>
    <row r="26" spans="1:6" x14ac:dyDescent="0.25">
      <c r="A26" s="3" t="str">
        <f>IF(AND(ISNUMBER(B26),ISNUMBER(C26)),MAX(A1:A25)+1,"")</f>
        <v/>
      </c>
      <c r="B26" s="39"/>
      <c r="C26" s="39"/>
      <c r="D26" s="2" t="str">
        <f t="shared" si="0"/>
        <v/>
      </c>
      <c r="E26" s="2" t="str">
        <f t="shared" si="1"/>
        <v/>
      </c>
      <c r="F26" s="2" t="str">
        <f t="shared" si="2"/>
        <v/>
      </c>
    </row>
    <row r="27" spans="1:6" x14ac:dyDescent="0.25">
      <c r="A27" s="3" t="str">
        <f>IF(AND(ISNUMBER(B27),ISNUMBER(C27)),MAX(A1:A26)+1,"")</f>
        <v/>
      </c>
      <c r="B27" s="39"/>
      <c r="C27" s="39"/>
      <c r="D27" s="2" t="str">
        <f t="shared" si="0"/>
        <v/>
      </c>
      <c r="E27" s="2" t="str">
        <f t="shared" si="1"/>
        <v/>
      </c>
      <c r="F27" s="2" t="str">
        <f t="shared" si="2"/>
        <v/>
      </c>
    </row>
    <row r="28" spans="1:6" x14ac:dyDescent="0.25">
      <c r="A28" s="3" t="str">
        <f>IF(AND(ISNUMBER(B28),ISNUMBER(C28)),MAX(A1:A27)+1,"")</f>
        <v/>
      </c>
      <c r="B28" s="39"/>
      <c r="C28" s="39"/>
      <c r="D28" s="2" t="str">
        <f t="shared" si="0"/>
        <v/>
      </c>
      <c r="E28" s="2" t="str">
        <f t="shared" si="1"/>
        <v/>
      </c>
      <c r="F28" s="2" t="str">
        <f t="shared" si="2"/>
        <v/>
      </c>
    </row>
    <row r="29" spans="1:6" x14ac:dyDescent="0.25">
      <c r="A29" s="3" t="str">
        <f>IF(AND(ISNUMBER(B29),ISNUMBER(C29)),MAX(A1:A28)+1,"")</f>
        <v/>
      </c>
      <c r="B29" s="39"/>
      <c r="C29" s="39"/>
      <c r="D29" s="2" t="str">
        <f t="shared" si="0"/>
        <v/>
      </c>
      <c r="E29" s="2" t="str">
        <f t="shared" si="1"/>
        <v/>
      </c>
      <c r="F29" s="2" t="str">
        <f t="shared" si="2"/>
        <v/>
      </c>
    </row>
    <row r="30" spans="1:6" x14ac:dyDescent="0.25">
      <c r="A30" s="3" t="str">
        <f>IF(AND(ISNUMBER(B30),ISNUMBER(C30)),MAX(A1:A29)+1,"")</f>
        <v/>
      </c>
      <c r="B30" s="39"/>
      <c r="C30" s="39"/>
      <c r="D30" s="2" t="str">
        <f t="shared" si="0"/>
        <v/>
      </c>
      <c r="E30" s="2" t="str">
        <f t="shared" si="1"/>
        <v/>
      </c>
      <c r="F30" s="2" t="str">
        <f t="shared" si="2"/>
        <v/>
      </c>
    </row>
    <row r="31" spans="1:6" x14ac:dyDescent="0.25">
      <c r="A31" s="3" t="str">
        <f>IF(AND(ISNUMBER(B31),ISNUMBER(C31)),MAX(A1:A30)+1,"")</f>
        <v/>
      </c>
      <c r="B31" s="39"/>
      <c r="C31" s="39"/>
      <c r="D31" s="2" t="str">
        <f t="shared" si="0"/>
        <v/>
      </c>
      <c r="E31" s="2" t="str">
        <f t="shared" si="1"/>
        <v/>
      </c>
      <c r="F31" s="2" t="str">
        <f t="shared" si="2"/>
        <v/>
      </c>
    </row>
    <row r="32" spans="1:6" x14ac:dyDescent="0.25">
      <c r="A32" s="3" t="str">
        <f>IF(AND(ISNUMBER(B32),ISNUMBER(C32)),MAX(A1:A31)+1,"")</f>
        <v/>
      </c>
      <c r="B32" s="39"/>
      <c r="C32" s="39"/>
      <c r="D32" s="2" t="str">
        <f t="shared" si="0"/>
        <v/>
      </c>
      <c r="E32" s="2" t="str">
        <f t="shared" si="1"/>
        <v/>
      </c>
      <c r="F32" s="2" t="str">
        <f t="shared" si="2"/>
        <v/>
      </c>
    </row>
    <row r="33" spans="1:6" x14ac:dyDescent="0.25">
      <c r="A33" s="3" t="str">
        <f>IF(AND(ISNUMBER(B33),ISNUMBER(C33)),MAX(A1:A32)+1,"")</f>
        <v/>
      </c>
      <c r="B33" s="39"/>
      <c r="C33" s="39"/>
      <c r="D33" s="2" t="str">
        <f t="shared" si="0"/>
        <v/>
      </c>
      <c r="E33" s="2" t="str">
        <f t="shared" si="1"/>
        <v/>
      </c>
      <c r="F33" s="2" t="str">
        <f t="shared" si="2"/>
        <v/>
      </c>
    </row>
    <row r="34" spans="1:6" x14ac:dyDescent="0.25">
      <c r="A34" s="3" t="str">
        <f>IF(AND(ISNUMBER(B34),ISNUMBER(C34)),MAX(A1:A33)+1,"")</f>
        <v/>
      </c>
      <c r="B34" s="39"/>
      <c r="C34" s="39"/>
      <c r="D34" s="2" t="str">
        <f t="shared" si="0"/>
        <v/>
      </c>
      <c r="E34" s="2" t="str">
        <f t="shared" si="1"/>
        <v/>
      </c>
      <c r="F34" s="2" t="str">
        <f t="shared" si="2"/>
        <v/>
      </c>
    </row>
    <row r="35" spans="1:6" x14ac:dyDescent="0.25">
      <c r="A35" s="3" t="str">
        <f>IF(AND(ISNUMBER(B35),ISNUMBER(C35)),MAX(A1:A34)+1,"")</f>
        <v/>
      </c>
      <c r="B35" s="39"/>
      <c r="C35" s="39"/>
      <c r="D35" s="2" t="str">
        <f t="shared" si="0"/>
        <v/>
      </c>
      <c r="E35" s="2" t="str">
        <f t="shared" si="1"/>
        <v/>
      </c>
      <c r="F35" s="2" t="str">
        <f t="shared" si="2"/>
        <v/>
      </c>
    </row>
    <row r="36" spans="1:6" x14ac:dyDescent="0.25">
      <c r="A36" s="3" t="str">
        <f>IF(AND(ISNUMBER(B36),ISNUMBER(C36)),MAX(A1:A35)+1,"")</f>
        <v/>
      </c>
      <c r="B36" s="39"/>
      <c r="C36" s="39"/>
      <c r="D36" s="2" t="str">
        <f t="shared" si="0"/>
        <v/>
      </c>
      <c r="E36" s="2" t="str">
        <f t="shared" si="1"/>
        <v/>
      </c>
      <c r="F36" s="2" t="str">
        <f t="shared" si="2"/>
        <v/>
      </c>
    </row>
    <row r="37" spans="1:6" x14ac:dyDescent="0.25">
      <c r="A37" s="3" t="str">
        <f>IF(AND(ISNUMBER(B37),ISNUMBER(C37)),MAX(A1:A36)+1,"")</f>
        <v/>
      </c>
      <c r="B37" s="39"/>
      <c r="C37" s="39"/>
      <c r="D37" s="2" t="str">
        <f t="shared" si="0"/>
        <v/>
      </c>
      <c r="E37" s="2" t="str">
        <f t="shared" si="1"/>
        <v/>
      </c>
      <c r="F37" s="2" t="str">
        <f t="shared" si="2"/>
        <v/>
      </c>
    </row>
    <row r="38" spans="1:6" x14ac:dyDescent="0.25">
      <c r="A38" s="3" t="str">
        <f>IF(AND(ISNUMBER(B38),ISNUMBER(C38)),MAX(A1:A37)+1,"")</f>
        <v/>
      </c>
      <c r="B38" s="39"/>
      <c r="C38" s="39"/>
      <c r="D38" s="2" t="str">
        <f t="shared" si="0"/>
        <v/>
      </c>
      <c r="E38" s="2" t="str">
        <f t="shared" si="1"/>
        <v/>
      </c>
      <c r="F38" s="2" t="str">
        <f t="shared" si="2"/>
        <v/>
      </c>
    </row>
    <row r="39" spans="1:6" x14ac:dyDescent="0.25">
      <c r="A39" s="3" t="str">
        <f>IF(AND(ISNUMBER(B39),ISNUMBER(C39)),MAX(A1:A38)+1,"")</f>
        <v/>
      </c>
      <c r="B39" s="39"/>
      <c r="C39" s="39"/>
      <c r="D39" s="2" t="str">
        <f t="shared" si="0"/>
        <v/>
      </c>
      <c r="E39" s="2" t="str">
        <f t="shared" si="1"/>
        <v/>
      </c>
      <c r="F39" s="2" t="str">
        <f t="shared" si="2"/>
        <v/>
      </c>
    </row>
    <row r="40" spans="1:6" x14ac:dyDescent="0.25">
      <c r="A40" s="3" t="str">
        <f>IF(AND(ISNUMBER(B40),ISNUMBER(C40)),MAX(A1:A39)+1,"")</f>
        <v/>
      </c>
      <c r="B40" s="39"/>
      <c r="C40" s="39"/>
      <c r="D40" s="2" t="str">
        <f t="shared" si="0"/>
        <v/>
      </c>
      <c r="E40" s="2" t="str">
        <f t="shared" si="1"/>
        <v/>
      </c>
      <c r="F40" s="2" t="str">
        <f t="shared" si="2"/>
        <v/>
      </c>
    </row>
    <row r="41" spans="1:6" x14ac:dyDescent="0.25">
      <c r="A41" s="3" t="str">
        <f>IF(AND(ISNUMBER(B41),ISNUMBER(C41)),MAX(A1:A40)+1,"")</f>
        <v/>
      </c>
      <c r="B41" s="39"/>
      <c r="C41" s="39"/>
      <c r="D41" s="2" t="str">
        <f t="shared" si="0"/>
        <v/>
      </c>
      <c r="E41" s="2" t="str">
        <f t="shared" si="1"/>
        <v/>
      </c>
      <c r="F41" s="2" t="str">
        <f t="shared" si="2"/>
        <v/>
      </c>
    </row>
    <row r="42" spans="1:6" x14ac:dyDescent="0.25">
      <c r="A42" s="3" t="str">
        <f>IF(AND(ISNUMBER(B42),ISNUMBER(C42)),MAX(A1:A41)+1,"")</f>
        <v/>
      </c>
      <c r="B42" s="39"/>
      <c r="C42" s="39"/>
      <c r="D42" s="2" t="str">
        <f t="shared" si="0"/>
        <v/>
      </c>
      <c r="E42" s="2" t="str">
        <f t="shared" si="1"/>
        <v/>
      </c>
      <c r="F42" s="2" t="str">
        <f t="shared" si="2"/>
        <v/>
      </c>
    </row>
    <row r="43" spans="1:6" x14ac:dyDescent="0.25">
      <c r="A43" s="3" t="str">
        <f>IF(AND(ISNUMBER(B43),ISNUMBER(C43)),MAX(A1:A42)+1,"")</f>
        <v/>
      </c>
      <c r="B43" s="39"/>
      <c r="C43" s="39"/>
      <c r="D43" s="2" t="str">
        <f t="shared" si="0"/>
        <v/>
      </c>
      <c r="E43" s="2" t="str">
        <f t="shared" si="1"/>
        <v/>
      </c>
      <c r="F43" s="2" t="str">
        <f t="shared" si="2"/>
        <v/>
      </c>
    </row>
    <row r="44" spans="1:6" x14ac:dyDescent="0.25">
      <c r="A44" s="3" t="str">
        <f>IF(AND(ISNUMBER(B44),ISNUMBER(C44)),MAX(A1:A43)+1,"")</f>
        <v/>
      </c>
      <c r="B44" s="39"/>
      <c r="C44" s="39"/>
      <c r="D44" s="2" t="str">
        <f t="shared" si="0"/>
        <v/>
      </c>
      <c r="E44" s="2" t="str">
        <f t="shared" si="1"/>
        <v/>
      </c>
      <c r="F44" s="2" t="str">
        <f t="shared" si="2"/>
        <v/>
      </c>
    </row>
    <row r="45" spans="1:6" x14ac:dyDescent="0.25">
      <c r="A45" s="3" t="str">
        <f>IF(AND(ISNUMBER(B45),ISNUMBER(C45)),MAX(A1:A44)+1,"")</f>
        <v/>
      </c>
      <c r="B45" s="39"/>
      <c r="C45" s="39"/>
      <c r="D45" s="2" t="str">
        <f t="shared" si="0"/>
        <v/>
      </c>
      <c r="E45" s="2" t="str">
        <f t="shared" si="1"/>
        <v/>
      </c>
      <c r="F45" s="2" t="str">
        <f t="shared" si="2"/>
        <v/>
      </c>
    </row>
    <row r="46" spans="1:6" x14ac:dyDescent="0.25">
      <c r="A46" s="3" t="str">
        <f>IF(AND(ISNUMBER(B46),ISNUMBER(C46)),MAX(A1:A45)+1,"")</f>
        <v/>
      </c>
      <c r="B46" s="39"/>
      <c r="C46" s="39"/>
      <c r="D46" s="2" t="str">
        <f t="shared" si="0"/>
        <v/>
      </c>
      <c r="E46" s="2" t="str">
        <f t="shared" si="1"/>
        <v/>
      </c>
      <c r="F46" s="2" t="str">
        <f t="shared" si="2"/>
        <v/>
      </c>
    </row>
    <row r="47" spans="1:6" x14ac:dyDescent="0.25">
      <c r="A47" s="3" t="str">
        <f>IF(AND(ISNUMBER(B47),ISNUMBER(C47)),MAX(A1:A46)+1,"")</f>
        <v/>
      </c>
      <c r="B47" s="39"/>
      <c r="C47" s="39"/>
      <c r="D47" s="2" t="str">
        <f t="shared" si="0"/>
        <v/>
      </c>
      <c r="E47" s="2" t="str">
        <f t="shared" si="1"/>
        <v/>
      </c>
      <c r="F47" s="2" t="str">
        <f t="shared" si="2"/>
        <v/>
      </c>
    </row>
    <row r="48" spans="1:6" x14ac:dyDescent="0.25">
      <c r="A48" s="3" t="str">
        <f>IF(AND(ISNUMBER(B48),ISNUMBER(C48)),MAX(A1:A47)+1,"")</f>
        <v/>
      </c>
      <c r="B48" s="39"/>
      <c r="C48" s="39"/>
      <c r="D48" s="2" t="str">
        <f t="shared" si="0"/>
        <v/>
      </c>
      <c r="E48" s="2" t="str">
        <f t="shared" si="1"/>
        <v/>
      </c>
      <c r="F48" s="2" t="str">
        <f t="shared" si="2"/>
        <v/>
      </c>
    </row>
    <row r="49" spans="1:6" x14ac:dyDescent="0.25">
      <c r="A49" s="3" t="str">
        <f>IF(AND(ISNUMBER(B49),ISNUMBER(C49)),MAX(A1:A48)+1,"")</f>
        <v/>
      </c>
      <c r="B49" s="39"/>
      <c r="C49" s="39"/>
      <c r="D49" s="2" t="str">
        <f t="shared" si="0"/>
        <v/>
      </c>
      <c r="E49" s="2" t="str">
        <f t="shared" si="1"/>
        <v/>
      </c>
      <c r="F49" s="2" t="str">
        <f t="shared" si="2"/>
        <v/>
      </c>
    </row>
    <row r="50" spans="1:6" x14ac:dyDescent="0.25">
      <c r="A50" s="3" t="str">
        <f>IF(AND(ISNUMBER(B50),ISNUMBER(C50)),MAX(A1:A49)+1,"")</f>
        <v/>
      </c>
      <c r="B50" s="39"/>
      <c r="C50" s="39"/>
      <c r="D50" s="2" t="str">
        <f t="shared" si="0"/>
        <v/>
      </c>
      <c r="E50" s="2" t="str">
        <f t="shared" si="1"/>
        <v/>
      </c>
      <c r="F50" s="2" t="str">
        <f t="shared" si="2"/>
        <v/>
      </c>
    </row>
    <row r="51" spans="1:6" x14ac:dyDescent="0.25">
      <c r="A51" s="3" t="str">
        <f>IF(AND(ISNUMBER(B51),ISNUMBER(C51)),MAX(A1:A50)+1,"")</f>
        <v/>
      </c>
      <c r="B51" s="39"/>
      <c r="C51" s="39"/>
      <c r="D51" s="2" t="str">
        <f t="shared" si="0"/>
        <v/>
      </c>
      <c r="E51" s="2" t="str">
        <f t="shared" si="1"/>
        <v/>
      </c>
      <c r="F51" s="2" t="str">
        <f t="shared" si="2"/>
        <v/>
      </c>
    </row>
    <row r="52" spans="1:6" x14ac:dyDescent="0.25">
      <c r="A52" s="3" t="str">
        <f>IF(AND(ISNUMBER(B52),ISNUMBER(C52)),MAX(A1:A51)+1,"")</f>
        <v/>
      </c>
      <c r="B52" s="39"/>
      <c r="C52" s="39"/>
      <c r="D52" s="2" t="str">
        <f t="shared" si="0"/>
        <v/>
      </c>
      <c r="E52" s="2" t="str">
        <f t="shared" si="1"/>
        <v/>
      </c>
      <c r="F52" s="2" t="str">
        <f t="shared" si="2"/>
        <v/>
      </c>
    </row>
    <row r="53" spans="1:6" x14ac:dyDescent="0.25">
      <c r="A53" s="3" t="str">
        <f>IF(AND(ISNUMBER(B53),ISNUMBER(C53)),MAX(A1:A52)+1,"")</f>
        <v/>
      </c>
      <c r="B53" s="39"/>
      <c r="C53" s="39"/>
      <c r="D53" s="2" t="str">
        <f t="shared" si="0"/>
        <v/>
      </c>
      <c r="E53" s="2" t="str">
        <f t="shared" si="1"/>
        <v/>
      </c>
      <c r="F53" s="2" t="str">
        <f t="shared" si="2"/>
        <v/>
      </c>
    </row>
    <row r="54" spans="1:6" x14ac:dyDescent="0.25">
      <c r="A54" s="3" t="str">
        <f>IF(AND(ISNUMBER(B54),ISNUMBER(C54)),MAX(A1:A53)+1,"")</f>
        <v/>
      </c>
      <c r="B54" s="39"/>
      <c r="C54" s="39"/>
      <c r="D54" s="2" t="str">
        <f t="shared" si="0"/>
        <v/>
      </c>
      <c r="E54" s="2" t="str">
        <f t="shared" si="1"/>
        <v/>
      </c>
      <c r="F54" s="2" t="str">
        <f t="shared" si="2"/>
        <v/>
      </c>
    </row>
    <row r="55" spans="1:6" x14ac:dyDescent="0.25">
      <c r="A55" s="3" t="str">
        <f>IF(AND(ISNUMBER(B55),ISNUMBER(C55)),MAX(A1:A54)+1,"")</f>
        <v/>
      </c>
      <c r="B55" s="39"/>
      <c r="C55" s="39"/>
      <c r="D55" s="2" t="str">
        <f t="shared" si="0"/>
        <v/>
      </c>
      <c r="E55" s="2" t="str">
        <f t="shared" si="1"/>
        <v/>
      </c>
      <c r="F55" s="2" t="str">
        <f t="shared" si="2"/>
        <v/>
      </c>
    </row>
    <row r="56" spans="1:6" x14ac:dyDescent="0.25">
      <c r="A56" s="3" t="str">
        <f>IF(AND(ISNUMBER(B56),ISNUMBER(C56)),MAX(A1:A55)+1,"")</f>
        <v/>
      </c>
      <c r="B56" s="39"/>
      <c r="C56" s="39"/>
      <c r="D56" s="2" t="str">
        <f t="shared" si="0"/>
        <v/>
      </c>
      <c r="E56" s="2" t="str">
        <f t="shared" si="1"/>
        <v/>
      </c>
      <c r="F56" s="2" t="str">
        <f t="shared" si="2"/>
        <v/>
      </c>
    </row>
    <row r="57" spans="1:6" x14ac:dyDescent="0.25">
      <c r="A57" s="3" t="str">
        <f>IF(AND(ISNUMBER(B57),ISNUMBER(C57)),MAX(A1:A56)+1,"")</f>
        <v/>
      </c>
      <c r="B57" s="39"/>
      <c r="C57" s="39"/>
      <c r="D57" s="2" t="str">
        <f t="shared" si="0"/>
        <v/>
      </c>
      <c r="E57" s="2" t="str">
        <f t="shared" si="1"/>
        <v/>
      </c>
      <c r="F57" s="2" t="str">
        <f t="shared" si="2"/>
        <v/>
      </c>
    </row>
    <row r="58" spans="1:6" x14ac:dyDescent="0.25">
      <c r="A58" s="3" t="str">
        <f>IF(AND(ISNUMBER(B58),ISNUMBER(C58)),MAX(A1:A57)+1,"")</f>
        <v/>
      </c>
      <c r="B58" s="39"/>
      <c r="C58" s="39"/>
      <c r="D58" s="2" t="str">
        <f t="shared" si="0"/>
        <v/>
      </c>
      <c r="E58" s="2" t="str">
        <f t="shared" si="1"/>
        <v/>
      </c>
      <c r="F58" s="2" t="str">
        <f t="shared" si="2"/>
        <v/>
      </c>
    </row>
    <row r="59" spans="1:6" x14ac:dyDescent="0.25">
      <c r="A59" s="3" t="str">
        <f>IF(AND(ISNUMBER(B59),ISNUMBER(C59)),MAX(A1:A58)+1,"")</f>
        <v/>
      </c>
      <c r="B59" s="39"/>
      <c r="C59" s="39"/>
      <c r="D59" s="2" t="str">
        <f t="shared" si="0"/>
        <v/>
      </c>
      <c r="E59" s="2" t="str">
        <f t="shared" si="1"/>
        <v/>
      </c>
      <c r="F59" s="2" t="str">
        <f t="shared" si="2"/>
        <v/>
      </c>
    </row>
    <row r="60" spans="1:6" x14ac:dyDescent="0.25">
      <c r="A60" s="3" t="str">
        <f>IF(AND(ISNUMBER(B60),ISNUMBER(C60)),MAX(A1:A59)+1,"")</f>
        <v/>
      </c>
      <c r="B60" s="39"/>
      <c r="C60" s="39"/>
      <c r="D60" s="2" t="str">
        <f t="shared" si="0"/>
        <v/>
      </c>
      <c r="E60" s="2" t="str">
        <f t="shared" si="1"/>
        <v/>
      </c>
      <c r="F60" s="2" t="str">
        <f t="shared" si="2"/>
        <v/>
      </c>
    </row>
    <row r="61" spans="1:6" x14ac:dyDescent="0.25">
      <c r="A61" s="3" t="str">
        <f>IF(AND(ISNUMBER(B61),ISNUMBER(C61)),MAX(A1:A60)+1,"")</f>
        <v/>
      </c>
      <c r="B61" s="39"/>
      <c r="C61" s="39"/>
      <c r="D61" s="2" t="str">
        <f t="shared" si="0"/>
        <v/>
      </c>
      <c r="E61" s="2" t="str">
        <f t="shared" si="1"/>
        <v/>
      </c>
      <c r="F61" s="2" t="str">
        <f t="shared" si="2"/>
        <v/>
      </c>
    </row>
    <row r="62" spans="1:6" x14ac:dyDescent="0.25">
      <c r="A62" s="3" t="str">
        <f>IF(AND(ISNUMBER(B62),ISNUMBER(C62)),MAX(A1:A61)+1,"")</f>
        <v/>
      </c>
      <c r="B62" s="39"/>
      <c r="C62" s="39"/>
      <c r="D62" s="2" t="str">
        <f t="shared" si="0"/>
        <v/>
      </c>
      <c r="E62" s="2" t="str">
        <f t="shared" si="1"/>
        <v/>
      </c>
      <c r="F62" s="2" t="str">
        <f t="shared" si="2"/>
        <v/>
      </c>
    </row>
    <row r="63" spans="1:6" x14ac:dyDescent="0.25">
      <c r="A63" s="3" t="str">
        <f>IF(AND(ISNUMBER(B63),ISNUMBER(C63)),MAX(A1:A62)+1,"")</f>
        <v/>
      </c>
      <c r="B63" s="39"/>
      <c r="C63" s="39"/>
      <c r="D63" s="2" t="str">
        <f t="shared" si="0"/>
        <v/>
      </c>
      <c r="E63" s="2" t="str">
        <f t="shared" si="1"/>
        <v/>
      </c>
      <c r="F63" s="2" t="str">
        <f t="shared" si="2"/>
        <v/>
      </c>
    </row>
    <row r="64" spans="1:6" x14ac:dyDescent="0.25">
      <c r="A64" s="3" t="str">
        <f>IF(AND(ISNUMBER(B64),ISNUMBER(C64)),MAX(A1:A63)+1,"")</f>
        <v/>
      </c>
      <c r="B64" s="39"/>
      <c r="C64" s="39"/>
      <c r="D64" s="2" t="str">
        <f t="shared" si="0"/>
        <v/>
      </c>
      <c r="E64" s="2" t="str">
        <f t="shared" si="1"/>
        <v/>
      </c>
      <c r="F64" s="2" t="str">
        <f t="shared" si="2"/>
        <v/>
      </c>
    </row>
    <row r="65" spans="1:6" x14ac:dyDescent="0.25">
      <c r="A65" s="3" t="str">
        <f>IF(AND(ISNUMBER(B65),ISNUMBER(C65)),MAX(A1:A64)+1,"")</f>
        <v/>
      </c>
      <c r="B65" s="39"/>
      <c r="C65" s="39"/>
      <c r="D65" s="2" t="str">
        <f t="shared" si="0"/>
        <v/>
      </c>
      <c r="E65" s="2" t="str">
        <f t="shared" si="1"/>
        <v/>
      </c>
      <c r="F65" s="2" t="str">
        <f t="shared" si="2"/>
        <v/>
      </c>
    </row>
    <row r="66" spans="1:6" x14ac:dyDescent="0.25">
      <c r="B66" s="39"/>
      <c r="C66" s="39"/>
      <c r="D66" s="2" t="str">
        <f t="shared" si="0"/>
        <v/>
      </c>
      <c r="E66" s="2" t="str">
        <f t="shared" si="1"/>
        <v/>
      </c>
      <c r="F66" s="2" t="str">
        <f t="shared" si="2"/>
        <v/>
      </c>
    </row>
    <row r="67" spans="1:6" x14ac:dyDescent="0.25">
      <c r="B67" s="39"/>
      <c r="C67" s="39"/>
      <c r="D67" s="2" t="str">
        <f t="shared" si="0"/>
        <v/>
      </c>
      <c r="E67" s="2" t="str">
        <f t="shared" si="1"/>
        <v/>
      </c>
      <c r="F67" s="2" t="str">
        <f t="shared" si="2"/>
        <v/>
      </c>
    </row>
    <row r="68" spans="1:6" x14ac:dyDescent="0.25">
      <c r="B68" s="39"/>
      <c r="C68" s="39"/>
      <c r="D68" s="2" t="str">
        <f t="shared" ref="D68:D102" si="3">IF(ISNUMBER(A68),B68-C68,"")</f>
        <v/>
      </c>
      <c r="E68" s="2" t="str">
        <f t="shared" ref="E68:E102" si="4">IF(ISNUMBER(A68),D68^2,"")</f>
        <v/>
      </c>
      <c r="F68" s="2" t="str">
        <f t="shared" ref="F68:F102" si="5">IF(ISNUMBER(A68),E68/C68,"")</f>
        <v/>
      </c>
    </row>
    <row r="69" spans="1:6" x14ac:dyDescent="0.25">
      <c r="B69" s="39"/>
      <c r="C69" s="39"/>
      <c r="D69" s="2" t="str">
        <f t="shared" si="3"/>
        <v/>
      </c>
      <c r="E69" s="2" t="str">
        <f t="shared" si="4"/>
        <v/>
      </c>
      <c r="F69" s="2" t="str">
        <f t="shared" si="5"/>
        <v/>
      </c>
    </row>
    <row r="70" spans="1:6" x14ac:dyDescent="0.25">
      <c r="A70" s="3" t="str">
        <f>IF(AND(ISNUMBER(B70),ISNUMBER(C70)),MAX(A1:A69)+1,"")</f>
        <v/>
      </c>
      <c r="B70" s="39"/>
      <c r="C70" s="39"/>
      <c r="D70" s="2" t="str">
        <f t="shared" si="3"/>
        <v/>
      </c>
      <c r="E70" s="2" t="str">
        <f t="shared" si="4"/>
        <v/>
      </c>
      <c r="F70" s="2" t="str">
        <f t="shared" si="5"/>
        <v/>
      </c>
    </row>
    <row r="71" spans="1:6" x14ac:dyDescent="0.25">
      <c r="A71" s="3" t="str">
        <f>IF(AND(ISNUMBER(B71),ISNUMBER(C71)),MAX(A1:A70)+1,"")</f>
        <v/>
      </c>
      <c r="B71" s="39"/>
      <c r="C71" s="39"/>
      <c r="D71" s="2" t="str">
        <f t="shared" si="3"/>
        <v/>
      </c>
      <c r="E71" s="2" t="str">
        <f t="shared" si="4"/>
        <v/>
      </c>
      <c r="F71" s="2" t="str">
        <f t="shared" si="5"/>
        <v/>
      </c>
    </row>
    <row r="72" spans="1:6" x14ac:dyDescent="0.25">
      <c r="A72" s="3" t="str">
        <f>IF(AND(ISNUMBER(B72),ISNUMBER(C72)),MAX(A1:A71)+1,"")</f>
        <v/>
      </c>
      <c r="B72" s="39"/>
      <c r="C72" s="39"/>
      <c r="D72" s="2" t="str">
        <f t="shared" si="3"/>
        <v/>
      </c>
      <c r="E72" s="2" t="str">
        <f t="shared" si="4"/>
        <v/>
      </c>
      <c r="F72" s="2" t="str">
        <f t="shared" si="5"/>
        <v/>
      </c>
    </row>
    <row r="73" spans="1:6" x14ac:dyDescent="0.25">
      <c r="A73" s="3" t="str">
        <f>IF(AND(ISNUMBER(B73),ISNUMBER(C73)),MAX(A1:A72)+1,"")</f>
        <v/>
      </c>
      <c r="B73" s="39"/>
      <c r="C73" s="39"/>
      <c r="D73" s="2" t="str">
        <f t="shared" si="3"/>
        <v/>
      </c>
      <c r="E73" s="2" t="str">
        <f t="shared" si="4"/>
        <v/>
      </c>
      <c r="F73" s="2" t="str">
        <f t="shared" si="5"/>
        <v/>
      </c>
    </row>
    <row r="74" spans="1:6" x14ac:dyDescent="0.25">
      <c r="A74" s="3" t="str">
        <f>IF(AND(ISNUMBER(B74),ISNUMBER(C74)),MAX(A1:A73)+1,"")</f>
        <v/>
      </c>
      <c r="B74" s="39"/>
      <c r="C74" s="39"/>
      <c r="D74" s="2" t="str">
        <f t="shared" si="3"/>
        <v/>
      </c>
      <c r="E74" s="2" t="str">
        <f t="shared" si="4"/>
        <v/>
      </c>
      <c r="F74" s="2" t="str">
        <f t="shared" si="5"/>
        <v/>
      </c>
    </row>
    <row r="75" spans="1:6" x14ac:dyDescent="0.25">
      <c r="A75" s="3" t="str">
        <f>IF(AND(ISNUMBER(B75),ISNUMBER(C75)),MAX(A1:A74)+1,"")</f>
        <v/>
      </c>
      <c r="B75" s="39"/>
      <c r="C75" s="39"/>
      <c r="D75" s="2" t="str">
        <f t="shared" si="3"/>
        <v/>
      </c>
      <c r="E75" s="2" t="str">
        <f t="shared" si="4"/>
        <v/>
      </c>
      <c r="F75" s="2" t="str">
        <f t="shared" si="5"/>
        <v/>
      </c>
    </row>
    <row r="76" spans="1:6" x14ac:dyDescent="0.25">
      <c r="A76" s="3" t="str">
        <f>IF(AND(ISNUMBER(B76),ISNUMBER(C76)),MAX(A1:A75)+1,"")</f>
        <v/>
      </c>
      <c r="B76" s="39"/>
      <c r="C76" s="39"/>
      <c r="D76" s="2" t="str">
        <f t="shared" si="3"/>
        <v/>
      </c>
      <c r="E76" s="2" t="str">
        <f t="shared" si="4"/>
        <v/>
      </c>
      <c r="F76" s="2" t="str">
        <f t="shared" si="5"/>
        <v/>
      </c>
    </row>
    <row r="77" spans="1:6" x14ac:dyDescent="0.25">
      <c r="A77" s="3" t="str">
        <f>IF(AND(ISNUMBER(B77),ISNUMBER(C77)),MAX(A1:A76)+1,"")</f>
        <v/>
      </c>
      <c r="B77" s="39"/>
      <c r="C77" s="39"/>
      <c r="D77" s="2" t="str">
        <f t="shared" si="3"/>
        <v/>
      </c>
      <c r="E77" s="2" t="str">
        <f t="shared" si="4"/>
        <v/>
      </c>
      <c r="F77" s="2" t="str">
        <f t="shared" si="5"/>
        <v/>
      </c>
    </row>
    <row r="78" spans="1:6" x14ac:dyDescent="0.25">
      <c r="A78" s="3" t="str">
        <f>IF(AND(ISNUMBER(B78),ISNUMBER(C78)),MAX(A1:A77)+1,"")</f>
        <v/>
      </c>
      <c r="B78" s="39"/>
      <c r="C78" s="39"/>
      <c r="D78" s="2" t="str">
        <f t="shared" si="3"/>
        <v/>
      </c>
      <c r="E78" s="2" t="str">
        <f t="shared" si="4"/>
        <v/>
      </c>
      <c r="F78" s="2" t="str">
        <f t="shared" si="5"/>
        <v/>
      </c>
    </row>
    <row r="79" spans="1:6" x14ac:dyDescent="0.25">
      <c r="A79" s="3" t="str">
        <f>IF(AND(ISNUMBER(B79),ISNUMBER(C79)),MAX(A1:A78)+1,"")</f>
        <v/>
      </c>
      <c r="B79" s="39"/>
      <c r="C79" s="39"/>
      <c r="D79" s="2" t="str">
        <f t="shared" si="3"/>
        <v/>
      </c>
      <c r="E79" s="2" t="str">
        <f t="shared" si="4"/>
        <v/>
      </c>
      <c r="F79" s="2" t="str">
        <f t="shared" si="5"/>
        <v/>
      </c>
    </row>
    <row r="80" spans="1:6" x14ac:dyDescent="0.25">
      <c r="A80" s="3" t="str">
        <f>IF(AND(ISNUMBER(B80),ISNUMBER(C80)),MAX(A1:A79)+1,"")</f>
        <v/>
      </c>
      <c r="B80" s="39"/>
      <c r="C80" s="39"/>
      <c r="D80" s="2" t="str">
        <f t="shared" si="3"/>
        <v/>
      </c>
      <c r="E80" s="2" t="str">
        <f t="shared" si="4"/>
        <v/>
      </c>
      <c r="F80" s="2" t="str">
        <f t="shared" si="5"/>
        <v/>
      </c>
    </row>
    <row r="81" spans="1:6" x14ac:dyDescent="0.25">
      <c r="A81" s="3" t="str">
        <f>IF(AND(ISNUMBER(B81),ISNUMBER(C81)),MAX(A1:A80)+1,"")</f>
        <v/>
      </c>
      <c r="B81" s="39"/>
      <c r="C81" s="39"/>
      <c r="D81" s="2" t="str">
        <f t="shared" si="3"/>
        <v/>
      </c>
      <c r="E81" s="2" t="str">
        <f t="shared" si="4"/>
        <v/>
      </c>
      <c r="F81" s="2" t="str">
        <f t="shared" si="5"/>
        <v/>
      </c>
    </row>
    <row r="82" spans="1:6" x14ac:dyDescent="0.25">
      <c r="A82" s="3" t="str">
        <f>IF(AND(ISNUMBER(B82),ISNUMBER(C82)),MAX(A1:A81)+1,"")</f>
        <v/>
      </c>
      <c r="B82" s="39"/>
      <c r="C82" s="39"/>
      <c r="D82" s="2" t="str">
        <f t="shared" si="3"/>
        <v/>
      </c>
      <c r="E82" s="2" t="str">
        <f t="shared" si="4"/>
        <v/>
      </c>
      <c r="F82" s="2" t="str">
        <f t="shared" si="5"/>
        <v/>
      </c>
    </row>
    <row r="83" spans="1:6" x14ac:dyDescent="0.25">
      <c r="A83" s="3" t="str">
        <f>IF(AND(ISNUMBER(B83),ISNUMBER(C83)),MAX(A1:A82)+1,"")</f>
        <v/>
      </c>
      <c r="B83" s="39"/>
      <c r="C83" s="39"/>
      <c r="D83" s="2" t="str">
        <f t="shared" si="3"/>
        <v/>
      </c>
      <c r="E83" s="2" t="str">
        <f t="shared" si="4"/>
        <v/>
      </c>
      <c r="F83" s="2" t="str">
        <f t="shared" si="5"/>
        <v/>
      </c>
    </row>
    <row r="84" spans="1:6" x14ac:dyDescent="0.25">
      <c r="A84" s="3" t="str">
        <f>IF(AND(ISNUMBER(B84),ISNUMBER(C84)),MAX(A1:A83)+1,"")</f>
        <v/>
      </c>
      <c r="B84" s="39"/>
      <c r="C84" s="39"/>
      <c r="D84" s="2" t="str">
        <f t="shared" si="3"/>
        <v/>
      </c>
      <c r="E84" s="2" t="str">
        <f t="shared" si="4"/>
        <v/>
      </c>
      <c r="F84" s="2" t="str">
        <f t="shared" si="5"/>
        <v/>
      </c>
    </row>
    <row r="85" spans="1:6" x14ac:dyDescent="0.25">
      <c r="A85" s="3" t="str">
        <f>IF(AND(ISNUMBER(B85),ISNUMBER(C85)),MAX(A1:A84)+1,"")</f>
        <v/>
      </c>
      <c r="B85" s="39"/>
      <c r="C85" s="39"/>
      <c r="D85" s="2" t="str">
        <f t="shared" si="3"/>
        <v/>
      </c>
      <c r="E85" s="2" t="str">
        <f t="shared" si="4"/>
        <v/>
      </c>
      <c r="F85" s="2" t="str">
        <f t="shared" si="5"/>
        <v/>
      </c>
    </row>
    <row r="86" spans="1:6" x14ac:dyDescent="0.25">
      <c r="A86" s="3" t="str">
        <f>IF(AND(ISNUMBER(B86),ISNUMBER(C86)),MAX(A1:A85)+1,"")</f>
        <v/>
      </c>
      <c r="B86" s="39"/>
      <c r="C86" s="39"/>
      <c r="D86" s="2" t="str">
        <f t="shared" si="3"/>
        <v/>
      </c>
      <c r="E86" s="2" t="str">
        <f t="shared" si="4"/>
        <v/>
      </c>
      <c r="F86" s="2" t="str">
        <f t="shared" si="5"/>
        <v/>
      </c>
    </row>
    <row r="87" spans="1:6" x14ac:dyDescent="0.25">
      <c r="A87" s="3" t="str">
        <f>IF(AND(ISNUMBER(B87),ISNUMBER(C87)),MAX(A1:A86)+1,"")</f>
        <v/>
      </c>
      <c r="B87" s="39"/>
      <c r="C87" s="39"/>
      <c r="D87" s="2" t="str">
        <f t="shared" si="3"/>
        <v/>
      </c>
      <c r="E87" s="2" t="str">
        <f t="shared" si="4"/>
        <v/>
      </c>
      <c r="F87" s="2" t="str">
        <f t="shared" si="5"/>
        <v/>
      </c>
    </row>
    <row r="88" spans="1:6" x14ac:dyDescent="0.25">
      <c r="A88" s="3" t="str">
        <f>IF(AND(ISNUMBER(B88),ISNUMBER(C88)),MAX(A1:A87)+1,"")</f>
        <v/>
      </c>
      <c r="B88" s="39"/>
      <c r="C88" s="39"/>
      <c r="D88" s="2" t="str">
        <f t="shared" si="3"/>
        <v/>
      </c>
      <c r="E88" s="2" t="str">
        <f t="shared" si="4"/>
        <v/>
      </c>
      <c r="F88" s="2" t="str">
        <f t="shared" si="5"/>
        <v/>
      </c>
    </row>
    <row r="89" spans="1:6" x14ac:dyDescent="0.25">
      <c r="A89" s="3" t="str">
        <f>IF(AND(ISNUMBER(B89),ISNUMBER(C89)),MAX(A1:A88)+1,"")</f>
        <v/>
      </c>
      <c r="B89" s="39"/>
      <c r="C89" s="39"/>
      <c r="D89" s="2" t="str">
        <f t="shared" si="3"/>
        <v/>
      </c>
      <c r="E89" s="2" t="str">
        <f t="shared" si="4"/>
        <v/>
      </c>
      <c r="F89" s="2" t="str">
        <f t="shared" si="5"/>
        <v/>
      </c>
    </row>
    <row r="90" spans="1:6" x14ac:dyDescent="0.25">
      <c r="A90" s="3" t="str">
        <f>IF(AND(ISNUMBER(B90),ISNUMBER(C90)),MAX(A1:A89)+1,"")</f>
        <v/>
      </c>
      <c r="B90" s="39"/>
      <c r="C90" s="39"/>
      <c r="D90" s="2" t="str">
        <f t="shared" si="3"/>
        <v/>
      </c>
      <c r="E90" s="2" t="str">
        <f t="shared" si="4"/>
        <v/>
      </c>
      <c r="F90" s="2" t="str">
        <f t="shared" si="5"/>
        <v/>
      </c>
    </row>
    <row r="91" spans="1:6" x14ac:dyDescent="0.25">
      <c r="A91" s="3" t="str">
        <f>IF(AND(ISNUMBER(B91),ISNUMBER(C91)),MAX(A1:A90)+1,"")</f>
        <v/>
      </c>
      <c r="B91" s="39"/>
      <c r="C91" s="39"/>
      <c r="D91" s="2" t="str">
        <f t="shared" si="3"/>
        <v/>
      </c>
      <c r="E91" s="2" t="str">
        <f t="shared" si="4"/>
        <v/>
      </c>
      <c r="F91" s="2" t="str">
        <f t="shared" si="5"/>
        <v/>
      </c>
    </row>
    <row r="92" spans="1:6" x14ac:dyDescent="0.25">
      <c r="A92" s="3" t="str">
        <f>IF(AND(ISNUMBER(B92),ISNUMBER(C92)),MAX(A1:A91)+1,"")</f>
        <v/>
      </c>
      <c r="B92" s="39"/>
      <c r="C92" s="39"/>
      <c r="D92" s="2" t="str">
        <f t="shared" si="3"/>
        <v/>
      </c>
      <c r="E92" s="2" t="str">
        <f t="shared" si="4"/>
        <v/>
      </c>
      <c r="F92" s="2" t="str">
        <f t="shared" si="5"/>
        <v/>
      </c>
    </row>
    <row r="93" spans="1:6" x14ac:dyDescent="0.25">
      <c r="A93" s="3" t="str">
        <f>IF(AND(ISNUMBER(B93),ISNUMBER(C93)),MAX(A1:A92)+1,"")</f>
        <v/>
      </c>
      <c r="B93" s="39"/>
      <c r="C93" s="39"/>
      <c r="D93" s="2" t="str">
        <f t="shared" si="3"/>
        <v/>
      </c>
      <c r="E93" s="2" t="str">
        <f t="shared" si="4"/>
        <v/>
      </c>
      <c r="F93" s="2" t="str">
        <f t="shared" si="5"/>
        <v/>
      </c>
    </row>
    <row r="94" spans="1:6" x14ac:dyDescent="0.25">
      <c r="A94" s="3" t="str">
        <f>IF(AND(ISNUMBER(B94),ISNUMBER(C94)),MAX(A1:A93)+1,"")</f>
        <v/>
      </c>
      <c r="B94" s="39"/>
      <c r="C94" s="39"/>
      <c r="D94" s="2" t="str">
        <f t="shared" si="3"/>
        <v/>
      </c>
      <c r="E94" s="2" t="str">
        <f t="shared" si="4"/>
        <v/>
      </c>
      <c r="F94" s="2" t="str">
        <f t="shared" si="5"/>
        <v/>
      </c>
    </row>
    <row r="95" spans="1:6" x14ac:dyDescent="0.25">
      <c r="A95" s="3" t="str">
        <f>IF(AND(ISNUMBER(B95),ISNUMBER(C95)),MAX(A1:A94)+1,"")</f>
        <v/>
      </c>
      <c r="B95" s="39"/>
      <c r="C95" s="39"/>
      <c r="D95" s="2" t="str">
        <f t="shared" si="3"/>
        <v/>
      </c>
      <c r="E95" s="2" t="str">
        <f t="shared" si="4"/>
        <v/>
      </c>
      <c r="F95" s="2" t="str">
        <f t="shared" si="5"/>
        <v/>
      </c>
    </row>
    <row r="96" spans="1:6" x14ac:dyDescent="0.25">
      <c r="A96" s="3" t="str">
        <f>IF(AND(ISNUMBER(B96),ISNUMBER(C96)),MAX(A1:A95)+1,"")</f>
        <v/>
      </c>
      <c r="B96" s="39"/>
      <c r="C96" s="39"/>
      <c r="D96" s="2" t="str">
        <f t="shared" si="3"/>
        <v/>
      </c>
      <c r="E96" s="2" t="str">
        <f t="shared" si="4"/>
        <v/>
      </c>
      <c r="F96" s="2" t="str">
        <f t="shared" si="5"/>
        <v/>
      </c>
    </row>
    <row r="97" spans="1:6" x14ac:dyDescent="0.25">
      <c r="A97" s="3" t="str">
        <f>IF(AND(ISNUMBER(B97),ISNUMBER(C97)),MAX(A1:A96)+1,"")</f>
        <v/>
      </c>
      <c r="B97" s="39"/>
      <c r="C97" s="39"/>
      <c r="D97" s="2" t="str">
        <f t="shared" si="3"/>
        <v/>
      </c>
      <c r="E97" s="2" t="str">
        <f t="shared" si="4"/>
        <v/>
      </c>
      <c r="F97" s="2" t="str">
        <f t="shared" si="5"/>
        <v/>
      </c>
    </row>
    <row r="98" spans="1:6" x14ac:dyDescent="0.25">
      <c r="A98" s="3" t="str">
        <f>IF(AND(ISNUMBER(B98),ISNUMBER(C98)),MAX(A1:A97)+1,"")</f>
        <v/>
      </c>
      <c r="B98" s="39"/>
      <c r="C98" s="39"/>
      <c r="D98" s="2" t="str">
        <f t="shared" si="3"/>
        <v/>
      </c>
      <c r="E98" s="2" t="str">
        <f t="shared" si="4"/>
        <v/>
      </c>
      <c r="F98" s="2" t="str">
        <f t="shared" si="5"/>
        <v/>
      </c>
    </row>
    <row r="99" spans="1:6" x14ac:dyDescent="0.25">
      <c r="A99" s="3" t="str">
        <f>IF(AND(ISNUMBER(B99),ISNUMBER(C99)),MAX(A1:A98)+1,"")</f>
        <v/>
      </c>
      <c r="B99" s="39"/>
      <c r="C99" s="39"/>
      <c r="D99" s="2" t="str">
        <f t="shared" si="3"/>
        <v/>
      </c>
      <c r="E99" s="2" t="str">
        <f t="shared" si="4"/>
        <v/>
      </c>
      <c r="F99" s="2" t="str">
        <f t="shared" si="5"/>
        <v/>
      </c>
    </row>
    <row r="100" spans="1:6" x14ac:dyDescent="0.25">
      <c r="A100" s="3" t="str">
        <f>IF(AND(ISNUMBER(B100),ISNUMBER(C100)),MAX(A1:A99)+1,"")</f>
        <v/>
      </c>
      <c r="B100" s="39"/>
      <c r="C100" s="39"/>
      <c r="D100" s="2" t="str">
        <f t="shared" si="3"/>
        <v/>
      </c>
      <c r="E100" s="2" t="str">
        <f t="shared" si="4"/>
        <v/>
      </c>
      <c r="F100" s="2" t="str">
        <f t="shared" si="5"/>
        <v/>
      </c>
    </row>
    <row r="101" spans="1:6" x14ac:dyDescent="0.25">
      <c r="A101" s="3" t="str">
        <f>IF(AND(ISNUMBER(B101),ISNUMBER(C101)),MAX(A1:A100)+1,"")</f>
        <v/>
      </c>
      <c r="B101" s="39"/>
      <c r="C101" s="39"/>
      <c r="D101" s="2" t="str">
        <f t="shared" si="3"/>
        <v/>
      </c>
      <c r="E101" s="2" t="str">
        <f t="shared" si="4"/>
        <v/>
      </c>
      <c r="F101" s="2" t="str">
        <f t="shared" si="5"/>
        <v/>
      </c>
    </row>
    <row r="102" spans="1:6" x14ac:dyDescent="0.25">
      <c r="A102" s="3" t="str">
        <f>IF(AND(ISNUMBER(B102),ISNUMBER(C102)),MAX(A1:A101)+1,"")</f>
        <v/>
      </c>
      <c r="B102" s="39"/>
      <c r="C102" s="39"/>
      <c r="D102" s="2" t="str">
        <f t="shared" si="3"/>
        <v/>
      </c>
      <c r="E102" s="2" t="str">
        <f t="shared" si="4"/>
        <v/>
      </c>
      <c r="F102" s="2" t="str">
        <f t="shared" si="5"/>
        <v/>
      </c>
    </row>
  </sheetData>
  <sheetProtection algorithmName="SHA-512" hashValue="2UfNcgQANMSLzrj3sIQ+RQloSqKpD/uPzlS/kFWvnkM4/i5LlOzHUz9jHuFdYsssfSo6tfv1zfytRLOf6oaATg==" saltValue="BbJUVxo2nUWhEXoPyjUxsw==" spinCount="100000"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15"/>
  <sheetViews>
    <sheetView zoomScaleNormal="100" workbookViewId="0"/>
  </sheetViews>
  <sheetFormatPr defaultRowHeight="15" x14ac:dyDescent="0.25"/>
  <cols>
    <col min="1" max="4" width="9.140625" style="3"/>
    <col min="5" max="5" width="9.140625" style="3" customWidth="1"/>
    <col min="6" max="6" width="11.28515625" style="3" customWidth="1"/>
    <col min="7" max="7" width="6.140625" style="3" customWidth="1"/>
    <col min="8" max="16384" width="9.140625" style="3"/>
  </cols>
  <sheetData>
    <row r="1" spans="1:25" x14ac:dyDescent="0.25">
      <c r="A1" s="3" t="s">
        <v>25</v>
      </c>
      <c r="K1" s="10" t="s">
        <v>1</v>
      </c>
      <c r="M1" s="10"/>
      <c r="Y1" s="3" t="s">
        <v>172</v>
      </c>
    </row>
    <row r="2" spans="1:25" x14ac:dyDescent="0.25">
      <c r="A2" s="4" t="s">
        <v>2</v>
      </c>
      <c r="B2" s="5" t="s">
        <v>26</v>
      </c>
      <c r="C2" s="5" t="s">
        <v>27</v>
      </c>
    </row>
    <row r="3" spans="1:25" x14ac:dyDescent="0.25">
      <c r="A3" s="3" t="str">
        <f>IF(AND(ISNUMBER(B3),ISNUMBER(C3)),MAX(A1:A2)+1,"")</f>
        <v/>
      </c>
      <c r="B3" s="39"/>
      <c r="C3" s="39"/>
      <c r="H3" s="3" t="s">
        <v>4</v>
      </c>
    </row>
    <row r="4" spans="1:25" x14ac:dyDescent="0.25">
      <c r="A4" s="3" t="str">
        <f>IF(AND(ISNUMBER(B4),ISNUMBER(C4)),MAX(A1:A3)+1,"")</f>
        <v/>
      </c>
      <c r="B4" s="39"/>
      <c r="C4" s="39"/>
      <c r="E4" s="52" t="s">
        <v>5</v>
      </c>
      <c r="F4" s="38">
        <f>IF(AND(MAX(A3:A102)=COUNT(B3:B102),MAX(A3:A102)=COUNT(C3:C102)),MAX(A3:A102),"Input Error")</f>
        <v>0</v>
      </c>
      <c r="G4" s="15" t="s">
        <v>172</v>
      </c>
      <c r="H4" s="6" t="s">
        <v>28</v>
      </c>
    </row>
    <row r="5" spans="1:25" x14ac:dyDescent="0.25">
      <c r="A5" s="3" t="str">
        <f>IF(AND(ISNUMBER(B5),ISNUMBER(C5)),MAX(A1:A4)+1,"")</f>
        <v/>
      </c>
      <c r="B5" s="39"/>
      <c r="C5" s="39"/>
      <c r="E5" s="52" t="s">
        <v>7</v>
      </c>
      <c r="F5" s="38" t="str">
        <f>IF(OR(F4="Input Error",F4&lt;2),"",AVERAGE(B3:B102))</f>
        <v/>
      </c>
      <c r="G5" s="47" t="s">
        <v>172</v>
      </c>
      <c r="H5" s="6" t="s">
        <v>29</v>
      </c>
    </row>
    <row r="6" spans="1:25" x14ac:dyDescent="0.25">
      <c r="A6" s="3" t="str">
        <f>IF(AND(ISNUMBER(B6),ISNUMBER(C6)),MAX(A1:A5)+1,"")</f>
        <v/>
      </c>
      <c r="B6" s="39"/>
      <c r="C6" s="39"/>
      <c r="E6" s="52" t="s">
        <v>7</v>
      </c>
      <c r="F6" s="38" t="str">
        <f>IF(OR(F4="Input Error",F4&lt;2),"",AVERAGE(C3:C102))</f>
        <v/>
      </c>
      <c r="G6" s="15" t="s">
        <v>172</v>
      </c>
      <c r="H6" s="6" t="s">
        <v>30</v>
      </c>
    </row>
    <row r="7" spans="1:25" x14ac:dyDescent="0.25">
      <c r="A7" s="3" t="str">
        <f>IF(AND(ISNUMBER(B7),ISNUMBER(C7)),MAX(A1:A6)+1,"")</f>
        <v/>
      </c>
      <c r="B7" s="39"/>
      <c r="C7" s="39"/>
      <c r="E7" s="52" t="s">
        <v>31</v>
      </c>
      <c r="F7" s="38" t="str">
        <f>IF(OR(F4="Input Error",F4&lt;2),"",CORREL(B3:B102,C3:C102))</f>
        <v/>
      </c>
      <c r="G7" s="47" t="s">
        <v>172</v>
      </c>
      <c r="H7" s="6" t="s">
        <v>32</v>
      </c>
    </row>
    <row r="8" spans="1:25" x14ac:dyDescent="0.25">
      <c r="A8" s="3" t="str">
        <f>IF(AND(ISNUMBER(B8),ISNUMBER(C8)),MAX(A1:A7)+1,"")</f>
        <v/>
      </c>
      <c r="B8" s="39"/>
      <c r="C8" s="39"/>
      <c r="E8" s="52" t="s">
        <v>33</v>
      </c>
      <c r="F8" s="38" t="str">
        <f>IF(OR(F4="Input Error",F4&lt;2),"",(CORREL(B3:B102,C3:C102))^2)</f>
        <v/>
      </c>
      <c r="G8" s="15" t="s">
        <v>172</v>
      </c>
      <c r="H8" s="6" t="s">
        <v>34</v>
      </c>
    </row>
    <row r="9" spans="1:25" x14ac:dyDescent="0.25">
      <c r="A9" s="3" t="str">
        <f>IF(AND(ISNUMBER(B9),ISNUMBER(C9)),MAX(A1:A8)+1,"")</f>
        <v/>
      </c>
      <c r="B9" s="39"/>
      <c r="C9" s="39"/>
      <c r="E9" s="7" t="s">
        <v>35</v>
      </c>
      <c r="F9" s="8"/>
      <c r="G9" s="15" t="s">
        <v>172</v>
      </c>
    </row>
    <row r="10" spans="1:25" x14ac:dyDescent="0.25">
      <c r="A10" s="3" t="str">
        <f>IF(AND(ISNUMBER(B10),ISNUMBER(C10)),MAX(A1:A9)+1,"")</f>
        <v/>
      </c>
      <c r="B10" s="39"/>
      <c r="C10" s="39"/>
      <c r="E10" s="52" t="s">
        <v>36</v>
      </c>
      <c r="F10" s="38" t="str">
        <f>IF(OR(F4="Input Error",F4&lt;2),"",(SUM(C3:C102)*SUMPRODUCT(B3:B102,B3:B102)-SUM(B3:B102)*SUMPRODUCT(B3:B102,C3:C102))/(F4*SUMPRODUCT(B3:B102,B3:B102)-(SUM(B3:B102))^2))</f>
        <v/>
      </c>
      <c r="G10" s="15" t="s">
        <v>172</v>
      </c>
      <c r="H10" s="6" t="s">
        <v>37</v>
      </c>
    </row>
    <row r="11" spans="1:25" x14ac:dyDescent="0.25">
      <c r="A11" s="3" t="str">
        <f>IF(AND(ISNUMBER(B11),ISNUMBER(C11)),MAX(A1:A10)+1,"")</f>
        <v/>
      </c>
      <c r="B11" s="39"/>
      <c r="C11" s="39"/>
      <c r="E11" s="52" t="s">
        <v>38</v>
      </c>
      <c r="F11" s="38" t="str">
        <f>IF(OR(F4="Input Error",F4&lt;2),"",(F4*SUMPRODUCT(B3:B102,C3:C102)-SUM(B3:B102)*SUM(C3:C102))/(F4*SUMPRODUCT(B3:B102,B3:B102)-(SUM(B3:B102)^2)))</f>
        <v/>
      </c>
      <c r="G11" s="15" t="s">
        <v>172</v>
      </c>
      <c r="H11" s="6" t="s">
        <v>39</v>
      </c>
    </row>
    <row r="12" spans="1:25" x14ac:dyDescent="0.25">
      <c r="A12" s="3" t="str">
        <f>IF(AND(ISNUMBER(B12),ISNUMBER(C12)),MAX(A1:A11)+1,"")</f>
        <v/>
      </c>
      <c r="B12" s="39"/>
      <c r="C12" s="39"/>
      <c r="E12" s="4"/>
    </row>
    <row r="13" spans="1:25" x14ac:dyDescent="0.25">
      <c r="A13" s="3" t="str">
        <f>IF(AND(ISNUMBER(B13),ISNUMBER(C13)),MAX(A1:A12)+1,"")</f>
        <v/>
      </c>
      <c r="B13" s="39"/>
      <c r="C13" s="39"/>
      <c r="E13" s="4"/>
    </row>
    <row r="14" spans="1:25" x14ac:dyDescent="0.25">
      <c r="A14" s="3" t="str">
        <f>IF(AND(ISNUMBER(B14),ISNUMBER(C14)),MAX(A1:A13)+1,"")</f>
        <v/>
      </c>
      <c r="B14" s="39"/>
      <c r="C14" s="39"/>
      <c r="E14" s="4"/>
    </row>
    <row r="15" spans="1:25" x14ac:dyDescent="0.25">
      <c r="A15" s="3" t="str">
        <f>IF(AND(ISNUMBER(B15),ISNUMBER(C15)),MAX(A1:A14)+1,"")</f>
        <v/>
      </c>
      <c r="B15" s="39"/>
      <c r="C15" s="39"/>
      <c r="E15" s="15" t="s">
        <v>173</v>
      </c>
    </row>
    <row r="16" spans="1:25" x14ac:dyDescent="0.25">
      <c r="A16" s="3" t="str">
        <f>IF(AND(ISNUMBER(B16),ISNUMBER(C16)),MAX(A1:A15)+1,"")</f>
        <v/>
      </c>
      <c r="B16" s="39"/>
      <c r="C16" s="39"/>
      <c r="E16" s="4"/>
    </row>
    <row r="17" spans="1:3" x14ac:dyDescent="0.25">
      <c r="A17" s="3" t="str">
        <f>IF(AND(ISNUMBER(B17),ISNUMBER(C17)),MAX(A1:A16)+1,"")</f>
        <v/>
      </c>
      <c r="B17" s="39"/>
      <c r="C17" s="39"/>
    </row>
    <row r="18" spans="1:3" x14ac:dyDescent="0.25">
      <c r="A18" s="3" t="str">
        <f>IF(AND(ISNUMBER(B18),ISNUMBER(C18)),MAX(A1:A17)+1,"")</f>
        <v/>
      </c>
      <c r="B18" s="39"/>
      <c r="C18" s="39"/>
    </row>
    <row r="19" spans="1:3" x14ac:dyDescent="0.25">
      <c r="A19" s="3" t="str">
        <f>IF(AND(ISNUMBER(B19),ISNUMBER(C19)),MAX(A1:A18)+1,"")</f>
        <v/>
      </c>
      <c r="B19" s="39"/>
      <c r="C19" s="39"/>
    </row>
    <row r="20" spans="1:3" x14ac:dyDescent="0.25">
      <c r="A20" s="3" t="str">
        <f>IF(AND(ISNUMBER(B20),ISNUMBER(C20)),MAX(A1:A19)+1,"")</f>
        <v/>
      </c>
      <c r="B20" s="39"/>
      <c r="C20" s="39"/>
    </row>
    <row r="21" spans="1:3" x14ac:dyDescent="0.25">
      <c r="A21" s="3" t="str">
        <f>IF(AND(ISNUMBER(B21),ISNUMBER(C21)),MAX(A1:A20)+1,"")</f>
        <v/>
      </c>
      <c r="B21" s="39"/>
      <c r="C21" s="39"/>
    </row>
    <row r="22" spans="1:3" x14ac:dyDescent="0.25">
      <c r="A22" s="3" t="str">
        <f>IF(AND(ISNUMBER(B22),ISNUMBER(C22)),MAX(A1:A21)+1,"")</f>
        <v/>
      </c>
      <c r="B22" s="39"/>
      <c r="C22" s="39"/>
    </row>
    <row r="23" spans="1:3" x14ac:dyDescent="0.25">
      <c r="A23" s="3" t="str">
        <f>IF(AND(ISNUMBER(B23),ISNUMBER(C23)),MAX(A1:A22)+1,"")</f>
        <v/>
      </c>
      <c r="B23" s="39"/>
      <c r="C23" s="39"/>
    </row>
    <row r="24" spans="1:3" x14ac:dyDescent="0.25">
      <c r="A24" s="3" t="str">
        <f>IF(AND(ISNUMBER(B24),ISNUMBER(C24)),MAX(A1:A23)+1,"")</f>
        <v/>
      </c>
      <c r="B24" s="39"/>
      <c r="C24" s="39"/>
    </row>
    <row r="25" spans="1:3" x14ac:dyDescent="0.25">
      <c r="A25" s="3" t="str">
        <f>IF(AND(ISNUMBER(B25),ISNUMBER(C25)),MAX(A1:A24)+1,"")</f>
        <v/>
      </c>
      <c r="B25" s="39"/>
      <c r="C25" s="39"/>
    </row>
    <row r="26" spans="1:3" x14ac:dyDescent="0.25">
      <c r="A26" s="3" t="str">
        <f>IF(AND(ISNUMBER(B26),ISNUMBER(C26)),MAX(A1:A25)+1,"")</f>
        <v/>
      </c>
      <c r="B26" s="39"/>
      <c r="C26" s="39"/>
    </row>
    <row r="27" spans="1:3" x14ac:dyDescent="0.25">
      <c r="A27" s="3" t="str">
        <f>IF(AND(ISNUMBER(B27),ISNUMBER(C27)),MAX(A1:A26)+1,"")</f>
        <v/>
      </c>
      <c r="B27" s="39"/>
      <c r="C27" s="39"/>
    </row>
    <row r="28" spans="1:3" x14ac:dyDescent="0.25">
      <c r="A28" s="3" t="str">
        <f>IF(AND(ISNUMBER(B28),ISNUMBER(C28)),MAX(A1:A27)+1,"")</f>
        <v/>
      </c>
      <c r="B28" s="39"/>
      <c r="C28" s="39"/>
    </row>
    <row r="29" spans="1:3" x14ac:dyDescent="0.25">
      <c r="A29" s="3" t="str">
        <f>IF(AND(ISNUMBER(B29),ISNUMBER(C29)),MAX(A1:A28)+1,"")</f>
        <v/>
      </c>
      <c r="B29" s="39"/>
      <c r="C29" s="39"/>
    </row>
    <row r="30" spans="1:3" x14ac:dyDescent="0.25">
      <c r="A30" s="3" t="str">
        <f>IF(AND(ISNUMBER(B30),ISNUMBER(C30)),MAX(A1:A29)+1,"")</f>
        <v/>
      </c>
      <c r="B30" s="39"/>
      <c r="C30" s="39"/>
    </row>
    <row r="31" spans="1:3" x14ac:dyDescent="0.25">
      <c r="A31" s="3" t="str">
        <f>IF(AND(ISNUMBER(B31),ISNUMBER(C31)),MAX(A1:A30)+1,"")</f>
        <v/>
      </c>
      <c r="B31" s="39"/>
      <c r="C31" s="39"/>
    </row>
    <row r="32" spans="1:3" x14ac:dyDescent="0.25">
      <c r="A32" s="3" t="str">
        <f>IF(AND(ISNUMBER(B32),ISNUMBER(C32)),MAX(A1:A31)+1,"")</f>
        <v/>
      </c>
      <c r="B32" s="39"/>
      <c r="C32" s="39"/>
    </row>
    <row r="33" spans="1:3" x14ac:dyDescent="0.25">
      <c r="A33" s="3" t="str">
        <f>IF(AND(ISNUMBER(B33),ISNUMBER(C33)),MAX(A1:A32)+1,"")</f>
        <v/>
      </c>
      <c r="B33" s="39"/>
      <c r="C33" s="39"/>
    </row>
    <row r="34" spans="1:3" x14ac:dyDescent="0.25">
      <c r="A34" s="3" t="str">
        <f>IF(AND(ISNUMBER(B34),ISNUMBER(C34)),MAX(A1:A33)+1,"")</f>
        <v/>
      </c>
      <c r="B34" s="39"/>
      <c r="C34" s="39"/>
    </row>
    <row r="35" spans="1:3" x14ac:dyDescent="0.25">
      <c r="A35" s="3" t="str">
        <f>IF(AND(ISNUMBER(B35),ISNUMBER(C35)),MAX(A1:A34)+1,"")</f>
        <v/>
      </c>
      <c r="B35" s="39"/>
      <c r="C35" s="39"/>
    </row>
    <row r="36" spans="1:3" x14ac:dyDescent="0.25">
      <c r="A36" s="3" t="str">
        <f>IF(AND(ISNUMBER(B36),ISNUMBER(C36)),MAX(A1:A35)+1,"")</f>
        <v/>
      </c>
      <c r="B36" s="39"/>
      <c r="C36" s="39"/>
    </row>
    <row r="37" spans="1:3" x14ac:dyDescent="0.25">
      <c r="A37" s="3" t="str">
        <f>IF(AND(ISNUMBER(B37),ISNUMBER(C37)),MAX(A1:A36)+1,"")</f>
        <v/>
      </c>
      <c r="B37" s="39"/>
      <c r="C37" s="39"/>
    </row>
    <row r="38" spans="1:3" x14ac:dyDescent="0.25">
      <c r="A38" s="3" t="str">
        <f>IF(AND(ISNUMBER(B38),ISNUMBER(C38)),MAX(A1:A37)+1,"")</f>
        <v/>
      </c>
      <c r="B38" s="39"/>
      <c r="C38" s="39"/>
    </row>
    <row r="39" spans="1:3" x14ac:dyDescent="0.25">
      <c r="A39" s="3" t="str">
        <f>IF(AND(ISNUMBER(B39),ISNUMBER(C39)),MAX(A1:A38)+1,"")</f>
        <v/>
      </c>
      <c r="B39" s="39"/>
      <c r="C39" s="39"/>
    </row>
    <row r="40" spans="1:3" x14ac:dyDescent="0.25">
      <c r="A40" s="3" t="str">
        <f>IF(AND(ISNUMBER(B40),ISNUMBER(C40)),MAX(A1:A39)+1,"")</f>
        <v/>
      </c>
      <c r="B40" s="39"/>
      <c r="C40" s="39"/>
    </row>
    <row r="41" spans="1:3" x14ac:dyDescent="0.25">
      <c r="A41" s="3" t="str">
        <f>IF(AND(ISNUMBER(B41),ISNUMBER(C41)),MAX(A1:A40)+1,"")</f>
        <v/>
      </c>
      <c r="B41" s="39"/>
      <c r="C41" s="39"/>
    </row>
    <row r="42" spans="1:3" x14ac:dyDescent="0.25">
      <c r="A42" s="3" t="str">
        <f>IF(AND(ISNUMBER(B42),ISNUMBER(C42)),MAX(A1:A41)+1,"")</f>
        <v/>
      </c>
      <c r="B42" s="39"/>
      <c r="C42" s="39"/>
    </row>
    <row r="43" spans="1:3" x14ac:dyDescent="0.25">
      <c r="A43" s="3" t="str">
        <f>IF(AND(ISNUMBER(B43),ISNUMBER(C43)),MAX(A1:A42)+1,"")</f>
        <v/>
      </c>
      <c r="B43" s="39"/>
      <c r="C43" s="39"/>
    </row>
    <row r="44" spans="1:3" x14ac:dyDescent="0.25">
      <c r="A44" s="3" t="str">
        <f>IF(AND(ISNUMBER(B44),ISNUMBER(C44)),MAX(A1:A43)+1,"")</f>
        <v/>
      </c>
      <c r="B44" s="39"/>
      <c r="C44" s="39"/>
    </row>
    <row r="45" spans="1:3" x14ac:dyDescent="0.25">
      <c r="A45" s="3" t="str">
        <f>IF(AND(ISNUMBER(B45),ISNUMBER(C45)),MAX(A1:A44)+1,"")</f>
        <v/>
      </c>
      <c r="B45" s="39"/>
      <c r="C45" s="39"/>
    </row>
    <row r="46" spans="1:3" x14ac:dyDescent="0.25">
      <c r="A46" s="3" t="str">
        <f>IF(AND(ISNUMBER(B46),ISNUMBER(C46)),MAX(A1:A45)+1,"")</f>
        <v/>
      </c>
      <c r="B46" s="39"/>
      <c r="C46" s="39"/>
    </row>
    <row r="47" spans="1:3" x14ac:dyDescent="0.25">
      <c r="A47" s="3" t="str">
        <f>IF(AND(ISNUMBER(B47),ISNUMBER(C47)),MAX(A1:A46)+1,"")</f>
        <v/>
      </c>
      <c r="B47" s="39"/>
      <c r="C47" s="39"/>
    </row>
    <row r="48" spans="1:3" x14ac:dyDescent="0.25">
      <c r="A48" s="3" t="str">
        <f>IF(AND(ISNUMBER(B48),ISNUMBER(C48)),MAX(A1:A47)+1,"")</f>
        <v/>
      </c>
      <c r="B48" s="39"/>
      <c r="C48" s="39"/>
    </row>
    <row r="49" spans="1:3" x14ac:dyDescent="0.25">
      <c r="A49" s="3" t="str">
        <f>IF(AND(ISNUMBER(B49),ISNUMBER(C49)),MAX(A1:A48)+1,"")</f>
        <v/>
      </c>
      <c r="B49" s="39"/>
      <c r="C49" s="39"/>
    </row>
    <row r="50" spans="1:3" x14ac:dyDescent="0.25">
      <c r="A50" s="3" t="str">
        <f>IF(AND(ISNUMBER(B50),ISNUMBER(C50)),MAX(A1:A49)+1,"")</f>
        <v/>
      </c>
      <c r="B50" s="39"/>
      <c r="C50" s="39"/>
    </row>
    <row r="51" spans="1:3" x14ac:dyDescent="0.25">
      <c r="A51" s="3" t="str">
        <f>IF(AND(ISNUMBER(B51),ISNUMBER(C51)),MAX(A1:A50)+1,"")</f>
        <v/>
      </c>
      <c r="B51" s="39"/>
      <c r="C51" s="39"/>
    </row>
    <row r="52" spans="1:3" x14ac:dyDescent="0.25">
      <c r="A52" s="3" t="str">
        <f>IF(AND(ISNUMBER(B52),ISNUMBER(C52)),MAX(A1:A51)+1,"")</f>
        <v/>
      </c>
      <c r="B52" s="39"/>
      <c r="C52" s="39"/>
    </row>
    <row r="53" spans="1:3" x14ac:dyDescent="0.25">
      <c r="A53" s="3" t="str">
        <f>IF(AND(ISNUMBER(B53),ISNUMBER(C53)),MAX(A1:A52)+1,"")</f>
        <v/>
      </c>
      <c r="B53" s="39"/>
      <c r="C53" s="39"/>
    </row>
    <row r="54" spans="1:3" x14ac:dyDescent="0.25">
      <c r="A54" s="3" t="str">
        <f>IF(AND(ISNUMBER(B54),ISNUMBER(C54)),MAX(A1:A53)+1,"")</f>
        <v/>
      </c>
      <c r="B54" s="39"/>
      <c r="C54" s="39"/>
    </row>
    <row r="55" spans="1:3" x14ac:dyDescent="0.25">
      <c r="A55" s="3" t="str">
        <f>IF(AND(ISNUMBER(B55),ISNUMBER(C55)),MAX(A1:A54)+1,"")</f>
        <v/>
      </c>
      <c r="B55" s="39"/>
      <c r="C55" s="39"/>
    </row>
    <row r="56" spans="1:3" x14ac:dyDescent="0.25">
      <c r="A56" s="3" t="str">
        <f>IF(AND(ISNUMBER(B56),ISNUMBER(C56)),MAX(A1:A55)+1,"")</f>
        <v/>
      </c>
      <c r="B56" s="39"/>
      <c r="C56" s="39"/>
    </row>
    <row r="57" spans="1:3" x14ac:dyDescent="0.25">
      <c r="A57" s="3" t="str">
        <f>IF(AND(ISNUMBER(B57),ISNUMBER(C57)),MAX(A1:A56)+1,"")</f>
        <v/>
      </c>
      <c r="B57" s="39"/>
      <c r="C57" s="39"/>
    </row>
    <row r="58" spans="1:3" x14ac:dyDescent="0.25">
      <c r="A58" s="3" t="str">
        <f>IF(AND(ISNUMBER(B58),ISNUMBER(C58)),MAX(A1:A57)+1,"")</f>
        <v/>
      </c>
      <c r="B58" s="39"/>
      <c r="C58" s="39"/>
    </row>
    <row r="59" spans="1:3" x14ac:dyDescent="0.25">
      <c r="A59" s="3" t="str">
        <f>IF(AND(ISNUMBER(B59),ISNUMBER(C59)),MAX(A1:A58)+1,"")</f>
        <v/>
      </c>
      <c r="B59" s="39"/>
      <c r="C59" s="39"/>
    </row>
    <row r="60" spans="1:3" x14ac:dyDescent="0.25">
      <c r="A60" s="3" t="str">
        <f>IF(AND(ISNUMBER(B60),ISNUMBER(C60)),MAX(A1:A59)+1,"")</f>
        <v/>
      </c>
      <c r="B60" s="39"/>
      <c r="C60" s="39"/>
    </row>
    <row r="61" spans="1:3" x14ac:dyDescent="0.25">
      <c r="A61" s="3" t="str">
        <f>IF(AND(ISNUMBER(B61),ISNUMBER(C61)),MAX(A1:A60)+1,"")</f>
        <v/>
      </c>
      <c r="B61" s="39"/>
      <c r="C61" s="39"/>
    </row>
    <row r="62" spans="1:3" x14ac:dyDescent="0.25">
      <c r="A62" s="3" t="str">
        <f>IF(AND(ISNUMBER(B62),ISNUMBER(C62)),MAX(A1:A61)+1,"")</f>
        <v/>
      </c>
      <c r="B62" s="39"/>
      <c r="C62" s="39"/>
    </row>
    <row r="63" spans="1:3" x14ac:dyDescent="0.25">
      <c r="A63" s="3" t="str">
        <f>IF(AND(ISNUMBER(B63),ISNUMBER(C63)),MAX(A1:A62)+1,"")</f>
        <v/>
      </c>
      <c r="B63" s="39"/>
      <c r="C63" s="39"/>
    </row>
    <row r="64" spans="1:3" x14ac:dyDescent="0.25">
      <c r="A64" s="3" t="str">
        <f>IF(AND(ISNUMBER(B64),ISNUMBER(C64)),MAX(A1:A63)+1,"")</f>
        <v/>
      </c>
      <c r="B64" s="39"/>
      <c r="C64" s="39"/>
    </row>
    <row r="65" spans="1:3" x14ac:dyDescent="0.25">
      <c r="A65" s="3" t="str">
        <f>IF(AND(ISNUMBER(B65),ISNUMBER(C65)),MAX(A1:A64)+1,"")</f>
        <v/>
      </c>
      <c r="B65" s="39"/>
      <c r="C65" s="39"/>
    </row>
    <row r="66" spans="1:3" x14ac:dyDescent="0.25">
      <c r="A66" s="3" t="str">
        <f>IF(AND(ISNUMBER(B66),ISNUMBER(C66)),MAX(A1:A65)+1,"")</f>
        <v/>
      </c>
      <c r="B66" s="39"/>
      <c r="C66" s="39"/>
    </row>
    <row r="67" spans="1:3" x14ac:dyDescent="0.25">
      <c r="A67" s="3" t="str">
        <f>IF(AND(ISNUMBER(B67),ISNUMBER(C67)),MAX(A1:A66)+1,"")</f>
        <v/>
      </c>
      <c r="B67" s="39"/>
      <c r="C67" s="39"/>
    </row>
    <row r="68" spans="1:3" x14ac:dyDescent="0.25">
      <c r="A68" s="3" t="str">
        <f>IF(AND(ISNUMBER(B68),ISNUMBER(C68)),MAX(A1:A67)+1,"")</f>
        <v/>
      </c>
      <c r="B68" s="39"/>
      <c r="C68" s="39"/>
    </row>
    <row r="69" spans="1:3" x14ac:dyDescent="0.25">
      <c r="A69" s="3" t="str">
        <f>IF(AND(ISNUMBER(B69),ISNUMBER(C69)),MAX(A1:A68)+1,"")</f>
        <v/>
      </c>
      <c r="B69" s="39"/>
      <c r="C69" s="39"/>
    </row>
    <row r="70" spans="1:3" x14ac:dyDescent="0.25">
      <c r="A70" s="3" t="str">
        <f>IF(AND(ISNUMBER(B70),ISNUMBER(C70)),MAX(A1:A69)+1,"")</f>
        <v/>
      </c>
      <c r="B70" s="39"/>
      <c r="C70" s="39"/>
    </row>
    <row r="71" spans="1:3" x14ac:dyDescent="0.25">
      <c r="A71" s="3" t="str">
        <f>IF(AND(ISNUMBER(B71),ISNUMBER(C71)),MAX(A1:A70)+1,"")</f>
        <v/>
      </c>
      <c r="B71" s="39"/>
      <c r="C71" s="39"/>
    </row>
    <row r="72" spans="1:3" x14ac:dyDescent="0.25">
      <c r="A72" s="3" t="str">
        <f>IF(AND(ISNUMBER(B72),ISNUMBER(C72)),MAX(A1:A71)+1,"")</f>
        <v/>
      </c>
      <c r="B72" s="39"/>
      <c r="C72" s="39"/>
    </row>
    <row r="73" spans="1:3" x14ac:dyDescent="0.25">
      <c r="A73" s="3" t="str">
        <f>IF(AND(ISNUMBER(B73),ISNUMBER(C73)),MAX(A1:A72)+1,"")</f>
        <v/>
      </c>
      <c r="B73" s="39"/>
      <c r="C73" s="39"/>
    </row>
    <row r="74" spans="1:3" x14ac:dyDescent="0.25">
      <c r="A74" s="3" t="str">
        <f>IF(AND(ISNUMBER(B74),ISNUMBER(C74)),MAX(A1:A73)+1,"")</f>
        <v/>
      </c>
      <c r="B74" s="39"/>
      <c r="C74" s="39"/>
    </row>
    <row r="75" spans="1:3" x14ac:dyDescent="0.25">
      <c r="A75" s="3" t="str">
        <f>IF(AND(ISNUMBER(B75),ISNUMBER(C75)),MAX(A1:A74)+1,"")</f>
        <v/>
      </c>
      <c r="B75" s="39"/>
      <c r="C75" s="39"/>
    </row>
    <row r="76" spans="1:3" x14ac:dyDescent="0.25">
      <c r="A76" s="3" t="str">
        <f>IF(AND(ISNUMBER(B76),ISNUMBER(C76)),MAX(A1:A75)+1,"")</f>
        <v/>
      </c>
      <c r="B76" s="39"/>
      <c r="C76" s="39"/>
    </row>
    <row r="77" spans="1:3" x14ac:dyDescent="0.25">
      <c r="A77" s="3" t="str">
        <f>IF(AND(ISNUMBER(B77),ISNUMBER(C77)),MAX(A1:A76)+1,"")</f>
        <v/>
      </c>
      <c r="B77" s="39"/>
      <c r="C77" s="39"/>
    </row>
    <row r="78" spans="1:3" x14ac:dyDescent="0.25">
      <c r="A78" s="3" t="str">
        <f>IF(AND(ISNUMBER(B78),ISNUMBER(C78)),MAX(A1:A77)+1,"")</f>
        <v/>
      </c>
      <c r="B78" s="39"/>
      <c r="C78" s="39"/>
    </row>
    <row r="79" spans="1:3" x14ac:dyDescent="0.25">
      <c r="A79" s="3" t="str">
        <f>IF(AND(ISNUMBER(B79),ISNUMBER(C79)),MAX(A1:A78)+1,"")</f>
        <v/>
      </c>
      <c r="B79" s="39"/>
      <c r="C79" s="39"/>
    </row>
    <row r="80" spans="1:3" x14ac:dyDescent="0.25">
      <c r="A80" s="3" t="str">
        <f>IF(AND(ISNUMBER(B80),ISNUMBER(C80)),MAX(A1:A79)+1,"")</f>
        <v/>
      </c>
      <c r="B80" s="39"/>
      <c r="C80" s="39"/>
    </row>
    <row r="81" spans="1:3" x14ac:dyDescent="0.25">
      <c r="A81" s="3" t="str">
        <f>IF(AND(ISNUMBER(B81),ISNUMBER(C81)),MAX(A1:A80)+1,"")</f>
        <v/>
      </c>
      <c r="B81" s="39"/>
      <c r="C81" s="39"/>
    </row>
    <row r="82" spans="1:3" x14ac:dyDescent="0.25">
      <c r="A82" s="3" t="str">
        <f>IF(AND(ISNUMBER(B82),ISNUMBER(C82)),MAX(A1:A81)+1,"")</f>
        <v/>
      </c>
      <c r="B82" s="39"/>
      <c r="C82" s="39"/>
    </row>
    <row r="83" spans="1:3" x14ac:dyDescent="0.25">
      <c r="A83" s="3" t="str">
        <f>IF(AND(ISNUMBER(B83),ISNUMBER(C83)),MAX(A1:A82)+1,"")</f>
        <v/>
      </c>
      <c r="B83" s="39"/>
      <c r="C83" s="39"/>
    </row>
    <row r="84" spans="1:3" x14ac:dyDescent="0.25">
      <c r="A84" s="3" t="str">
        <f>IF(AND(ISNUMBER(B84),ISNUMBER(C84)),MAX(A1:A83)+1,"")</f>
        <v/>
      </c>
      <c r="B84" s="39"/>
      <c r="C84" s="39"/>
    </row>
    <row r="85" spans="1:3" x14ac:dyDescent="0.25">
      <c r="A85" s="3" t="str">
        <f>IF(AND(ISNUMBER(B85),ISNUMBER(C85)),MAX(A1:A84)+1,"")</f>
        <v/>
      </c>
      <c r="B85" s="39"/>
      <c r="C85" s="39"/>
    </row>
    <row r="86" spans="1:3" x14ac:dyDescent="0.25">
      <c r="A86" s="3" t="str">
        <f>IF(AND(ISNUMBER(B86),ISNUMBER(C86)),MAX(A1:A85)+1,"")</f>
        <v/>
      </c>
      <c r="B86" s="39"/>
      <c r="C86" s="39"/>
    </row>
    <row r="87" spans="1:3" x14ac:dyDescent="0.25">
      <c r="A87" s="3" t="str">
        <f>IF(AND(ISNUMBER(B87),ISNUMBER(C87)),MAX(A1:A86)+1,"")</f>
        <v/>
      </c>
      <c r="B87" s="39"/>
      <c r="C87" s="39"/>
    </row>
    <row r="88" spans="1:3" x14ac:dyDescent="0.25">
      <c r="A88" s="3" t="str">
        <f>IF(AND(ISNUMBER(B88),ISNUMBER(C88)),MAX(A1:A87)+1,"")</f>
        <v/>
      </c>
      <c r="B88" s="39"/>
      <c r="C88" s="39"/>
    </row>
    <row r="89" spans="1:3" x14ac:dyDescent="0.25">
      <c r="A89" s="3" t="str">
        <f>IF(AND(ISNUMBER(B89),ISNUMBER(C89)),MAX(A1:A88)+1,"")</f>
        <v/>
      </c>
      <c r="B89" s="39"/>
      <c r="C89" s="39"/>
    </row>
    <row r="90" spans="1:3" x14ac:dyDescent="0.25">
      <c r="A90" s="3" t="str">
        <f>IF(AND(ISNUMBER(B90),ISNUMBER(C90)),MAX(A1:A89)+1,"")</f>
        <v/>
      </c>
      <c r="B90" s="39"/>
      <c r="C90" s="39"/>
    </row>
    <row r="91" spans="1:3" x14ac:dyDescent="0.25">
      <c r="A91" s="3" t="str">
        <f>IF(AND(ISNUMBER(B91),ISNUMBER(C91)),MAX(A1:A90)+1,"")</f>
        <v/>
      </c>
      <c r="B91" s="39"/>
      <c r="C91" s="39"/>
    </row>
    <row r="92" spans="1:3" x14ac:dyDescent="0.25">
      <c r="A92" s="3" t="str">
        <f>IF(AND(ISNUMBER(B92),ISNUMBER(C92)),MAX(A1:A91)+1,"")</f>
        <v/>
      </c>
      <c r="B92" s="39"/>
      <c r="C92" s="39"/>
    </row>
    <row r="93" spans="1:3" x14ac:dyDescent="0.25">
      <c r="A93" s="3" t="str">
        <f>IF(AND(ISNUMBER(B93),ISNUMBER(C93)),MAX(A1:A92)+1,"")</f>
        <v/>
      </c>
      <c r="B93" s="39"/>
      <c r="C93" s="39"/>
    </row>
    <row r="94" spans="1:3" x14ac:dyDescent="0.25">
      <c r="A94" s="3" t="str">
        <f>IF(AND(ISNUMBER(B94),ISNUMBER(C94)),MAX(A1:A93)+1,"")</f>
        <v/>
      </c>
      <c r="B94" s="39"/>
      <c r="C94" s="39"/>
    </row>
    <row r="95" spans="1:3" x14ac:dyDescent="0.25">
      <c r="A95" s="3" t="str">
        <f>IF(AND(ISNUMBER(B95),ISNUMBER(C95)),MAX(A1:A94)+1,"")</f>
        <v/>
      </c>
      <c r="B95" s="39"/>
      <c r="C95" s="39"/>
    </row>
    <row r="96" spans="1:3" x14ac:dyDescent="0.25">
      <c r="A96" s="3" t="str">
        <f>IF(AND(ISNUMBER(B96),ISNUMBER(C96)),MAX(A1:A95)+1,"")</f>
        <v/>
      </c>
      <c r="B96" s="39"/>
      <c r="C96" s="39"/>
    </row>
    <row r="97" spans="1:3" x14ac:dyDescent="0.25">
      <c r="A97" s="3" t="str">
        <f>IF(AND(ISNUMBER(B97),ISNUMBER(C97)),MAX(A1:A96)+1,"")</f>
        <v/>
      </c>
      <c r="B97" s="39"/>
      <c r="C97" s="39"/>
    </row>
    <row r="98" spans="1:3" x14ac:dyDescent="0.25">
      <c r="A98" s="3" t="str">
        <f>IF(AND(ISNUMBER(B98),ISNUMBER(C98)),MAX(A1:A97)+1,"")</f>
        <v/>
      </c>
      <c r="B98" s="39"/>
      <c r="C98" s="39"/>
    </row>
    <row r="99" spans="1:3" x14ac:dyDescent="0.25">
      <c r="A99" s="3" t="str">
        <f>IF(AND(ISNUMBER(B99),ISNUMBER(C99)),MAX(A1:A98)+1,"")</f>
        <v/>
      </c>
      <c r="B99" s="39"/>
      <c r="C99" s="39"/>
    </row>
    <row r="100" spans="1:3" x14ac:dyDescent="0.25">
      <c r="A100" s="3" t="str">
        <f>IF(AND(ISNUMBER(B100),ISNUMBER(C100)),MAX(A1:A99)+1,"")</f>
        <v/>
      </c>
      <c r="B100" s="39"/>
      <c r="C100" s="39"/>
    </row>
    <row r="101" spans="1:3" x14ac:dyDescent="0.25">
      <c r="A101" s="3" t="str">
        <f>IF(AND(ISNUMBER(B101),ISNUMBER(C101)),MAX(A1:A100)+1,"")</f>
        <v/>
      </c>
      <c r="B101" s="39"/>
      <c r="C101" s="39"/>
    </row>
    <row r="102" spans="1:3" x14ac:dyDescent="0.25">
      <c r="A102" s="3" t="str">
        <f>IF(AND(ISNUMBER(B102),ISNUMBER(C102)),MAX(A1:A101)+1,"")</f>
        <v/>
      </c>
      <c r="B102" s="39"/>
      <c r="C102" s="39"/>
    </row>
    <row r="115" spans="1:1" x14ac:dyDescent="0.25">
      <c r="A115" s="3" t="s">
        <v>172</v>
      </c>
    </row>
  </sheetData>
  <sheetProtection algorithmName="SHA-512" hashValue="xxhwVTZzO6CWwKJ1Z+QapGN7nqo+90rZTZ5KMdUyHpmqNjAZoVFOkzAOn5xy0DOksWw0ZDr9kBPq72G4Mq3r3g==" saltValue="yHV6zUDRCG0RN8Klsc1mqQ==" spinCount="100000" sheet="1" scenarios="1" sort="0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2"/>
  <sheetViews>
    <sheetView zoomScale="130" zoomScaleNormal="130" workbookViewId="0"/>
  </sheetViews>
  <sheetFormatPr defaultRowHeight="15" x14ac:dyDescent="0.25"/>
  <cols>
    <col min="1" max="16384" width="9.140625" style="3"/>
  </cols>
  <sheetData>
    <row r="1" spans="1:23" x14ac:dyDescent="0.25">
      <c r="A1" s="3" t="s">
        <v>40</v>
      </c>
      <c r="K1" s="10" t="s">
        <v>1</v>
      </c>
      <c r="W1" s="3" t="s">
        <v>172</v>
      </c>
    </row>
    <row r="2" spans="1:23" x14ac:dyDescent="0.25">
      <c r="A2" s="4" t="s">
        <v>2</v>
      </c>
      <c r="B2" s="5" t="s">
        <v>26</v>
      </c>
      <c r="C2" s="5" t="s">
        <v>41</v>
      </c>
    </row>
    <row r="3" spans="1:23" x14ac:dyDescent="0.25">
      <c r="A3" s="3" t="str">
        <f>IF(AND(ISNUMBER(B3),ISNUMBER(C3)),MAX(A1:A2)+1,"")</f>
        <v/>
      </c>
      <c r="B3" s="64"/>
      <c r="C3" s="64"/>
      <c r="D3" s="15" t="s">
        <v>172</v>
      </c>
      <c r="H3" s="3" t="s">
        <v>4</v>
      </c>
    </row>
    <row r="4" spans="1:23" x14ac:dyDescent="0.25">
      <c r="A4" s="3" t="str">
        <f>IF(AND(ISNUMBER(B4),ISNUMBER(C4)),MAX(A1:A3)+1,"")</f>
        <v/>
      </c>
      <c r="B4" s="64"/>
      <c r="C4" s="64"/>
      <c r="D4" s="15" t="s">
        <v>172</v>
      </c>
      <c r="E4" s="53" t="s">
        <v>42</v>
      </c>
      <c r="F4" s="38">
        <f>IF(AND(COUNT(A3:A102)=COUNT(B3:B102),COUNT(A3:A102)=COUNT(C3:C102)),SUM(C3:C102),"")</f>
        <v>0</v>
      </c>
      <c r="G4" s="15" t="s">
        <v>172</v>
      </c>
      <c r="H4" s="6" t="s">
        <v>43</v>
      </c>
    </row>
    <row r="5" spans="1:23" x14ac:dyDescent="0.25">
      <c r="A5" s="3" t="str">
        <f>IF(AND(ISNUMBER(B5),ISNUMBER(C5)),MAX(A1:A4)+1,"")</f>
        <v/>
      </c>
      <c r="B5" s="64"/>
      <c r="C5" s="64"/>
      <c r="D5" s="15" t="s">
        <v>172</v>
      </c>
      <c r="E5" s="53" t="s">
        <v>44</v>
      </c>
      <c r="F5" s="38">
        <f>IF(AND(COUNT(A3:A102)=COUNT(B3:B102),COUNT(A3:A102)=COUNT(C3:C102)),SUMPRODUCT(B3:B102,C3:C102),"")</f>
        <v>0</v>
      </c>
      <c r="G5" s="15" t="s">
        <v>172</v>
      </c>
      <c r="H5" s="6" t="s">
        <v>45</v>
      </c>
    </row>
    <row r="6" spans="1:23" x14ac:dyDescent="0.25">
      <c r="A6" s="3" t="str">
        <f>IF(AND(ISNUMBER(B6),ISNUMBER(C6)),MAX(A1:A5)+1,"")</f>
        <v/>
      </c>
      <c r="B6" s="64"/>
      <c r="C6" s="64"/>
      <c r="D6" s="15" t="s">
        <v>172</v>
      </c>
      <c r="E6" s="53" t="s">
        <v>46</v>
      </c>
      <c r="F6" s="38">
        <f>IF(AND(COUNT(A3:A102)=COUNT(B3:B102),COUNT(A3:A102)=COUNT(C3:C102)),SQRT(SUMPRODUCT(B3:B102,B3:B102,C3:C102)-(SUMPRODUCT(B3:B102,C3:C102))^2),"")</f>
        <v>0</v>
      </c>
      <c r="G6" s="47" t="s">
        <v>172</v>
      </c>
      <c r="H6" s="6" t="s">
        <v>47</v>
      </c>
    </row>
    <row r="7" spans="1:23" x14ac:dyDescent="0.25">
      <c r="A7" s="3" t="str">
        <f>IF(AND(ISNUMBER(B7),ISNUMBER(C7)),MAX(A1:A6)+1,"")</f>
        <v/>
      </c>
      <c r="B7" s="64"/>
      <c r="C7" s="64"/>
      <c r="D7" s="15" t="s">
        <v>172</v>
      </c>
    </row>
    <row r="8" spans="1:23" x14ac:dyDescent="0.25">
      <c r="A8" s="3" t="str">
        <f>IF(AND(ISNUMBER(B8),ISNUMBER(C8)),MAX(A1:A7)+1,"")</f>
        <v/>
      </c>
      <c r="B8" s="64"/>
      <c r="C8" s="64"/>
      <c r="D8" s="15" t="s">
        <v>172</v>
      </c>
    </row>
    <row r="9" spans="1:23" x14ac:dyDescent="0.25">
      <c r="A9" s="3" t="str">
        <f>IF(AND(ISNUMBER(B9),ISNUMBER(C9)),MAX(A1:A8)+1,"")</f>
        <v/>
      </c>
      <c r="B9" s="64"/>
      <c r="C9" s="64"/>
      <c r="D9" s="15" t="s">
        <v>172</v>
      </c>
    </row>
    <row r="10" spans="1:23" x14ac:dyDescent="0.25">
      <c r="A10" s="3" t="str">
        <f>IF(AND(ISNUMBER(B10),ISNUMBER(C10)),MAX(A1:A9)+1,"")</f>
        <v/>
      </c>
      <c r="B10" s="64"/>
      <c r="C10" s="64"/>
      <c r="D10" s="15" t="s">
        <v>172</v>
      </c>
    </row>
    <row r="11" spans="1:23" x14ac:dyDescent="0.25">
      <c r="A11" s="3" t="str">
        <f>IF(AND(ISNUMBER(B11),ISNUMBER(C11)),MAX(A1:A10)+1,"")</f>
        <v/>
      </c>
      <c r="B11" s="64"/>
      <c r="C11" s="64"/>
      <c r="D11" s="15" t="s">
        <v>172</v>
      </c>
    </row>
    <row r="12" spans="1:23" x14ac:dyDescent="0.25">
      <c r="A12" s="3" t="str">
        <f>IF(AND(ISNUMBER(B12),ISNUMBER(C12)),MAX(A1:A11)+1,"")</f>
        <v/>
      </c>
      <c r="B12" s="64"/>
      <c r="C12" s="64"/>
      <c r="D12" s="15" t="s">
        <v>172</v>
      </c>
    </row>
    <row r="13" spans="1:23" x14ac:dyDescent="0.25">
      <c r="A13" s="3" t="str">
        <f>IF(AND(ISNUMBER(B13),ISNUMBER(C13)),MAX(A1:A12)+1,"")</f>
        <v/>
      </c>
      <c r="B13" s="64"/>
      <c r="C13" s="64"/>
      <c r="D13" s="15" t="s">
        <v>172</v>
      </c>
    </row>
    <row r="14" spans="1:23" x14ac:dyDescent="0.25">
      <c r="A14" s="3" t="str">
        <f>IF(AND(ISNUMBER(B14),ISNUMBER(C14)),MAX(A1:A13)+1,"")</f>
        <v/>
      </c>
      <c r="B14" s="64"/>
      <c r="C14" s="64"/>
      <c r="D14" s="15" t="s">
        <v>172</v>
      </c>
    </row>
    <row r="15" spans="1:23" x14ac:dyDescent="0.25">
      <c r="A15" s="3" t="str">
        <f>IF(AND(ISNUMBER(B15),ISNUMBER(C15)),MAX(A1:A14)+1,"")</f>
        <v/>
      </c>
      <c r="B15" s="64"/>
      <c r="C15" s="64"/>
      <c r="D15" s="15" t="s">
        <v>172</v>
      </c>
    </row>
    <row r="16" spans="1:23" x14ac:dyDescent="0.25">
      <c r="A16" s="3" t="str">
        <f>IF(AND(ISNUMBER(B16),ISNUMBER(C16)),MAX(A1:A15)+1,"")</f>
        <v/>
      </c>
      <c r="B16" s="64"/>
      <c r="C16" s="64"/>
      <c r="D16" s="15" t="s">
        <v>172</v>
      </c>
    </row>
    <row r="17" spans="1:4" x14ac:dyDescent="0.25">
      <c r="A17" s="3" t="str">
        <f>IF(AND(ISNUMBER(B17),ISNUMBER(C17)),MAX(A1:A16)+1,"")</f>
        <v/>
      </c>
      <c r="B17" s="64"/>
      <c r="C17" s="64"/>
      <c r="D17" s="15" t="s">
        <v>172</v>
      </c>
    </row>
    <row r="18" spans="1:4" x14ac:dyDescent="0.25">
      <c r="A18" s="3" t="str">
        <f>IF(AND(ISNUMBER(B18),ISNUMBER(C18)),MAX(A1:A17)+1,"")</f>
        <v/>
      </c>
      <c r="B18" s="64"/>
      <c r="C18" s="64"/>
      <c r="D18" s="15" t="s">
        <v>172</v>
      </c>
    </row>
    <row r="19" spans="1:4" x14ac:dyDescent="0.25">
      <c r="A19" s="3" t="str">
        <f>IF(AND(ISNUMBER(B19),ISNUMBER(C19)),MAX(A1:A18)+1,"")</f>
        <v/>
      </c>
      <c r="B19" s="64"/>
      <c r="C19" s="64"/>
      <c r="D19" s="15" t="s">
        <v>172</v>
      </c>
    </row>
    <row r="20" spans="1:4" x14ac:dyDescent="0.25">
      <c r="A20" s="3" t="str">
        <f>IF(AND(ISNUMBER(B20),ISNUMBER(C20)),MAX(A1:A19)+1,"")</f>
        <v/>
      </c>
      <c r="B20" s="64"/>
      <c r="C20" s="64"/>
      <c r="D20" s="15" t="s">
        <v>172</v>
      </c>
    </row>
    <row r="21" spans="1:4" x14ac:dyDescent="0.25">
      <c r="A21" s="3" t="str">
        <f>IF(AND(ISNUMBER(B21),ISNUMBER(C21)),MAX(A1:A20)+1,"")</f>
        <v/>
      </c>
      <c r="B21" s="64"/>
      <c r="C21" s="64"/>
      <c r="D21" s="15" t="s">
        <v>172</v>
      </c>
    </row>
    <row r="22" spans="1:4" x14ac:dyDescent="0.25">
      <c r="A22" s="3" t="str">
        <f>IF(AND(ISNUMBER(B22),ISNUMBER(C22)),MAX(A1:A21)+1,"")</f>
        <v/>
      </c>
      <c r="B22" s="64"/>
      <c r="C22" s="64"/>
      <c r="D22" s="15" t="s">
        <v>172</v>
      </c>
    </row>
    <row r="23" spans="1:4" x14ac:dyDescent="0.25">
      <c r="A23" s="3" t="str">
        <f>IF(AND(ISNUMBER(B23),ISNUMBER(C23)),MAX(A1:A22)+1,"")</f>
        <v/>
      </c>
      <c r="B23" s="64"/>
      <c r="C23" s="64"/>
      <c r="D23" s="15" t="s">
        <v>172</v>
      </c>
    </row>
    <row r="24" spans="1:4" x14ac:dyDescent="0.25">
      <c r="A24" s="3" t="str">
        <f>IF(AND(ISNUMBER(B24),ISNUMBER(C24)),MAX(A1:A23)+1,"")</f>
        <v/>
      </c>
      <c r="B24" s="64"/>
      <c r="C24" s="64"/>
      <c r="D24" s="15" t="s">
        <v>172</v>
      </c>
    </row>
    <row r="25" spans="1:4" x14ac:dyDescent="0.25">
      <c r="A25" s="3" t="str">
        <f>IF(AND(ISNUMBER(B25),ISNUMBER(C25)),MAX(A1:A24)+1,"")</f>
        <v/>
      </c>
      <c r="B25" s="64"/>
      <c r="C25" s="64"/>
      <c r="D25" s="15" t="s">
        <v>172</v>
      </c>
    </row>
    <row r="26" spans="1:4" x14ac:dyDescent="0.25">
      <c r="A26" s="3" t="str">
        <f>IF(AND(ISNUMBER(B26),ISNUMBER(C26)),MAX(A1:A25)+1,"")</f>
        <v/>
      </c>
      <c r="B26" s="64"/>
      <c r="C26" s="64"/>
      <c r="D26" s="15" t="s">
        <v>172</v>
      </c>
    </row>
    <row r="27" spans="1:4" x14ac:dyDescent="0.25">
      <c r="A27" s="3" t="str">
        <f>IF(AND(ISNUMBER(B27),ISNUMBER(C27)),MAX(A1:A26)+1,"")</f>
        <v/>
      </c>
      <c r="B27" s="64"/>
      <c r="C27" s="64"/>
      <c r="D27" s="15" t="s">
        <v>172</v>
      </c>
    </row>
    <row r="28" spans="1:4" x14ac:dyDescent="0.25">
      <c r="A28" s="3" t="str">
        <f>IF(AND(ISNUMBER(B28),ISNUMBER(C28)),MAX(A1:A27)+1,"")</f>
        <v/>
      </c>
      <c r="B28" s="64"/>
      <c r="C28" s="64"/>
      <c r="D28" s="15" t="s">
        <v>172</v>
      </c>
    </row>
    <row r="29" spans="1:4" x14ac:dyDescent="0.25">
      <c r="A29" s="3" t="str">
        <f>IF(AND(ISNUMBER(B29),ISNUMBER(C29)),MAX(A1:A28)+1,"")</f>
        <v/>
      </c>
      <c r="B29" s="64"/>
      <c r="C29" s="64"/>
      <c r="D29" s="15" t="s">
        <v>172</v>
      </c>
    </row>
    <row r="30" spans="1:4" x14ac:dyDescent="0.25">
      <c r="A30" s="3" t="str">
        <f>IF(AND(ISNUMBER(B30),ISNUMBER(C30)),MAX(A1:A29)+1,"")</f>
        <v/>
      </c>
      <c r="B30" s="64"/>
      <c r="C30" s="64"/>
      <c r="D30" s="15" t="s">
        <v>172</v>
      </c>
    </row>
    <row r="31" spans="1:4" x14ac:dyDescent="0.25">
      <c r="A31" s="3" t="str">
        <f>IF(AND(ISNUMBER(B31),ISNUMBER(C31)),MAX(A1:A30)+1,"")</f>
        <v/>
      </c>
      <c r="B31" s="64"/>
      <c r="C31" s="64"/>
      <c r="D31" s="15" t="s">
        <v>172</v>
      </c>
    </row>
    <row r="32" spans="1:4" x14ac:dyDescent="0.25">
      <c r="A32" s="3" t="str">
        <f>IF(AND(ISNUMBER(B32),ISNUMBER(C32)),MAX(A1:A31)+1,"")</f>
        <v/>
      </c>
      <c r="B32" s="64"/>
      <c r="C32" s="64"/>
      <c r="D32" s="15" t="s">
        <v>172</v>
      </c>
    </row>
    <row r="33" spans="1:4" x14ac:dyDescent="0.25">
      <c r="A33" s="3" t="str">
        <f>IF(AND(ISNUMBER(B33),ISNUMBER(C33)),MAX(A1:A32)+1,"")</f>
        <v/>
      </c>
      <c r="B33" s="64"/>
      <c r="C33" s="64"/>
      <c r="D33" s="15" t="s">
        <v>172</v>
      </c>
    </row>
    <row r="34" spans="1:4" x14ac:dyDescent="0.25">
      <c r="A34" s="3" t="str">
        <f>IF(AND(ISNUMBER(B34),ISNUMBER(C34)),MAX(A1:A33)+1,"")</f>
        <v/>
      </c>
      <c r="B34" s="64"/>
      <c r="C34" s="64"/>
      <c r="D34" s="15" t="s">
        <v>172</v>
      </c>
    </row>
    <row r="35" spans="1:4" x14ac:dyDescent="0.25">
      <c r="A35" s="3" t="str">
        <f>IF(AND(ISNUMBER(B35),ISNUMBER(C35)),MAX(A1:A34)+1,"")</f>
        <v/>
      </c>
      <c r="B35" s="64"/>
      <c r="C35" s="64"/>
      <c r="D35" s="15" t="s">
        <v>172</v>
      </c>
    </row>
    <row r="36" spans="1:4" x14ac:dyDescent="0.25">
      <c r="A36" s="3" t="str">
        <f>IF(AND(ISNUMBER(B36),ISNUMBER(C36)),MAX(A1:A35)+1,"")</f>
        <v/>
      </c>
      <c r="B36" s="64"/>
      <c r="C36" s="64"/>
      <c r="D36" s="15" t="s">
        <v>172</v>
      </c>
    </row>
    <row r="37" spans="1:4" x14ac:dyDescent="0.25">
      <c r="A37" s="3" t="str">
        <f>IF(AND(ISNUMBER(B37),ISNUMBER(C37)),MAX(A1:A36)+1,"")</f>
        <v/>
      </c>
      <c r="B37" s="64"/>
      <c r="C37" s="64"/>
      <c r="D37" s="15" t="s">
        <v>172</v>
      </c>
    </row>
    <row r="38" spans="1:4" x14ac:dyDescent="0.25">
      <c r="A38" s="3" t="str">
        <f>IF(AND(ISNUMBER(B38),ISNUMBER(C38)),MAX(A1:A37)+1,"")</f>
        <v/>
      </c>
      <c r="B38" s="64"/>
      <c r="C38" s="64"/>
      <c r="D38" s="15" t="s">
        <v>172</v>
      </c>
    </row>
    <row r="39" spans="1:4" x14ac:dyDescent="0.25">
      <c r="A39" s="3" t="str">
        <f>IF(AND(ISNUMBER(B39),ISNUMBER(C39)),MAX(A1:A38)+1,"")</f>
        <v/>
      </c>
      <c r="B39" s="64"/>
      <c r="C39" s="64"/>
      <c r="D39" s="15" t="s">
        <v>172</v>
      </c>
    </row>
    <row r="40" spans="1:4" x14ac:dyDescent="0.25">
      <c r="A40" s="3" t="str">
        <f>IF(AND(ISNUMBER(B40),ISNUMBER(C40)),MAX(A1:A39)+1,"")</f>
        <v/>
      </c>
      <c r="B40" s="64"/>
      <c r="C40" s="64"/>
      <c r="D40" s="15" t="s">
        <v>172</v>
      </c>
    </row>
    <row r="41" spans="1:4" x14ac:dyDescent="0.25">
      <c r="A41" s="3" t="str">
        <f>IF(AND(ISNUMBER(B41),ISNUMBER(C41)),MAX(A1:A40)+1,"")</f>
        <v/>
      </c>
      <c r="B41" s="64"/>
      <c r="C41" s="64"/>
      <c r="D41" s="15" t="s">
        <v>172</v>
      </c>
    </row>
    <row r="42" spans="1:4" x14ac:dyDescent="0.25">
      <c r="A42" s="3" t="str">
        <f>IF(AND(ISNUMBER(B42),ISNUMBER(C42)),MAX(A1:A41)+1,"")</f>
        <v/>
      </c>
      <c r="B42" s="64"/>
      <c r="C42" s="64"/>
      <c r="D42" s="15" t="s">
        <v>172</v>
      </c>
    </row>
    <row r="43" spans="1:4" x14ac:dyDescent="0.25">
      <c r="A43" s="3" t="str">
        <f>IF(AND(ISNUMBER(B43),ISNUMBER(C43)),MAX(A1:A42)+1,"")</f>
        <v/>
      </c>
      <c r="B43" s="64"/>
      <c r="C43" s="64"/>
      <c r="D43" s="15" t="s">
        <v>172</v>
      </c>
    </row>
    <row r="44" spans="1:4" x14ac:dyDescent="0.25">
      <c r="A44" s="3" t="str">
        <f>IF(AND(ISNUMBER(B44),ISNUMBER(C44)),MAX(A1:A43)+1,"")</f>
        <v/>
      </c>
      <c r="B44" s="64"/>
      <c r="C44" s="64"/>
      <c r="D44" s="15" t="s">
        <v>172</v>
      </c>
    </row>
    <row r="45" spans="1:4" x14ac:dyDescent="0.25">
      <c r="A45" s="3" t="str">
        <f>IF(AND(ISNUMBER(B45),ISNUMBER(C45)),MAX(A1:A44)+1,"")</f>
        <v/>
      </c>
      <c r="B45" s="64"/>
      <c r="C45" s="64"/>
      <c r="D45" s="15" t="s">
        <v>172</v>
      </c>
    </row>
    <row r="46" spans="1:4" x14ac:dyDescent="0.25">
      <c r="A46" s="3" t="str">
        <f>IF(AND(ISNUMBER(B46),ISNUMBER(C46)),MAX(A1:A45)+1,"")</f>
        <v/>
      </c>
      <c r="B46" s="64"/>
      <c r="C46" s="64"/>
      <c r="D46" s="15" t="s">
        <v>172</v>
      </c>
    </row>
    <row r="47" spans="1:4" x14ac:dyDescent="0.25">
      <c r="A47" s="3" t="str">
        <f>IF(AND(ISNUMBER(B47),ISNUMBER(C47)),MAX(A1:A46)+1,"")</f>
        <v/>
      </c>
      <c r="B47" s="64"/>
      <c r="C47" s="64"/>
      <c r="D47" s="15" t="s">
        <v>172</v>
      </c>
    </row>
    <row r="48" spans="1:4" x14ac:dyDescent="0.25">
      <c r="A48" s="3" t="str">
        <f>IF(AND(ISNUMBER(B48),ISNUMBER(C48)),MAX(A1:A47)+1,"")</f>
        <v/>
      </c>
      <c r="B48" s="64"/>
      <c r="C48" s="64"/>
      <c r="D48" s="15" t="s">
        <v>172</v>
      </c>
    </row>
    <row r="49" spans="1:4" x14ac:dyDescent="0.25">
      <c r="A49" s="3" t="str">
        <f>IF(AND(ISNUMBER(B49),ISNUMBER(C49)),MAX(A1:A48)+1,"")</f>
        <v/>
      </c>
      <c r="B49" s="64"/>
      <c r="C49" s="64"/>
      <c r="D49" s="15" t="s">
        <v>172</v>
      </c>
    </row>
    <row r="50" spans="1:4" x14ac:dyDescent="0.25">
      <c r="A50" s="3" t="str">
        <f>IF(AND(ISNUMBER(B50),ISNUMBER(C50)),MAX(A1:A49)+1,"")</f>
        <v/>
      </c>
      <c r="B50" s="64"/>
      <c r="C50" s="64"/>
      <c r="D50" s="15" t="s">
        <v>172</v>
      </c>
    </row>
    <row r="51" spans="1:4" x14ac:dyDescent="0.25">
      <c r="A51" s="3" t="str">
        <f>IF(AND(ISNUMBER(B51),ISNUMBER(C51)),MAX(A1:A50)+1,"")</f>
        <v/>
      </c>
      <c r="B51" s="64"/>
      <c r="C51" s="64"/>
      <c r="D51" s="15" t="s">
        <v>172</v>
      </c>
    </row>
    <row r="52" spans="1:4" x14ac:dyDescent="0.25">
      <c r="A52" s="3" t="str">
        <f>IF(AND(ISNUMBER(B52),ISNUMBER(C52)),MAX(A1:A51)+1,"")</f>
        <v/>
      </c>
      <c r="B52" s="64"/>
      <c r="C52" s="64"/>
      <c r="D52" s="15" t="s">
        <v>172</v>
      </c>
    </row>
    <row r="53" spans="1:4" x14ac:dyDescent="0.25">
      <c r="A53" s="3" t="str">
        <f>IF(AND(ISNUMBER(B53),ISNUMBER(C53)),MAX(A1:A52)+1,"")</f>
        <v/>
      </c>
      <c r="B53" s="64"/>
      <c r="C53" s="64"/>
      <c r="D53" s="15" t="s">
        <v>172</v>
      </c>
    </row>
    <row r="54" spans="1:4" x14ac:dyDescent="0.25">
      <c r="A54" s="3" t="str">
        <f>IF(AND(ISNUMBER(B54),ISNUMBER(C54)),MAX(A1:A53)+1,"")</f>
        <v/>
      </c>
      <c r="B54" s="64"/>
      <c r="C54" s="64"/>
      <c r="D54" s="15" t="s">
        <v>172</v>
      </c>
    </row>
    <row r="55" spans="1:4" x14ac:dyDescent="0.25">
      <c r="A55" s="3" t="str">
        <f>IF(AND(ISNUMBER(B55),ISNUMBER(C55)),MAX(A1:A54)+1,"")</f>
        <v/>
      </c>
      <c r="B55" s="64"/>
      <c r="C55" s="64"/>
      <c r="D55" s="15" t="s">
        <v>172</v>
      </c>
    </row>
    <row r="56" spans="1:4" x14ac:dyDescent="0.25">
      <c r="A56" s="3" t="str">
        <f>IF(AND(ISNUMBER(B56),ISNUMBER(C56)),MAX(A1:A55)+1,"")</f>
        <v/>
      </c>
      <c r="B56" s="64"/>
      <c r="C56" s="64"/>
      <c r="D56" s="15" t="s">
        <v>172</v>
      </c>
    </row>
    <row r="57" spans="1:4" x14ac:dyDescent="0.25">
      <c r="A57" s="3" t="str">
        <f>IF(AND(ISNUMBER(B57),ISNUMBER(C57)),MAX(A1:A56)+1,"")</f>
        <v/>
      </c>
      <c r="B57" s="64"/>
      <c r="C57" s="64"/>
      <c r="D57" s="15" t="s">
        <v>172</v>
      </c>
    </row>
    <row r="58" spans="1:4" x14ac:dyDescent="0.25">
      <c r="A58" s="3" t="str">
        <f>IF(AND(ISNUMBER(B58),ISNUMBER(C58)),MAX(A1:A57)+1,"")</f>
        <v/>
      </c>
      <c r="B58" s="64"/>
      <c r="C58" s="64"/>
      <c r="D58" s="15" t="s">
        <v>172</v>
      </c>
    </row>
    <row r="59" spans="1:4" x14ac:dyDescent="0.25">
      <c r="A59" s="3" t="str">
        <f>IF(AND(ISNUMBER(B59),ISNUMBER(C59)),MAX(A1:A58)+1,"")</f>
        <v/>
      </c>
      <c r="B59" s="64"/>
      <c r="C59" s="64"/>
      <c r="D59" s="15" t="s">
        <v>172</v>
      </c>
    </row>
    <row r="60" spans="1:4" x14ac:dyDescent="0.25">
      <c r="A60" s="3" t="str">
        <f>IF(AND(ISNUMBER(B60),ISNUMBER(C60)),MAX(A1:A59)+1,"")</f>
        <v/>
      </c>
      <c r="B60" s="64"/>
      <c r="C60" s="64"/>
      <c r="D60" s="15" t="s">
        <v>172</v>
      </c>
    </row>
    <row r="61" spans="1:4" x14ac:dyDescent="0.25">
      <c r="A61" s="3" t="str">
        <f>IF(AND(ISNUMBER(B61),ISNUMBER(C61)),MAX(A1:A60)+1,"")</f>
        <v/>
      </c>
      <c r="B61" s="64"/>
      <c r="C61" s="64"/>
      <c r="D61" s="15" t="s">
        <v>172</v>
      </c>
    </row>
    <row r="62" spans="1:4" x14ac:dyDescent="0.25">
      <c r="A62" s="3" t="str">
        <f>IF(AND(ISNUMBER(B62),ISNUMBER(C62)),MAX(A1:A61)+1,"")</f>
        <v/>
      </c>
      <c r="B62" s="64"/>
      <c r="C62" s="64"/>
      <c r="D62" s="15" t="s">
        <v>172</v>
      </c>
    </row>
    <row r="63" spans="1:4" x14ac:dyDescent="0.25">
      <c r="A63" s="3" t="str">
        <f>IF(AND(ISNUMBER(B63),ISNUMBER(C63)),MAX(A1:A62)+1,"")</f>
        <v/>
      </c>
      <c r="B63" s="64"/>
      <c r="C63" s="64"/>
      <c r="D63" s="15" t="s">
        <v>172</v>
      </c>
    </row>
    <row r="64" spans="1:4" x14ac:dyDescent="0.25">
      <c r="A64" s="3" t="str">
        <f>IF(AND(ISNUMBER(B64),ISNUMBER(C64)),MAX(A1:A63)+1,"")</f>
        <v/>
      </c>
      <c r="B64" s="64"/>
      <c r="C64" s="64"/>
      <c r="D64" s="15" t="s">
        <v>172</v>
      </c>
    </row>
    <row r="65" spans="1:4" x14ac:dyDescent="0.25">
      <c r="A65" s="3" t="str">
        <f>IF(AND(ISNUMBER(B65),ISNUMBER(C65)),MAX(A1:A64)+1,"")</f>
        <v/>
      </c>
      <c r="B65" s="64"/>
      <c r="C65" s="64"/>
      <c r="D65" s="15" t="s">
        <v>172</v>
      </c>
    </row>
    <row r="66" spans="1:4" x14ac:dyDescent="0.25">
      <c r="A66" s="3" t="str">
        <f>IF(AND(ISNUMBER(B66),ISNUMBER(C66)),MAX(A1:A65)+1,"")</f>
        <v/>
      </c>
      <c r="B66" s="64"/>
      <c r="C66" s="64"/>
      <c r="D66" s="15" t="s">
        <v>172</v>
      </c>
    </row>
    <row r="67" spans="1:4" x14ac:dyDescent="0.25">
      <c r="A67" s="3" t="str">
        <f>IF(AND(ISNUMBER(B67),ISNUMBER(C67)),MAX(A1:A66)+1,"")</f>
        <v/>
      </c>
      <c r="B67" s="64"/>
      <c r="C67" s="64"/>
      <c r="D67" s="15" t="s">
        <v>172</v>
      </c>
    </row>
    <row r="68" spans="1:4" x14ac:dyDescent="0.25">
      <c r="A68" s="3" t="str">
        <f>IF(AND(ISNUMBER(B68),ISNUMBER(C68)),MAX(A1:A67)+1,"")</f>
        <v/>
      </c>
      <c r="B68" s="64"/>
      <c r="C68" s="64"/>
      <c r="D68" s="15" t="s">
        <v>172</v>
      </c>
    </row>
    <row r="69" spans="1:4" x14ac:dyDescent="0.25">
      <c r="A69" s="3" t="str">
        <f>IF(AND(ISNUMBER(B69),ISNUMBER(C69)),MAX(A1:A68)+1,"")</f>
        <v/>
      </c>
      <c r="B69" s="64"/>
      <c r="C69" s="64"/>
      <c r="D69" s="15" t="s">
        <v>172</v>
      </c>
    </row>
    <row r="70" spans="1:4" x14ac:dyDescent="0.25">
      <c r="A70" s="3" t="str">
        <f>IF(AND(ISNUMBER(B70),ISNUMBER(C70)),MAX(A1:A69)+1,"")</f>
        <v/>
      </c>
      <c r="B70" s="64"/>
      <c r="C70" s="64"/>
      <c r="D70" s="15" t="s">
        <v>172</v>
      </c>
    </row>
    <row r="71" spans="1:4" x14ac:dyDescent="0.25">
      <c r="A71" s="3" t="str">
        <f>IF(AND(ISNUMBER(B71),ISNUMBER(C71)),MAX(A1:A70)+1,"")</f>
        <v/>
      </c>
      <c r="B71" s="64"/>
      <c r="C71" s="64"/>
      <c r="D71" s="15" t="s">
        <v>172</v>
      </c>
    </row>
    <row r="72" spans="1:4" x14ac:dyDescent="0.25">
      <c r="A72" s="3" t="str">
        <f>IF(AND(ISNUMBER(B72),ISNUMBER(C72)),MAX(A1:A71)+1,"")</f>
        <v/>
      </c>
      <c r="B72" s="64"/>
      <c r="C72" s="64"/>
      <c r="D72" s="15" t="s">
        <v>172</v>
      </c>
    </row>
    <row r="73" spans="1:4" x14ac:dyDescent="0.25">
      <c r="A73" s="3" t="str">
        <f>IF(AND(ISNUMBER(B73),ISNUMBER(C73)),MAX(A1:A72)+1,"")</f>
        <v/>
      </c>
      <c r="B73" s="64"/>
      <c r="C73" s="64"/>
      <c r="D73" s="15" t="s">
        <v>172</v>
      </c>
    </row>
    <row r="74" spans="1:4" x14ac:dyDescent="0.25">
      <c r="A74" s="3" t="str">
        <f>IF(AND(ISNUMBER(B74),ISNUMBER(C74)),MAX(A1:A73)+1,"")</f>
        <v/>
      </c>
      <c r="B74" s="64"/>
      <c r="C74" s="64"/>
      <c r="D74" s="15" t="s">
        <v>172</v>
      </c>
    </row>
    <row r="75" spans="1:4" x14ac:dyDescent="0.25">
      <c r="A75" s="3" t="str">
        <f>IF(AND(ISNUMBER(B75),ISNUMBER(C75)),MAX(A1:A74)+1,"")</f>
        <v/>
      </c>
      <c r="B75" s="64"/>
      <c r="C75" s="64"/>
      <c r="D75" s="15" t="s">
        <v>172</v>
      </c>
    </row>
    <row r="76" spans="1:4" x14ac:dyDescent="0.25">
      <c r="A76" s="3" t="str">
        <f>IF(AND(ISNUMBER(B76),ISNUMBER(C76)),MAX(A1:A75)+1,"")</f>
        <v/>
      </c>
      <c r="B76" s="64"/>
      <c r="C76" s="64"/>
      <c r="D76" s="15" t="s">
        <v>172</v>
      </c>
    </row>
    <row r="77" spans="1:4" x14ac:dyDescent="0.25">
      <c r="A77" s="3" t="str">
        <f>IF(AND(ISNUMBER(B77),ISNUMBER(C77)),MAX(A1:A76)+1,"")</f>
        <v/>
      </c>
      <c r="B77" s="64"/>
      <c r="C77" s="64"/>
      <c r="D77" s="15" t="s">
        <v>172</v>
      </c>
    </row>
    <row r="78" spans="1:4" x14ac:dyDescent="0.25">
      <c r="A78" s="3" t="str">
        <f>IF(AND(ISNUMBER(B78),ISNUMBER(C78)),MAX(A1:A77)+1,"")</f>
        <v/>
      </c>
      <c r="B78" s="64"/>
      <c r="C78" s="64"/>
      <c r="D78" s="15" t="s">
        <v>172</v>
      </c>
    </row>
    <row r="79" spans="1:4" x14ac:dyDescent="0.25">
      <c r="A79" s="3" t="str">
        <f>IF(AND(ISNUMBER(B79),ISNUMBER(C79)),MAX(A1:A78)+1,"")</f>
        <v/>
      </c>
      <c r="B79" s="64"/>
      <c r="C79" s="64"/>
      <c r="D79" s="15" t="s">
        <v>172</v>
      </c>
    </row>
    <row r="80" spans="1:4" x14ac:dyDescent="0.25">
      <c r="A80" s="3" t="str">
        <f>IF(AND(ISNUMBER(B80),ISNUMBER(C80)),MAX(A1:A79)+1,"")</f>
        <v/>
      </c>
      <c r="B80" s="64"/>
      <c r="C80" s="64"/>
      <c r="D80" s="15" t="s">
        <v>172</v>
      </c>
    </row>
    <row r="81" spans="1:4" x14ac:dyDescent="0.25">
      <c r="A81" s="3" t="str">
        <f>IF(AND(ISNUMBER(B81),ISNUMBER(C81)),MAX(A1:A80)+1,"")</f>
        <v/>
      </c>
      <c r="B81" s="64"/>
      <c r="C81" s="64"/>
      <c r="D81" s="15" t="s">
        <v>172</v>
      </c>
    </row>
    <row r="82" spans="1:4" x14ac:dyDescent="0.25">
      <c r="A82" s="3" t="str">
        <f>IF(AND(ISNUMBER(B82),ISNUMBER(C82)),MAX(A1:A81)+1,"")</f>
        <v/>
      </c>
      <c r="B82" s="64"/>
      <c r="C82" s="64"/>
      <c r="D82" s="15" t="s">
        <v>172</v>
      </c>
    </row>
    <row r="83" spans="1:4" x14ac:dyDescent="0.25">
      <c r="A83" s="3" t="str">
        <f>IF(AND(ISNUMBER(B83),ISNUMBER(C83)),MAX(A1:A82)+1,"")</f>
        <v/>
      </c>
      <c r="B83" s="64"/>
      <c r="C83" s="64"/>
      <c r="D83" s="15" t="s">
        <v>172</v>
      </c>
    </row>
    <row r="84" spans="1:4" x14ac:dyDescent="0.25">
      <c r="A84" s="3" t="str">
        <f>IF(AND(ISNUMBER(B84),ISNUMBER(C84)),MAX(A1:A83)+1,"")</f>
        <v/>
      </c>
      <c r="B84" s="64"/>
      <c r="C84" s="64"/>
      <c r="D84" s="15" t="s">
        <v>172</v>
      </c>
    </row>
    <row r="85" spans="1:4" x14ac:dyDescent="0.25">
      <c r="A85" s="3" t="str">
        <f>IF(AND(ISNUMBER(B85),ISNUMBER(C85)),MAX(A1:A84)+1,"")</f>
        <v/>
      </c>
      <c r="B85" s="64"/>
      <c r="C85" s="64"/>
      <c r="D85" s="15" t="s">
        <v>172</v>
      </c>
    </row>
    <row r="86" spans="1:4" x14ac:dyDescent="0.25">
      <c r="A86" s="3" t="str">
        <f>IF(AND(ISNUMBER(B86),ISNUMBER(C86)),MAX(A1:A85)+1,"")</f>
        <v/>
      </c>
      <c r="B86" s="64"/>
      <c r="C86" s="64"/>
      <c r="D86" s="15" t="s">
        <v>172</v>
      </c>
    </row>
    <row r="87" spans="1:4" x14ac:dyDescent="0.25">
      <c r="A87" s="3" t="str">
        <f>IF(AND(ISNUMBER(B87),ISNUMBER(C87)),MAX(A1:A86)+1,"")</f>
        <v/>
      </c>
      <c r="B87" s="64"/>
      <c r="C87" s="64"/>
      <c r="D87" s="15" t="s">
        <v>172</v>
      </c>
    </row>
    <row r="88" spans="1:4" x14ac:dyDescent="0.25">
      <c r="A88" s="3" t="str">
        <f>IF(AND(ISNUMBER(B88),ISNUMBER(C88)),MAX(A1:A87)+1,"")</f>
        <v/>
      </c>
      <c r="B88" s="64"/>
      <c r="C88" s="64"/>
      <c r="D88" s="15" t="s">
        <v>172</v>
      </c>
    </row>
    <row r="89" spans="1:4" x14ac:dyDescent="0.25">
      <c r="A89" s="3" t="str">
        <f>IF(AND(ISNUMBER(B89),ISNUMBER(C89)),MAX(A1:A88)+1,"")</f>
        <v/>
      </c>
      <c r="B89" s="64"/>
      <c r="C89" s="64"/>
      <c r="D89" s="15" t="s">
        <v>172</v>
      </c>
    </row>
    <row r="90" spans="1:4" x14ac:dyDescent="0.25">
      <c r="A90" s="3" t="str">
        <f>IF(AND(ISNUMBER(B90),ISNUMBER(C90)),MAX(A1:A89)+1,"")</f>
        <v/>
      </c>
      <c r="B90" s="64"/>
      <c r="C90" s="64"/>
      <c r="D90" s="15" t="s">
        <v>172</v>
      </c>
    </row>
    <row r="91" spans="1:4" x14ac:dyDescent="0.25">
      <c r="A91" s="3" t="str">
        <f>IF(AND(ISNUMBER(B91),ISNUMBER(C91)),MAX(A1:A90)+1,"")</f>
        <v/>
      </c>
      <c r="B91" s="64"/>
      <c r="C91" s="64"/>
      <c r="D91" s="15" t="s">
        <v>172</v>
      </c>
    </row>
    <row r="92" spans="1:4" x14ac:dyDescent="0.25">
      <c r="A92" s="3" t="str">
        <f>IF(AND(ISNUMBER(B92),ISNUMBER(C92)),MAX(A1:A91)+1,"")</f>
        <v/>
      </c>
      <c r="B92" s="64"/>
      <c r="C92" s="64"/>
      <c r="D92" s="15" t="s">
        <v>172</v>
      </c>
    </row>
    <row r="93" spans="1:4" x14ac:dyDescent="0.25">
      <c r="A93" s="3" t="str">
        <f>IF(AND(ISNUMBER(B93),ISNUMBER(C93)),MAX(A1:A92)+1,"")</f>
        <v/>
      </c>
      <c r="B93" s="64"/>
      <c r="C93" s="64"/>
      <c r="D93" s="15" t="s">
        <v>172</v>
      </c>
    </row>
    <row r="94" spans="1:4" x14ac:dyDescent="0.25">
      <c r="A94" s="3" t="str">
        <f>IF(AND(ISNUMBER(B94),ISNUMBER(C94)),MAX(A1:A93)+1,"")</f>
        <v/>
      </c>
      <c r="B94" s="64"/>
      <c r="C94" s="64"/>
      <c r="D94" s="15" t="s">
        <v>172</v>
      </c>
    </row>
    <row r="95" spans="1:4" x14ac:dyDescent="0.25">
      <c r="A95" s="3" t="str">
        <f>IF(AND(ISNUMBER(B95),ISNUMBER(C95)),MAX(A1:A94)+1,"")</f>
        <v/>
      </c>
      <c r="B95" s="64"/>
      <c r="C95" s="64"/>
      <c r="D95" s="15" t="s">
        <v>172</v>
      </c>
    </row>
    <row r="96" spans="1:4" x14ac:dyDescent="0.25">
      <c r="A96" s="3" t="str">
        <f>IF(AND(ISNUMBER(B96),ISNUMBER(C96)),MAX(A1:A95)+1,"")</f>
        <v/>
      </c>
      <c r="B96" s="64"/>
      <c r="C96" s="64"/>
      <c r="D96" s="15" t="s">
        <v>172</v>
      </c>
    </row>
    <row r="97" spans="1:4" x14ac:dyDescent="0.25">
      <c r="A97" s="3" t="str">
        <f>IF(AND(ISNUMBER(B97),ISNUMBER(C97)),MAX(A1:A96)+1,"")</f>
        <v/>
      </c>
      <c r="B97" s="64"/>
      <c r="C97" s="64"/>
      <c r="D97" s="15" t="s">
        <v>172</v>
      </c>
    </row>
    <row r="98" spans="1:4" x14ac:dyDescent="0.25">
      <c r="A98" s="3" t="str">
        <f>IF(AND(ISNUMBER(B98),ISNUMBER(C98)),MAX(A1:A97)+1,"")</f>
        <v/>
      </c>
      <c r="B98" s="64"/>
      <c r="C98" s="64"/>
      <c r="D98" s="15" t="s">
        <v>172</v>
      </c>
    </row>
    <row r="99" spans="1:4" x14ac:dyDescent="0.25">
      <c r="A99" s="3" t="str">
        <f>IF(AND(ISNUMBER(B99),ISNUMBER(C99)),MAX(A1:A98)+1,"")</f>
        <v/>
      </c>
      <c r="B99" s="64"/>
      <c r="C99" s="64"/>
      <c r="D99" s="15" t="s">
        <v>172</v>
      </c>
    </row>
    <row r="100" spans="1:4" x14ac:dyDescent="0.25">
      <c r="A100" s="3" t="str">
        <f>IF(AND(ISNUMBER(B100),ISNUMBER(C100)),MAX(A1:A99)+1,"")</f>
        <v/>
      </c>
      <c r="B100" s="64"/>
      <c r="C100" s="64"/>
      <c r="D100" s="15" t="s">
        <v>172</v>
      </c>
    </row>
    <row r="101" spans="1:4" x14ac:dyDescent="0.25">
      <c r="A101" s="3" t="str">
        <f>IF(AND(ISNUMBER(B101),ISNUMBER(C101)),MAX(A1:A100)+1,"")</f>
        <v/>
      </c>
      <c r="B101" s="64"/>
      <c r="C101" s="64"/>
      <c r="D101" s="15" t="s">
        <v>172</v>
      </c>
    </row>
    <row r="102" spans="1:4" x14ac:dyDescent="0.25">
      <c r="A102" s="3" t="str">
        <f>IF(AND(ISNUMBER(B102),ISNUMBER(C102)),MAX(A1:A101)+1,"")</f>
        <v/>
      </c>
      <c r="B102" s="64"/>
      <c r="C102" s="64"/>
      <c r="D102" s="15" t="s">
        <v>172</v>
      </c>
    </row>
  </sheetData>
  <sheetProtection algorithmName="SHA-512" hashValue="R5ow5K8laFcG3RIGTRSp29rit17ANP7Z7sX7TIz6Tjyr9WOrmy04qldVIXqo1r0dbFzwyYf6KbvfNuKTTJeK+w==" saltValue="iBkDjQAC76x4MLWGCVKadQ==" spinCount="100000" sheet="1" objects="1" scenarios="1" sort="0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5"/>
  <sheetViews>
    <sheetView zoomScale="145" zoomScaleNormal="145" workbookViewId="0"/>
  </sheetViews>
  <sheetFormatPr defaultRowHeight="15" x14ac:dyDescent="0.25"/>
  <cols>
    <col min="1" max="1" width="21" style="3" customWidth="1"/>
    <col min="2" max="2" width="10.28515625" style="3" customWidth="1"/>
    <col min="3" max="3" width="63.5703125" style="3" bestFit="1" customWidth="1"/>
    <col min="4" max="4" width="6.42578125" style="3" customWidth="1"/>
    <col min="5" max="5" width="9.5703125" style="3" customWidth="1"/>
    <col min="6" max="6" width="12.7109375" style="3" bestFit="1" customWidth="1"/>
    <col min="7" max="16384" width="9.140625" style="3"/>
  </cols>
  <sheetData>
    <row r="1" spans="1:14" x14ac:dyDescent="0.25">
      <c r="A1" s="10" t="s">
        <v>48</v>
      </c>
      <c r="D1" s="10" t="s">
        <v>1</v>
      </c>
      <c r="N1" s="3" t="s">
        <v>172</v>
      </c>
    </row>
    <row r="2" spans="1:14" x14ac:dyDescent="0.25">
      <c r="A2" s="55" t="s">
        <v>5</v>
      </c>
      <c r="B2" s="40"/>
      <c r="C2" s="11" t="str">
        <f>IF(OR(ISBLANK(B2),AND(IF(ISNUMBER(B2),AND(B2&gt;0,INT(B2)=B2),FALSE))),"","n must be a positive integer")</f>
        <v/>
      </c>
      <c r="D2" s="36" t="s">
        <v>49</v>
      </c>
      <c r="E2" s="36" t="s">
        <v>50</v>
      </c>
    </row>
    <row r="3" spans="1:14" x14ac:dyDescent="0.25">
      <c r="A3" s="55" t="s">
        <v>51</v>
      </c>
      <c r="B3" s="40"/>
      <c r="C3" s="11" t="str">
        <f>IF(AND(B3&lt;=1,B3&gt;=0),"","p must be between 0 and 1")</f>
        <v/>
      </c>
      <c r="D3" s="1" t="str">
        <f>IF(AND(ISNUMBER(B2),ISNUMBER(B3),B3&gt;=0,B3&lt;=1,B2&gt;=0,B2&lt;=50),0," ")</f>
        <v xml:space="preserve"> </v>
      </c>
      <c r="E3" s="57" t="str">
        <f>IF(ISNUMBER(D3),COMBIN(B2,D3)*B3^D3*(1-B3)^(B2-D3),"")</f>
        <v/>
      </c>
      <c r="F3" s="48"/>
      <c r="G3" s="48"/>
    </row>
    <row r="4" spans="1:14" x14ac:dyDescent="0.25">
      <c r="A4" s="4"/>
      <c r="C4" s="12"/>
      <c r="D4" s="1" t="str">
        <f>IF(AND(ISNUMBER(D3),D3&lt;B2),D3+1," ")</f>
        <v xml:space="preserve"> </v>
      </c>
      <c r="E4" s="57" t="str">
        <f>IF(ISNUMBER(D4),COMBIN(B2,D4)*B3^D4*(1-B3)^(B2-D4),"")</f>
        <v/>
      </c>
      <c r="F4" s="48"/>
      <c r="G4" s="48"/>
    </row>
    <row r="5" spans="1:14" x14ac:dyDescent="0.25">
      <c r="A5" s="13" t="s">
        <v>52</v>
      </c>
      <c r="C5" s="12"/>
      <c r="D5" s="1" t="str">
        <f>IF(AND(ISNUMBER(D4),D4&lt;B2),D4+1," ")</f>
        <v xml:space="preserve"> </v>
      </c>
      <c r="E5" s="57" t="str">
        <f>IF(ISNUMBER(D5),COMBIN(B2,D5)*B3^D5*(1-B3)^(B2-D5),"")</f>
        <v/>
      </c>
      <c r="F5" s="48"/>
      <c r="G5" s="48"/>
    </row>
    <row r="6" spans="1:14" x14ac:dyDescent="0.25">
      <c r="A6" s="55" t="s">
        <v>53</v>
      </c>
      <c r="B6" s="40"/>
      <c r="C6" s="11" t="str">
        <f>IF(ISBLANK(B6)," ",IF(AND(INT(B6)=B6,B6&gt;=0,B6&lt;=B2)," ","x must be an integer between 0 and n"))</f>
        <v xml:space="preserve"> </v>
      </c>
      <c r="D6" s="1" t="str">
        <f>IF(AND(ISNUMBER(D5),D5&lt;B2),D5+1," ")</f>
        <v xml:space="preserve"> </v>
      </c>
      <c r="E6" s="57" t="str">
        <f>IF(ISNUMBER(D6),COMBIN(B2,D6)*B3^D6*(1-B3)^(B2-D6),"")</f>
        <v/>
      </c>
      <c r="F6" s="48"/>
      <c r="G6" s="48"/>
    </row>
    <row r="7" spans="1:14" x14ac:dyDescent="0.25">
      <c r="A7" s="55" t="s">
        <v>54</v>
      </c>
      <c r="B7" s="56" t="str">
        <f>IF(ISNUMBER(B6),IF(AND(B2&gt;0,INT(B2)=B2,NOT(ISBLANK(B3)),B3&gt;=0,B3&lt;=1,B6&gt;=0,B6&lt;=B2,INT(B6)=B6),COMBIN(B2,B6)*B3^B6*(1-B3)^(B2-B6),"Input error"),"")</f>
        <v/>
      </c>
      <c r="C7" s="14" t="s">
        <v>55</v>
      </c>
      <c r="D7" s="1" t="str">
        <f>IF(AND(ISNUMBER(D6),D6&lt;B2),D6+1," ")</f>
        <v xml:space="preserve"> </v>
      </c>
      <c r="E7" s="57" t="str">
        <f>IF(ISNUMBER(D7),COMBIN(B2,D7)*B3^D7*(1-B3)^(B2-D7),"")</f>
        <v/>
      </c>
      <c r="F7" s="48"/>
      <c r="G7" s="48"/>
    </row>
    <row r="8" spans="1:14" x14ac:dyDescent="0.25">
      <c r="C8" s="12"/>
      <c r="D8" s="1" t="str">
        <f>IF(AND(ISNUMBER(D7),D7&lt;B2),D7+1," ")</f>
        <v xml:space="preserve"> </v>
      </c>
      <c r="E8" s="57" t="str">
        <f>IF(ISNUMBER(D8),COMBIN(B2,D8)*B3^D8*(1-B3)^(B2-D8),"")</f>
        <v/>
      </c>
      <c r="F8" s="48"/>
      <c r="G8" s="48"/>
    </row>
    <row r="9" spans="1:14" x14ac:dyDescent="0.25">
      <c r="A9" s="13" t="s">
        <v>56</v>
      </c>
      <c r="C9" s="12"/>
      <c r="D9" s="1" t="str">
        <f>IF(AND(ISNUMBER(D8),D8&lt;B2),D8+1," ")</f>
        <v xml:space="preserve"> </v>
      </c>
      <c r="E9" s="57" t="str">
        <f>IF(ISNUMBER(D9),COMBIN(B2,D9)*B3^D9*(1-B3)^(B2-D9),"")</f>
        <v/>
      </c>
      <c r="F9" s="48"/>
      <c r="G9" s="48"/>
    </row>
    <row r="10" spans="1:14" x14ac:dyDescent="0.25">
      <c r="A10" s="55" t="s">
        <v>57</v>
      </c>
      <c r="B10" s="40"/>
      <c r="C10" s="12" t="s">
        <v>58</v>
      </c>
      <c r="D10" s="1" t="str">
        <f>IF(AND(ISNUMBER(D9),D9&lt;B2),D9+1," ")</f>
        <v xml:space="preserve"> </v>
      </c>
      <c r="E10" s="57" t="str">
        <f>IF(ISNUMBER(D10),COMBIN(B2,D10)*B3^D10*(1-B3)^(B2-D10),"")</f>
        <v/>
      </c>
      <c r="F10" s="48"/>
      <c r="G10" s="48"/>
    </row>
    <row r="11" spans="1:14" x14ac:dyDescent="0.25">
      <c r="A11" s="55" t="s">
        <v>59</v>
      </c>
      <c r="B11" s="40"/>
      <c r="C11" s="12" t="s">
        <v>60</v>
      </c>
      <c r="D11" s="1" t="str">
        <f>IF(AND(ISNUMBER(D10),D10&lt;B2),D10+1," ")</f>
        <v xml:space="preserve"> </v>
      </c>
      <c r="E11" s="57" t="str">
        <f>IF(ISNUMBER(D11),COMBIN(B2,D11)*B3^D11*(1-B3)^(B2-D11),"")</f>
        <v/>
      </c>
      <c r="F11" s="48"/>
      <c r="G11" s="48"/>
    </row>
    <row r="12" spans="1:14" x14ac:dyDescent="0.25">
      <c r="A12" s="55" t="str">
        <f>CONCATENATE("P(", IF(ISBLANK(B10),"","lower ≤ "),"x",IF(ISBLANK(B11),""," ≤ upper"),") =")</f>
        <v>P(x) =</v>
      </c>
      <c r="B12" s="56" t="str">
        <f>IF(OR(ISNUMBER(B10),ISNUMBER(B11)),IF(AND(B2&gt;0,B2&lt;=50,INT(B2)=B2,NOT(ISBLANK(B3)),B3&gt;=0,B3&lt;=1, OR(ISBLANK(B10),AND(B10&gt;=0,B10&lt;=B2,IF(ISNUMBER(B10),INT(B10)=B10,FALSE),OR(ISBLANK(B11),B10&lt;=B11))),OR(ISBLANK(B11),AND(B11&gt;=0,B11&lt;=B2,IF(ISNUMBER(B11),INT(B11)=B11,FALSE),OR(ISBLANK(B10),B10&lt;=B11)))),IF(ISBLANK(B10),SUMIF(D3:D53,"&lt;="&amp;B11,E3:E53),IF(ISBLANK(B11),SUMIF(D3:D53,"&gt;="&amp;B10,E3:E53),SUMIF(D3:D53,"&lt;="&amp;B11,E3:E53)-SUMIF(D3:D53,"&lt;"&amp;B10,E3:E53))),"Input error"),"")</f>
        <v/>
      </c>
      <c r="C12" s="14" t="s">
        <v>61</v>
      </c>
      <c r="D12" s="1" t="str">
        <f>IF(AND(ISNUMBER(D11),D11&lt;B2),D11+1," ")</f>
        <v xml:space="preserve"> </v>
      </c>
      <c r="E12" s="57" t="str">
        <f>IF(ISNUMBER(D12),COMBIN(B2,D12)*B3^D12*(1-B3)^(B2-D12),"")</f>
        <v/>
      </c>
      <c r="F12" s="48"/>
      <c r="G12" s="48"/>
    </row>
    <row r="13" spans="1:14" x14ac:dyDescent="0.25">
      <c r="A13" s="49" t="str">
        <f>IF(AND(NOT(AND(ISBLANK(B10),ISBLANK(B11))),B2&gt;50),"Binomial Range tool in Respondus currently only works for n &lt;= 50"," ")</f>
        <v xml:space="preserve"> </v>
      </c>
      <c r="B13" s="50"/>
      <c r="D13" s="1" t="str">
        <f>IF(AND(ISNUMBER(D12),D12&lt;B2),D12+1," ")</f>
        <v xml:space="preserve"> </v>
      </c>
      <c r="E13" s="57" t="str">
        <f>IF(ISNUMBER(D13),COMBIN(B2,D13)*B3^D13*(1-B3)^(B2-D13),"")</f>
        <v/>
      </c>
      <c r="F13" s="48"/>
      <c r="G13" s="48"/>
    </row>
    <row r="14" spans="1:14" x14ac:dyDescent="0.25">
      <c r="D14" s="1" t="str">
        <f>IF(AND(ISNUMBER(D13),D13&lt;B2),D13+1," ")</f>
        <v xml:space="preserve"> </v>
      </c>
      <c r="E14" s="57" t="str">
        <f>IF(ISNUMBER(D14),COMBIN(B2,D14)*B3^D14*(1-B3)^(B2-D14),"")</f>
        <v/>
      </c>
      <c r="F14" s="48"/>
      <c r="G14" s="48"/>
    </row>
    <row r="15" spans="1:14" x14ac:dyDescent="0.25">
      <c r="D15" s="1" t="str">
        <f>IF(AND(ISNUMBER(D14),D14&lt;B2),D14+1," ")</f>
        <v xml:space="preserve"> </v>
      </c>
      <c r="E15" s="57" t="str">
        <f>IF(ISNUMBER(D15),COMBIN(B2,D15)*B3^D15*(1-B3)^(B2-D15),"")</f>
        <v/>
      </c>
      <c r="F15" s="48"/>
      <c r="G15" s="48"/>
    </row>
    <row r="16" spans="1:14" x14ac:dyDescent="0.25">
      <c r="D16" s="1" t="str">
        <f>IF(AND(ISNUMBER(D15),D15&lt;B2),D15+1," ")</f>
        <v xml:space="preserve"> </v>
      </c>
      <c r="E16" s="57" t="str">
        <f>IF(ISNUMBER(D16),COMBIN(B2,D16)*B3^D16*(1-B3)^(B2-D16),"")</f>
        <v/>
      </c>
      <c r="F16" s="48"/>
      <c r="G16" s="48"/>
    </row>
    <row r="17" spans="4:7" x14ac:dyDescent="0.25">
      <c r="D17" s="1" t="str">
        <f>IF(AND(ISNUMBER(D16),D16&lt;B2),D16+1," ")</f>
        <v xml:space="preserve"> </v>
      </c>
      <c r="E17" s="57" t="str">
        <f>IF(ISNUMBER(D17),COMBIN(B2,D17)*B3^D17*(1-B3)^(B2-D17),"")</f>
        <v/>
      </c>
      <c r="F17" s="48"/>
      <c r="G17" s="48"/>
    </row>
    <row r="18" spans="4:7" x14ac:dyDescent="0.25">
      <c r="D18" s="1" t="str">
        <f>IF(AND(ISNUMBER(D17),D17&lt;B2),D17+1," ")</f>
        <v xml:space="preserve"> </v>
      </c>
      <c r="E18" s="57" t="str">
        <f>IF(ISNUMBER(D18),COMBIN(B2,D18)*B3^D18*(1-B3)^(B2-D18),"")</f>
        <v/>
      </c>
      <c r="F18" s="48"/>
      <c r="G18" s="48"/>
    </row>
    <row r="19" spans="4:7" x14ac:dyDescent="0.25">
      <c r="D19" s="1" t="str">
        <f>IF(AND(ISNUMBER(D18),D18&lt;B2),D18+1," ")</f>
        <v xml:space="preserve"> </v>
      </c>
      <c r="E19" s="57" t="str">
        <f>IF(ISNUMBER(D19),COMBIN(B2,D19)*B3^D19*(1-B3)^(B2-D19),"")</f>
        <v/>
      </c>
      <c r="F19" s="48"/>
      <c r="G19" s="48"/>
    </row>
    <row r="20" spans="4:7" x14ac:dyDescent="0.25">
      <c r="D20" s="1" t="str">
        <f>IF(AND(ISNUMBER(D19),D19&lt;B2),D19+1," ")</f>
        <v xml:space="preserve"> </v>
      </c>
      <c r="E20" s="57" t="str">
        <f>IF(ISNUMBER(D20),COMBIN(B2,D20)*B3^D20*(1-B3)^(B2-D20),"")</f>
        <v/>
      </c>
      <c r="F20" s="48"/>
      <c r="G20" s="48"/>
    </row>
    <row r="21" spans="4:7" x14ac:dyDescent="0.25">
      <c r="D21" s="1" t="str">
        <f>IF(AND(ISNUMBER(D20),D20&lt;B2),D20+1," ")</f>
        <v xml:space="preserve"> </v>
      </c>
      <c r="E21" s="57" t="str">
        <f>IF(ISNUMBER(D21),COMBIN(B2,D21)*B3^D21*(1-B3)^(B2-D21),"")</f>
        <v/>
      </c>
      <c r="F21" s="48"/>
      <c r="G21" s="48"/>
    </row>
    <row r="22" spans="4:7" x14ac:dyDescent="0.25">
      <c r="D22" s="1" t="str">
        <f>IF(AND(ISNUMBER(D21),D21&lt;B2),D21+1," ")</f>
        <v xml:space="preserve"> </v>
      </c>
      <c r="E22" s="57" t="str">
        <f>IF(ISNUMBER(D22),COMBIN(B2,D22)*B3^D22*(1-B3)^(B2-D22),"")</f>
        <v/>
      </c>
      <c r="F22" s="48"/>
      <c r="G22" s="48"/>
    </row>
    <row r="23" spans="4:7" x14ac:dyDescent="0.25">
      <c r="D23" s="1" t="str">
        <f>IF(AND(ISNUMBER(D22),D22&lt;B2),D22+1," ")</f>
        <v xml:space="preserve"> </v>
      </c>
      <c r="E23" s="57" t="str">
        <f>IF(ISNUMBER(D23),COMBIN(B2,D23)*B3^D23*(1-B3)^(B2-D23),"")</f>
        <v/>
      </c>
      <c r="F23" s="48"/>
      <c r="G23" s="48"/>
    </row>
    <row r="24" spans="4:7" x14ac:dyDescent="0.25">
      <c r="D24" s="1" t="str">
        <f>IF(AND(ISNUMBER(D23),D23&lt;B2),D23+1," ")</f>
        <v xml:space="preserve"> </v>
      </c>
      <c r="E24" s="57" t="str">
        <f>IF(ISNUMBER(D24),COMBIN(B2,D24)*B3^D24*(1-B3)^(B2-D24),"")</f>
        <v/>
      </c>
      <c r="F24" s="48"/>
      <c r="G24" s="48"/>
    </row>
    <row r="25" spans="4:7" x14ac:dyDescent="0.25">
      <c r="D25" s="1" t="str">
        <f>IF(AND(ISNUMBER(D24),D24&lt;B2),D24+1," ")</f>
        <v xml:space="preserve"> </v>
      </c>
      <c r="E25" s="57" t="str">
        <f>IF(ISNUMBER(D25),COMBIN(B2,D25)*B3^D25*(1-B3)^(B2-D25),"")</f>
        <v/>
      </c>
      <c r="F25" s="48"/>
      <c r="G25" s="48"/>
    </row>
    <row r="26" spans="4:7" x14ac:dyDescent="0.25">
      <c r="D26" s="1" t="str">
        <f>IF(AND(ISNUMBER(D25),D25&lt;B2),D25+1," ")</f>
        <v xml:space="preserve"> </v>
      </c>
      <c r="E26" s="57" t="str">
        <f>IF(ISNUMBER(D26),COMBIN(B2,D26)*B3^D26*(1-B3)^(B2-D26),"")</f>
        <v/>
      </c>
      <c r="F26" s="48"/>
      <c r="G26" s="48"/>
    </row>
    <row r="27" spans="4:7" x14ac:dyDescent="0.25">
      <c r="D27" s="1" t="str">
        <f>IF(AND(ISNUMBER(D26),D26&lt;B2),D26+1," ")</f>
        <v xml:space="preserve"> </v>
      </c>
      <c r="E27" s="57" t="str">
        <f>IF(ISNUMBER(D27),COMBIN(B2,D27)*B3^D27*(1-B3)^(B2-D27),"")</f>
        <v/>
      </c>
      <c r="F27" s="48"/>
      <c r="G27" s="48"/>
    </row>
    <row r="28" spans="4:7" x14ac:dyDescent="0.25">
      <c r="D28" s="1" t="str">
        <f>IF(AND(ISNUMBER(D27),D27&lt;B2),D27+1," ")</f>
        <v xml:space="preserve"> </v>
      </c>
      <c r="E28" s="57" t="str">
        <f>IF(ISNUMBER(D28),COMBIN(B2,D28)*B3^D28*(1-B3)^(B2-D28),"")</f>
        <v/>
      </c>
      <c r="F28" s="48"/>
      <c r="G28" s="48"/>
    </row>
    <row r="29" spans="4:7" x14ac:dyDescent="0.25">
      <c r="D29" s="1" t="str">
        <f>IF(AND(ISNUMBER(D28),D28&lt;B2),D28+1," ")</f>
        <v xml:space="preserve"> </v>
      </c>
      <c r="E29" s="57" t="str">
        <f>IF(ISNUMBER(D29),COMBIN(B2,D29)*B3^D29*(1-B3)^(B2-D29),"")</f>
        <v/>
      </c>
      <c r="F29" s="48"/>
      <c r="G29" s="48"/>
    </row>
    <row r="30" spans="4:7" x14ac:dyDescent="0.25">
      <c r="D30" s="1" t="str">
        <f>IF(AND(ISNUMBER(D29),D29&lt;B2),D29+1," ")</f>
        <v xml:space="preserve"> </v>
      </c>
      <c r="E30" s="57" t="str">
        <f>IF(ISNUMBER(D30),COMBIN(B2,D30)*B3^D30*(1-B3)^(B2-D30),"")</f>
        <v/>
      </c>
      <c r="F30" s="48"/>
      <c r="G30" s="48"/>
    </row>
    <row r="31" spans="4:7" x14ac:dyDescent="0.25">
      <c r="D31" s="1" t="str">
        <f>IF(AND(ISNUMBER(D30),D30&lt;B2),D30+1," ")</f>
        <v xml:space="preserve"> </v>
      </c>
      <c r="E31" s="57" t="str">
        <f>IF(ISNUMBER(D31),COMBIN(B2,D31)*B3^D31*(1-B3)^(B2-D31),"")</f>
        <v/>
      </c>
      <c r="F31" s="48"/>
      <c r="G31" s="48"/>
    </row>
    <row r="32" spans="4:7" x14ac:dyDescent="0.25">
      <c r="D32" s="1" t="str">
        <f>IF(AND(ISNUMBER(D31),D31&lt;B2),D31+1," ")</f>
        <v xml:space="preserve"> </v>
      </c>
      <c r="E32" s="57" t="str">
        <f>IF(ISNUMBER(D32),COMBIN(B2,D32)*B3^D32*(1-B3)^(B2-D32),"")</f>
        <v/>
      </c>
      <c r="F32" s="48"/>
      <c r="G32" s="48"/>
    </row>
    <row r="33" spans="4:7" x14ac:dyDescent="0.25">
      <c r="D33" s="1" t="str">
        <f>IF(AND(ISNUMBER(D32),D32&lt;B2),D32+1," ")</f>
        <v xml:space="preserve"> </v>
      </c>
      <c r="E33" s="57" t="str">
        <f>IF(ISNUMBER(D33),COMBIN(B2,D33)*B3^D33*(1-B3)^(B2-D33),"")</f>
        <v/>
      </c>
      <c r="F33" s="48"/>
      <c r="G33" s="48"/>
    </row>
    <row r="34" spans="4:7" x14ac:dyDescent="0.25">
      <c r="D34" s="1" t="str">
        <f>IF(AND(ISNUMBER(D33),D33&lt;B2),D33+1," ")</f>
        <v xml:space="preserve"> </v>
      </c>
      <c r="E34" s="57" t="str">
        <f>IF(ISNUMBER(D34),COMBIN(B2,D34)*B3^D34*(1-B3)^(B2-D34),"")</f>
        <v/>
      </c>
      <c r="F34" s="48"/>
      <c r="G34" s="48"/>
    </row>
    <row r="35" spans="4:7" x14ac:dyDescent="0.25">
      <c r="D35" s="1" t="str">
        <f>IF(AND(ISNUMBER(D34),D34&lt;B2),D34+1," ")</f>
        <v xml:space="preserve"> </v>
      </c>
      <c r="E35" s="57" t="str">
        <f>IF(ISNUMBER(D35),COMBIN(B2,D35)*B3^D35*(1-B3)^(B2-D35),"")</f>
        <v/>
      </c>
      <c r="F35" s="48"/>
      <c r="G35" s="48"/>
    </row>
    <row r="36" spans="4:7" x14ac:dyDescent="0.25">
      <c r="D36" s="1" t="str">
        <f>IF(AND(ISNUMBER(D35),D35&lt;B2),D35+1," ")</f>
        <v xml:space="preserve"> </v>
      </c>
      <c r="E36" s="57" t="str">
        <f>IF(ISNUMBER(D36),COMBIN(B2,D36)*B3^D36*(1-B3)^(B2-D36),"")</f>
        <v/>
      </c>
      <c r="F36" s="48"/>
      <c r="G36" s="48"/>
    </row>
    <row r="37" spans="4:7" x14ac:dyDescent="0.25">
      <c r="D37" s="1" t="str">
        <f>IF(AND(ISNUMBER(D36),D36&lt;B2),D36+1," ")</f>
        <v xml:space="preserve"> </v>
      </c>
      <c r="E37" s="57" t="str">
        <f>IF(ISNUMBER(D37),COMBIN(B2,D37)*B3^D37*(1-B3)^(B2-D37),"")</f>
        <v/>
      </c>
      <c r="F37" s="48"/>
      <c r="G37" s="48"/>
    </row>
    <row r="38" spans="4:7" x14ac:dyDescent="0.25">
      <c r="D38" s="1" t="str">
        <f>IF(AND(ISNUMBER(D37),D37&lt;B2),D37+1," ")</f>
        <v xml:space="preserve"> </v>
      </c>
      <c r="E38" s="57" t="str">
        <f>IF(ISNUMBER(D38),COMBIN(B2,D38)*B3^D38*(1-B3)^(B2-D38),"")</f>
        <v/>
      </c>
      <c r="F38" s="48"/>
      <c r="G38" s="48"/>
    </row>
    <row r="39" spans="4:7" x14ac:dyDescent="0.25">
      <c r="D39" s="1" t="str">
        <f>IF(AND(ISNUMBER(D38),D38&lt;B2),D38+1," ")</f>
        <v xml:space="preserve"> </v>
      </c>
      <c r="E39" s="57" t="str">
        <f>IF(ISNUMBER(D39),COMBIN(B2,D39)*B3^D39*(1-B3)^(B2-D39),"")</f>
        <v/>
      </c>
      <c r="F39" s="48"/>
      <c r="G39" s="48"/>
    </row>
    <row r="40" spans="4:7" x14ac:dyDescent="0.25">
      <c r="D40" s="1" t="str">
        <f>IF(AND(ISNUMBER(D39),D39&lt;B2),D39+1," ")</f>
        <v xml:space="preserve"> </v>
      </c>
      <c r="E40" s="57" t="str">
        <f>IF(ISNUMBER(D40),COMBIN(B2,D40)*B3^D40*(1-B3)^(B2-D40),"")</f>
        <v/>
      </c>
      <c r="F40" s="48"/>
      <c r="G40" s="48"/>
    </row>
    <row r="41" spans="4:7" x14ac:dyDescent="0.25">
      <c r="D41" s="1" t="str">
        <f>IF(AND(ISNUMBER(D40),D40&lt;B2),D40+1," ")</f>
        <v xml:space="preserve"> </v>
      </c>
      <c r="E41" s="57" t="str">
        <f>IF(ISNUMBER(D41),COMBIN(B2,D41)*B3^D41*(1-B3)^(B2-D41),"")</f>
        <v/>
      </c>
      <c r="F41" s="48"/>
      <c r="G41" s="48"/>
    </row>
    <row r="42" spans="4:7" x14ac:dyDescent="0.25">
      <c r="D42" s="1" t="str">
        <f>IF(AND(ISNUMBER(D41),D41&lt;B2),D41+1," ")</f>
        <v xml:space="preserve"> </v>
      </c>
      <c r="E42" s="57" t="str">
        <f>IF(ISNUMBER(D42),COMBIN(B2,D42)*B3^D42*(1-B3)^(B2-D42),"")</f>
        <v/>
      </c>
      <c r="F42" s="48"/>
      <c r="G42" s="48"/>
    </row>
    <row r="43" spans="4:7" x14ac:dyDescent="0.25">
      <c r="D43" s="1" t="str">
        <f>IF(AND(ISNUMBER(D42),D42&lt;B2),D42+1," ")</f>
        <v xml:space="preserve"> </v>
      </c>
      <c r="E43" s="57" t="str">
        <f>IF(ISNUMBER(D43),COMBIN(B2,D43)*B3^D43*(1-B3)^(B2-D43),"")</f>
        <v/>
      </c>
      <c r="F43" s="48"/>
      <c r="G43" s="48"/>
    </row>
    <row r="44" spans="4:7" x14ac:dyDescent="0.25">
      <c r="D44" s="1" t="str">
        <f>IF(AND(ISNUMBER(D43),D43&lt;B2),D43+1," ")</f>
        <v xml:space="preserve"> </v>
      </c>
      <c r="E44" s="57" t="str">
        <f>IF(ISNUMBER(D44),COMBIN(B2,D44)*B3^D44*(1-B3)^(B2-D44),"")</f>
        <v/>
      </c>
      <c r="F44" s="48"/>
      <c r="G44" s="48"/>
    </row>
    <row r="45" spans="4:7" x14ac:dyDescent="0.25">
      <c r="D45" s="1" t="str">
        <f>IF(AND(ISNUMBER(D44),D44&lt;B2),D44+1," ")</f>
        <v xml:space="preserve"> </v>
      </c>
      <c r="E45" s="57" t="str">
        <f>IF(ISNUMBER(D45),COMBIN(B2,D45)*B3^D45*(1-B3)^(B2-D45),"")</f>
        <v/>
      </c>
      <c r="F45" s="48"/>
      <c r="G45" s="48"/>
    </row>
    <row r="46" spans="4:7" x14ac:dyDescent="0.25">
      <c r="D46" s="1" t="str">
        <f>IF(AND(ISNUMBER(D45),D45&lt;B2),D45+1," ")</f>
        <v xml:space="preserve"> </v>
      </c>
      <c r="E46" s="57" t="str">
        <f>IF(ISNUMBER(D46),COMBIN(B2,D46)*B3^D46*(1-B3)^(B2-D46),"")</f>
        <v/>
      </c>
      <c r="F46" s="48"/>
      <c r="G46" s="48"/>
    </row>
    <row r="47" spans="4:7" x14ac:dyDescent="0.25">
      <c r="D47" s="1" t="str">
        <f>IF(AND(ISNUMBER(D46),D46&lt;B2),D46+1," ")</f>
        <v xml:space="preserve"> </v>
      </c>
      <c r="E47" s="57" t="str">
        <f>IF(ISNUMBER(D47),COMBIN(B2,D47)*B3^D47*(1-B3)^(B2-D47),"")</f>
        <v/>
      </c>
      <c r="F47" s="48"/>
      <c r="G47" s="48"/>
    </row>
    <row r="48" spans="4:7" x14ac:dyDescent="0.25">
      <c r="D48" s="1" t="str">
        <f>IF(AND(ISNUMBER(D47),D47&lt;B2),D47+1," ")</f>
        <v xml:space="preserve"> </v>
      </c>
      <c r="E48" s="57" t="str">
        <f>IF(ISNUMBER(D48),COMBIN(B2,D48)*B3^D48*(1-B3)^(B2-D48),"")</f>
        <v/>
      </c>
      <c r="F48" s="48"/>
      <c r="G48" s="48"/>
    </row>
    <row r="49" spans="4:7" x14ac:dyDescent="0.25">
      <c r="D49" s="1" t="str">
        <f>IF(AND(ISNUMBER(D48),D48&lt;B2),D48+1," ")</f>
        <v xml:space="preserve"> </v>
      </c>
      <c r="E49" s="57" t="str">
        <f>IF(ISNUMBER(D49),COMBIN(B2,D49)*B3^D49*(1-B3)^(B2-D49),"")</f>
        <v/>
      </c>
      <c r="F49" s="48"/>
      <c r="G49" s="48"/>
    </row>
    <row r="50" spans="4:7" x14ac:dyDescent="0.25">
      <c r="D50" s="1" t="str">
        <f>IF(AND(ISNUMBER(D49),D49&lt;B2),D49+1," ")</f>
        <v xml:space="preserve"> </v>
      </c>
      <c r="E50" s="57" t="str">
        <f>IF(ISNUMBER(D50),COMBIN(B2,D50)*B3^D50*(1-B3)^(B2-D50),"")</f>
        <v/>
      </c>
      <c r="F50" s="48"/>
      <c r="G50" s="48"/>
    </row>
    <row r="51" spans="4:7" x14ac:dyDescent="0.25">
      <c r="D51" s="1" t="str">
        <f>IF(AND(ISNUMBER(D50),D50&lt;B2),D50+1," ")</f>
        <v xml:space="preserve"> </v>
      </c>
      <c r="E51" s="57" t="str">
        <f>IF(ISNUMBER(D51),COMBIN(B2,D51)*B3^D51*(1-B3)^(B2-D51),"")</f>
        <v/>
      </c>
      <c r="F51" s="48"/>
      <c r="G51" s="48"/>
    </row>
    <row r="52" spans="4:7" x14ac:dyDescent="0.25">
      <c r="D52" s="1" t="str">
        <f>IF(AND(ISNUMBER(D51),D51&lt;B2),D51+1," ")</f>
        <v xml:space="preserve"> </v>
      </c>
      <c r="E52" s="57" t="str">
        <f>IF(ISNUMBER(D52),COMBIN(B2,D52)*B3^D52*(1-B3)^(B2-D52),"")</f>
        <v/>
      </c>
      <c r="F52" s="48"/>
      <c r="G52" s="48"/>
    </row>
    <row r="53" spans="4:7" x14ac:dyDescent="0.25">
      <c r="D53" s="1" t="str">
        <f>IF(AND(ISNUMBER(D52),D52&lt;B2),D52+1," ")</f>
        <v xml:space="preserve"> </v>
      </c>
      <c r="E53" s="57" t="str">
        <f>IF(ISNUMBER(D53),COMBIN(B2,D53)*B3^D53*(1-B3)^(B2-D53),"")</f>
        <v/>
      </c>
      <c r="F53" s="48"/>
      <c r="G53" s="48"/>
    </row>
    <row r="75" spans="1:1" x14ac:dyDescent="0.25">
      <c r="A75" s="3" t="s">
        <v>172</v>
      </c>
    </row>
  </sheetData>
  <sheetProtection algorithmName="SHA-512" hashValue="EKin4zECxpgAsfKERZa+FX82ZIfQ7NfM65H1kTDmjl2rxvcC9l0WgpP/7G7LwL9VymzXRETL0/jJVQdLL7PKsA==" saltValue="b0EPrZsKYc0jHqD7LsdpUw==" spinCount="100000" sheet="1" objects="1" scenarios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5"/>
  <sheetViews>
    <sheetView zoomScale="160" zoomScaleNormal="160" workbookViewId="0"/>
  </sheetViews>
  <sheetFormatPr defaultRowHeight="15" x14ac:dyDescent="0.25"/>
  <cols>
    <col min="1" max="1" width="20.140625" style="3" customWidth="1"/>
    <col min="2" max="2" width="11.42578125" style="3" bestFit="1" customWidth="1"/>
    <col min="3" max="3" width="57.42578125" style="3" customWidth="1"/>
    <col min="4" max="16384" width="9.140625" style="3"/>
  </cols>
  <sheetData>
    <row r="1" spans="1:13" x14ac:dyDescent="0.25">
      <c r="A1" s="13" t="s">
        <v>62</v>
      </c>
      <c r="D1" s="10" t="s">
        <v>1</v>
      </c>
      <c r="M1" s="3" t="s">
        <v>172</v>
      </c>
    </row>
    <row r="2" spans="1:13" x14ac:dyDescent="0.25">
      <c r="A2" s="55" t="s">
        <v>63</v>
      </c>
      <c r="B2" s="40">
        <v>0</v>
      </c>
    </row>
    <row r="3" spans="1:13" x14ac:dyDescent="0.25">
      <c r="A3" s="55" t="s">
        <v>64</v>
      </c>
      <c r="B3" s="40">
        <v>1</v>
      </c>
    </row>
    <row r="4" spans="1:13" x14ac:dyDescent="0.25">
      <c r="A4" s="15"/>
    </row>
    <row r="5" spans="1:13" x14ac:dyDescent="0.25">
      <c r="A5" s="13" t="s">
        <v>65</v>
      </c>
    </row>
    <row r="6" spans="1:13" x14ac:dyDescent="0.25">
      <c r="A6" s="55" t="s">
        <v>57</v>
      </c>
      <c r="B6" s="40"/>
      <c r="C6" s="12" t="s">
        <v>66</v>
      </c>
    </row>
    <row r="7" spans="1:13" x14ac:dyDescent="0.25">
      <c r="A7" s="55" t="s">
        <v>59</v>
      </c>
      <c r="B7" s="40"/>
      <c r="C7" s="12" t="s">
        <v>67</v>
      </c>
    </row>
    <row r="8" spans="1:13" x14ac:dyDescent="0.25">
      <c r="A8" s="52" t="str">
        <f>CONCATENATE("P(", IF(ISBLANK(B6),"","lower ≤ "),IF(AND(B2=0,B3=1),"z","x"),IF(ISBLANK(B7),""," ≤ upper"),") =")</f>
        <v>P(z) =</v>
      </c>
      <c r="B8" s="63" t="str">
        <f>IF(AND(ISBLANK(B6),ISBLANK(B7)),"",IF(OR(NOT(OR(ISBLANK(B6),ISNUMBER(B6))),NOT(OR(ISBLANK(B7),ISNUMBER(B7)))),"Input Error",IF(IF(OR(ISBLANK(B6),ISBLANK(B7)),FALSE,B6&gt;B7),"Input Error",IF(AND(ISNUMBER(B2),ISNUMBER(B3)),_xlfn.NORM.DIST(IF(ISBLANK(B7),1E+100,B7),B2,B3,TRUE)-_xlfn.NORM.DIST(IF(ISBLANK(B6),-1E+100,B6),B2,B3,TRUE),"Input µ,σ"))))</f>
        <v/>
      </c>
      <c r="C8" s="14" t="s">
        <v>68</v>
      </c>
      <c r="D8" s="6"/>
    </row>
    <row r="10" spans="1:13" x14ac:dyDescent="0.25">
      <c r="A10" s="13" t="s">
        <v>69</v>
      </c>
    </row>
    <row r="11" spans="1:13" x14ac:dyDescent="0.25">
      <c r="A11" s="55" t="s">
        <v>70</v>
      </c>
      <c r="B11" s="58"/>
      <c r="C11" s="16" t="str">
        <f>IF(AND(B11&lt;1,B11&gt;=0),"","area must be between 0 and 1")</f>
        <v/>
      </c>
    </row>
    <row r="12" spans="1:13" x14ac:dyDescent="0.25">
      <c r="A12" s="52" t="str">
        <f>IF(AND(B2=0,B3=1),"z =","x =")</f>
        <v>z =</v>
      </c>
      <c r="B12" s="63" t="str">
        <f>IF(ISBLANK(B11),"",IF(NOT(ISNUMBER(B11)),"Input Error",IF(OR(B11&lt;=0,B11&gt;=1),"Input Error",IF(AND(ISNUMBER(B2),ISNUMBER(B3)),_xlfn.NORM.INV(B11,B2,B3),"Input µ,σ"))))</f>
        <v/>
      </c>
      <c r="C12" s="14" t="s">
        <v>71</v>
      </c>
    </row>
    <row r="75" spans="1:1" x14ac:dyDescent="0.25">
      <c r="A75" s="3" t="s">
        <v>172</v>
      </c>
    </row>
  </sheetData>
  <sheetProtection algorithmName="SHA-512" hashValue="Gu8kkGcGAD5OQ4F4aP2GOLh2/okVOCoB7Ux8zT9SGgFG88oQ++GDlIhc1IbMIWnC9ErHhVVU2KVU1ck/3k15iQ==" saltValue="g8LeosLKx6Wu5LXzYPSwOw==" spinCount="100000" sheet="1" objects="1" scenarios="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78"/>
  <sheetViews>
    <sheetView zoomScale="175" zoomScaleNormal="175" workbookViewId="0"/>
  </sheetViews>
  <sheetFormatPr defaultRowHeight="15" x14ac:dyDescent="0.25"/>
  <cols>
    <col min="1" max="1" width="21" style="3" customWidth="1"/>
    <col min="2" max="2" width="10.42578125" style="3" bestFit="1" customWidth="1"/>
    <col min="3" max="3" width="57.42578125" style="3" customWidth="1"/>
    <col min="4" max="16384" width="9.140625" style="3"/>
  </cols>
  <sheetData>
    <row r="1" spans="1:11" x14ac:dyDescent="0.25">
      <c r="A1" s="13" t="s">
        <v>72</v>
      </c>
      <c r="D1" s="10" t="s">
        <v>1</v>
      </c>
      <c r="K1" s="3" t="s">
        <v>172</v>
      </c>
    </row>
    <row r="2" spans="1:11" x14ac:dyDescent="0.25">
      <c r="A2" s="55" t="s">
        <v>73</v>
      </c>
      <c r="B2" s="40"/>
      <c r="C2" s="16" t="str">
        <f>IF(OR(ISBLANK(B2),IF(ISNUMBER(B2),AND(B2&gt;0),FALSE)),"","df must be a positive number")</f>
        <v/>
      </c>
    </row>
    <row r="3" spans="1:11" x14ac:dyDescent="0.25">
      <c r="A3" s="15"/>
    </row>
    <row r="4" spans="1:11" x14ac:dyDescent="0.25">
      <c r="A4" s="13" t="s">
        <v>74</v>
      </c>
    </row>
    <row r="5" spans="1:11" x14ac:dyDescent="0.25">
      <c r="A5" s="55" t="s">
        <v>57</v>
      </c>
      <c r="B5" s="40"/>
      <c r="C5" s="12" t="s">
        <v>66</v>
      </c>
    </row>
    <row r="6" spans="1:11" x14ac:dyDescent="0.25">
      <c r="A6" s="55" t="s">
        <v>59</v>
      </c>
      <c r="B6" s="40"/>
      <c r="C6" s="12" t="s">
        <v>67</v>
      </c>
    </row>
    <row r="7" spans="1:11" x14ac:dyDescent="0.25">
      <c r="A7" s="52" t="str">
        <f>CONCATENATE("P(", IF(ISBLANK(B5),"","lower ≤ "),"t",IF(ISBLANK(B6),""," ≤ upper"),") =")</f>
        <v>P(t) =</v>
      </c>
      <c r="B7" s="63" t="str">
        <f>IF(AND(ISBLANK(B5),ISBLANK(B6)),"",IF(OR(NOT(OR(ISBLANK(B5),ISNUMBER(B5))),NOT(OR(ISBLANK(B6),ISNUMBER(B6)))),"Input Error",IF(IF(OR(ISBLANK(B5),ISBLANK(B6)),FALSE,B5&gt;B6),"Input Error",IF(B2&gt;0,IF(ISBLANK(B5),IF(B6&lt;0,TDIST(ABS(B6),B2,1),1-TDIST(ABS(B6),B2,1)),IF(ISBLANK(B6),IF(B5&lt;0,1-TDIST(ABS(B5),B2,1),TDIST(ABS(B5),B2,1)),IF(B5*B6&gt;=0,ABS(TDIST(ABS(B6),B2,1)-TDIST(ABS(B5),B2,1)),1-TDIST(ABS(B6),B2,1)-TDIST(ABS(B5),B2,1)))),"Input df"))))</f>
        <v/>
      </c>
      <c r="C7" s="14" t="s">
        <v>75</v>
      </c>
      <c r="D7" s="6"/>
    </row>
    <row r="9" spans="1:11" x14ac:dyDescent="0.25">
      <c r="A9" s="13" t="s">
        <v>76</v>
      </c>
    </row>
    <row r="10" spans="1:11" x14ac:dyDescent="0.25">
      <c r="A10" s="55" t="s">
        <v>70</v>
      </c>
      <c r="B10" s="40"/>
      <c r="C10" s="16" t="str">
        <f>IF(AND(B10&lt;1,B10&gt;=0),"","area must be between 0 and 1")</f>
        <v/>
      </c>
    </row>
    <row r="11" spans="1:11" x14ac:dyDescent="0.25">
      <c r="A11" s="52" t="s">
        <v>77</v>
      </c>
      <c r="B11" s="63" t="str">
        <f>IF(ISBLANK(B10),"",IF(NOT(ISNUMBER(B10)),"Input Error",IF(OR(B10&lt;=0,B10&gt;=1),"Input Error",IF(B2&gt;0,_xlfn.T.INV(B10,B2),"Input df"))))</f>
        <v/>
      </c>
      <c r="C11" s="14" t="s">
        <v>78</v>
      </c>
    </row>
    <row r="78" spans="1:1" x14ac:dyDescent="0.25">
      <c r="A78" s="3" t="s">
        <v>172</v>
      </c>
    </row>
  </sheetData>
  <sheetProtection algorithmName="SHA-512" hashValue="QyRc6LuhJgxNt29Dd9G3sUBn7Z1Vo4sQbcpFolqzdckLwfW1plQqfY9sUEzm4h14XUZyxC6XLcsSffWov0ZtSQ==" saltValue="520A9H9BRZ3//hXhn3wjL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75"/>
  <sheetViews>
    <sheetView zoomScale="190" zoomScaleNormal="190" workbookViewId="0"/>
  </sheetViews>
  <sheetFormatPr defaultRowHeight="15" x14ac:dyDescent="0.25"/>
  <cols>
    <col min="1" max="1" width="9.5703125" style="3" customWidth="1"/>
    <col min="2" max="16384" width="9.140625" style="3"/>
  </cols>
  <sheetData>
    <row r="1" spans="1:17" x14ac:dyDescent="0.25">
      <c r="A1" s="13" t="s">
        <v>79</v>
      </c>
      <c r="F1" s="10" t="s">
        <v>80</v>
      </c>
      <c r="J1" s="10" t="s">
        <v>1</v>
      </c>
      <c r="Q1" s="3" t="s">
        <v>172</v>
      </c>
    </row>
    <row r="2" spans="1:17" x14ac:dyDescent="0.25">
      <c r="A2" s="23" t="s">
        <v>81</v>
      </c>
      <c r="B2" s="41"/>
      <c r="C2" s="16" t="str">
        <f>IF(OR(ISBLANK(B2),ISNUMBER(B2)),"","xbar must be a number")</f>
        <v/>
      </c>
      <c r="F2" s="23" t="s">
        <v>5</v>
      </c>
      <c r="G2" s="41"/>
      <c r="H2" s="16" t="str">
        <f>IF(OR(ISBLANK(G2),IF(ISNUMBER(G2),AND(G2&gt;0,INT(G2)=G2),FALSE)),"","n must be a positive integer")</f>
        <v/>
      </c>
    </row>
    <row r="3" spans="1:17" x14ac:dyDescent="0.25">
      <c r="A3" s="27" t="s">
        <v>46</v>
      </c>
      <c r="B3" s="41"/>
      <c r="C3" s="16" t="str">
        <f>IF(OR(ISBLANK(B3),IF(ISNUMBER(B3),B3&gt;0,FALSE)),"","σ must be a positive number")</f>
        <v/>
      </c>
      <c r="F3" s="23" t="s">
        <v>53</v>
      </c>
      <c r="G3" s="41"/>
      <c r="H3" s="16" t="str">
        <f>IF(OR(ISBLANK(G3),IF(ISNUMBER(G3),AND(G3&gt;0,INT(G3)=G3),FALSE)),IF(OR(ISBLANK(G2),NOT(ISNUMBER(G2))),"",IF(G3&lt;G2,"","x must be less than n")),"x must be a positive integer")</f>
        <v/>
      </c>
    </row>
    <row r="4" spans="1:17" x14ac:dyDescent="0.25">
      <c r="A4" s="27" t="s">
        <v>5</v>
      </c>
      <c r="B4" s="41"/>
      <c r="C4" s="16" t="str">
        <f>IF(OR(ISBLANK(B4),IF(ISNUMBER(B4),AND(B4&gt;0,INT(B4)=B4),FALSE)),"","n must be a positive integer")</f>
        <v/>
      </c>
      <c r="F4" s="23" t="s">
        <v>82</v>
      </c>
      <c r="G4" s="41"/>
      <c r="H4" s="16"/>
    </row>
    <row r="5" spans="1:17" x14ac:dyDescent="0.25">
      <c r="A5" s="27" t="s">
        <v>82</v>
      </c>
      <c r="B5" s="41"/>
      <c r="C5" s="16" t="str">
        <f>IF(OR(ISBLANK(B5),IF(ISNUMBER(B5),OR(AND(B5&gt;=0.5,B5&lt;1),AND(B5&gt;=50,B5&lt;100)),FALSE)),"","C-Level must be between 50 and 99.99 or between .5 and .9999")</f>
        <v/>
      </c>
      <c r="F5" s="23" t="s">
        <v>81</v>
      </c>
      <c r="G5" s="25" t="str">
        <f>IF(AND(ISNUMBER(G2),ISNUMBER(G3)),IF(AND(INT(G2)=G2,INT(G3)=G3,G2&gt;0,G3&gt;0,G3&lt;G2),G3/G2,""),"")</f>
        <v/>
      </c>
      <c r="H5" s="16" t="str">
        <f>IF(OR(ISBLANK(G4),IF(ISNUMBER(G4),OR(AND(G4&gt;=0.5,G4&lt;1),AND(G4&gt;=50,G4&lt;100)),FALSE))," ","C-Level must be between 50 and 99.99 or between .5 and .9999")</f>
        <v xml:space="preserve"> </v>
      </c>
    </row>
    <row r="6" spans="1:17" x14ac:dyDescent="0.25">
      <c r="A6" s="34" t="s">
        <v>83</v>
      </c>
      <c r="B6" s="35"/>
      <c r="C6" s="33" t="str">
        <f>IF(AND(ISNUMBER(B2),ISNUMBER(B3),ISNUMBER(B4),ISNUMBER(B5)),IF(AND(B3&gt;0,INT(B4)=B4,B4&gt;0,OR(AND(B5&gt;=0.5,B5&lt;1),AND(B5&gt;=50,B5&lt;100))),CONCATENATE("(",ROUND(B2-B3/SQRT(B4)*NORMSINV(1-(IF(B5&lt;1,1-B5,1-B5/100)/2)),IF(B2-B3/SQRT(B4)*NORMSINV(1-(IF(B5&lt;1,1-B5,1-B5/100)/2))&gt;1000,1,4)),", "),"Input "),"")</f>
        <v/>
      </c>
      <c r="D6" s="30" t="str">
        <f>IF(AND(ISNUMBER(B2),ISNUMBER(B3),ISNUMBER(B4),ISNUMBER(B5)),IF(AND(B3&gt;0,INT(B4)=B4,B4&gt;0,OR(AND(B5&gt;=0.5,B5&lt;1),AND(B5&gt;=50,B5&lt;100))),CONCATENATE(ROUND(B2+B3/SQRT(B4)*NORMSINV(1-(IF(B5&lt;1,1-B5,1-B5/100)/2)),IF(B2+B3/SQRT(B4)*NORMSINV(1-(IF(B5&lt;1,1-B5,1-B5/100)/2))&gt;1000,1,4)),")"),"Input "),"")</f>
        <v/>
      </c>
      <c r="F6" s="34" t="s">
        <v>83</v>
      </c>
      <c r="G6" s="35"/>
      <c r="H6" s="33" t="str">
        <f>IF(AND(ISNUMBER(G3),ISNUMBER(G2),ISNUMBER(G4)),IF(AND(INT(G3)=G3,G3&gt;0,G3&lt;G2,INT(G2)=G2,G2&gt;0,OR(AND(G4&gt;=0.5,G4&lt;1),AND(G4&gt;=50,G4&lt;100))),CONCATENATE("(",ROUND(G3/G2-SQRT((G3/G2)*(1-G3/G2)/G2)*NORMSINV(1-(IF(G4&lt;1,1-G4,1-G4/100)/2)),5),", "),"Input "),"")</f>
        <v/>
      </c>
      <c r="I6" s="30" t="str">
        <f>IF(AND(ISNUMBER(G3),ISNUMBER(G2),ISNUMBER(G4)),IF(AND(INT(G3)=G3,G3&gt;0,G3&lt;G2,INT(G2)=G2,G2&gt;0,OR(AND(G4&gt;=0.5,G4&lt;1),AND(G4&gt;=50,G4&lt;100))),CONCATENATE(ROUND(G3/G2+SQRT((G3/G2)*(1-G3/G2)/G2)*NORMSINV(1-(IF(G4&lt;1,1-G4,1-G4/100)/2)),5),")"),"Error"),"")</f>
        <v/>
      </c>
    </row>
    <row r="8" spans="1:17" x14ac:dyDescent="0.25">
      <c r="A8" s="13" t="s">
        <v>84</v>
      </c>
    </row>
    <row r="9" spans="1:17" x14ac:dyDescent="0.25">
      <c r="A9" s="23" t="s">
        <v>81</v>
      </c>
      <c r="B9" s="41"/>
      <c r="C9" s="16" t="str">
        <f>IF(OR(ISBLANK(B9),ISNUMBER(B9)),"","xbar must be a number")</f>
        <v/>
      </c>
    </row>
    <row r="10" spans="1:17" x14ac:dyDescent="0.25">
      <c r="A10" s="27" t="s">
        <v>9</v>
      </c>
      <c r="B10" s="41"/>
      <c r="C10" s="16" t="str">
        <f>IF(OR(ISBLANK(B10),IF(ISNUMBER(B10),B10&gt;0,FALSE)),"","s must be a positive number")</f>
        <v/>
      </c>
    </row>
    <row r="11" spans="1:17" x14ac:dyDescent="0.25">
      <c r="A11" s="27" t="s">
        <v>5</v>
      </c>
      <c r="B11" s="41"/>
      <c r="C11" s="16" t="str">
        <f>IF(OR(ISBLANK(B11),IF(ISNUMBER(B11),AND(B11&gt;0,INT(B11)=B11),FALSE)),"","n must be a positive integer")</f>
        <v/>
      </c>
    </row>
    <row r="12" spans="1:17" x14ac:dyDescent="0.25">
      <c r="A12" s="27" t="s">
        <v>82</v>
      </c>
      <c r="B12" s="41"/>
      <c r="C12" s="16" t="str">
        <f>IF(OR(ISBLANK(B12),IF(ISNUMBER(B12),OR(AND(B12&gt;=0.5,B12&lt;1),AND(B12&gt;=50,B12&lt;100)),FALSE)),"","C-Level must be between 50 and 99.99 or between .5 and .9999")</f>
        <v/>
      </c>
    </row>
    <row r="13" spans="1:17" x14ac:dyDescent="0.25">
      <c r="A13" s="34" t="s">
        <v>83</v>
      </c>
      <c r="B13" s="35"/>
      <c r="C13" s="33" t="str">
        <f>IF(AND(ISNUMBER(B9),ISNUMBER(B10),ISNUMBER(B11),ISNUMBER(B12)),IF(AND(B10&gt;0,INT(B11)=B11,B11&gt;0,OR(AND(B12&gt;=0.5,B12&lt;1),AND(B12&gt;=50,B12&lt;100))),CONCATENATE("(",ROUND(B9-B10/SQRT(B11)*_xlfn.T.INV(1-(IF(B12&lt;1,1-B12,1-B12/100)/2),B11-1),IF(B9-B10/SQRT(B11)*_xlfn.T.INV(1-(IF(B12&lt;1,1-B12,1-B12/100)/2),B11-1)&gt;1000,1,4)),", "),"Input "),"")</f>
        <v/>
      </c>
      <c r="D13" s="30" t="str">
        <f>IF(AND(ISNUMBER(B9),ISNUMBER(B10),ISNUMBER(B11),ISNUMBER(B12)),IF(AND(B10&gt;0,INT(B11)=B11,B11&gt;0,OR(AND(B12&gt;=0.5,B12&lt;1),AND(B12&gt;=50,B12&lt;100))),CONCATENATE(ROUND(B9+B10/SQRT(B11)*_xlfn.T.INV(1-(IF(B12&lt;1,1-B12,1-B12/100)/2),B11-1),IF(B9+B10/SQRT(B11)*_xlfn.T.INV(1-(IF(B12&lt;1,1-B12,1-B12/100)/2),B11-1)&gt;1000,1,4)),")"),"Input "),"")</f>
        <v/>
      </c>
    </row>
    <row r="75" spans="3:3" x14ac:dyDescent="0.25">
      <c r="C75" s="3" t="s">
        <v>172</v>
      </c>
    </row>
  </sheetData>
  <sheetProtection algorithmName="SHA-512" hashValue="g/L0+6Ohu4HU1I2hA2fmeuEmY4z9egIUTyfG/b5drpgLMOx/66x3hXnG0DGWmyGXn4RsiT1epz1lnyovWTyzoA==" saltValue="vvVtfcul3HS14g2wbi+9pQ==" spinCount="100000" sheet="1" objects="1" scenarios="1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00"/>
  <sheetViews>
    <sheetView zoomScale="160" zoomScaleNormal="160" workbookViewId="0"/>
  </sheetViews>
  <sheetFormatPr defaultRowHeight="15" x14ac:dyDescent="0.25"/>
  <cols>
    <col min="1" max="1" width="9.140625" style="3"/>
    <col min="2" max="2" width="3" style="3" customWidth="1"/>
    <col min="3" max="3" width="15.28515625" style="3" customWidth="1"/>
    <col min="4" max="8" width="9.140625" style="3"/>
    <col min="9" max="9" width="3.28515625" style="3" customWidth="1"/>
    <col min="10" max="10" width="14" style="3" customWidth="1"/>
    <col min="11" max="16384" width="9.140625" style="3"/>
  </cols>
  <sheetData>
    <row r="1" spans="1:19" x14ac:dyDescent="0.25">
      <c r="A1" s="13" t="s">
        <v>85</v>
      </c>
      <c r="H1" s="13" t="s">
        <v>86</v>
      </c>
      <c r="K1" s="10" t="s">
        <v>1</v>
      </c>
      <c r="S1" s="3" t="s">
        <v>172</v>
      </c>
    </row>
    <row r="2" spans="1:19" x14ac:dyDescent="0.25">
      <c r="A2" s="23" t="s">
        <v>87</v>
      </c>
      <c r="B2" s="24" t="s">
        <v>7</v>
      </c>
      <c r="C2" s="41"/>
      <c r="D2" s="16" t="str">
        <f>IF(OR(ISBLANK(C2),ISNUMBER(C2))," ","µ must be a number")</f>
        <v xml:space="preserve"> </v>
      </c>
      <c r="H2" s="23" t="s">
        <v>88</v>
      </c>
      <c r="I2" s="24" t="s">
        <v>7</v>
      </c>
      <c r="J2" s="41"/>
      <c r="K2" s="16" t="str">
        <f>IF(OR(ISBLANK(J2),IF(ISNUMBER(J2),AND(J2&gt;0,J2&lt;1),FALSE))," ","p must be a number between 0 and 1")</f>
        <v xml:space="preserve"> </v>
      </c>
      <c r="N2" s="4"/>
    </row>
    <row r="3" spans="1:19" x14ac:dyDescent="0.25">
      <c r="A3" s="23" t="s">
        <v>89</v>
      </c>
      <c r="B3" s="42" t="s">
        <v>90</v>
      </c>
      <c r="C3" s="25" t="str">
        <f>IF(ISNUMBER(C2),C2,"")</f>
        <v/>
      </c>
      <c r="D3" s="3" t="s">
        <v>172</v>
      </c>
      <c r="H3" s="23" t="s">
        <v>91</v>
      </c>
      <c r="I3" s="42" t="s">
        <v>90</v>
      </c>
      <c r="J3" s="32" t="str">
        <f>IF(ISNUMBER(J2),J2,"")</f>
        <v/>
      </c>
      <c r="K3" s="3" t="s">
        <v>172</v>
      </c>
      <c r="M3" s="4"/>
    </row>
    <row r="4" spans="1:19" x14ac:dyDescent="0.25">
      <c r="A4" s="23"/>
      <c r="B4" s="26" t="s">
        <v>7</v>
      </c>
      <c r="C4" s="41"/>
      <c r="D4" s="16" t="str">
        <f>IF(OR(ISBLANK(C4),ISNUMBER(C4))," ","xbar must be a number")</f>
        <v xml:space="preserve"> </v>
      </c>
      <c r="H4" s="23" t="s">
        <v>92</v>
      </c>
      <c r="I4" s="26" t="s">
        <v>7</v>
      </c>
      <c r="J4" s="41"/>
      <c r="K4" s="16" t="str">
        <f>IF(OR(ISBLANK(J4),IF(ISNUMBER(J4),AND(J4&gt;0,INT(J4)=J4),FALSE))," ","n must be a positive integer")</f>
        <v xml:space="preserve"> </v>
      </c>
      <c r="N4" s="4"/>
    </row>
    <row r="5" spans="1:19" x14ac:dyDescent="0.25">
      <c r="A5" s="27" t="s">
        <v>93</v>
      </c>
      <c r="B5" s="26" t="s">
        <v>7</v>
      </c>
      <c r="C5" s="41"/>
      <c r="D5" s="16" t="str">
        <f>IF(OR(ISBLANK(C5),IF(ISNUMBER(C5),C5&gt;0,FALSE))," ","σ must be a positive number")</f>
        <v xml:space="preserve"> </v>
      </c>
      <c r="H5" s="23" t="s">
        <v>49</v>
      </c>
      <c r="I5" s="26" t="s">
        <v>7</v>
      </c>
      <c r="J5" s="41"/>
      <c r="K5" s="16" t="str">
        <f>IF(OR(ISBLANK(J5),IF(ISNUMBER(J5),AND(J5&gt;0,INT(J5)=J5),FALSE)),IF(OR(ISBLANK(J4),NOT(ISNUMBER(J4)))," ",IF(J5&lt;J4,"","x must be less than n")),"x must be a positive integer")</f>
        <v xml:space="preserve"> </v>
      </c>
    </row>
    <row r="6" spans="1:19" x14ac:dyDescent="0.25">
      <c r="A6" s="27" t="s">
        <v>92</v>
      </c>
      <c r="B6" s="26" t="s">
        <v>7</v>
      </c>
      <c r="C6" s="41"/>
      <c r="D6" s="16" t="str">
        <f>IF(OR(ISBLANK(C6),IF(ISNUMBER(C6),AND(C6&gt;0,INT(C6)=C6),FALSE))," ","n must be a positive integer")</f>
        <v xml:space="preserve"> </v>
      </c>
      <c r="H6" s="23"/>
      <c r="I6" s="26" t="s">
        <v>7</v>
      </c>
      <c r="J6" s="25" t="str">
        <f>IF(AND(ISNUMBER(J2),ISNUMBER(J4),ISNUMBER(J5)),IF(AND(INT(J4)=J4,INT(J5)=J5,J2&gt;0,J2&lt;1,J5&gt;0,J5&lt;J4),J5/J4,""),"")</f>
        <v/>
      </c>
      <c r="K6" s="16" t="s">
        <v>172</v>
      </c>
    </row>
    <row r="7" spans="1:19" x14ac:dyDescent="0.25">
      <c r="A7" s="9"/>
      <c r="B7" s="14"/>
      <c r="D7" s="16"/>
      <c r="H7" s="4"/>
      <c r="K7" s="16"/>
    </row>
    <row r="8" spans="1:19" x14ac:dyDescent="0.25">
      <c r="A8" s="28" t="s">
        <v>94</v>
      </c>
      <c r="B8" s="29" t="s">
        <v>7</v>
      </c>
      <c r="C8" s="65" t="str">
        <f>IF(AND(ISNUMBER(C4),ISNUMBER(C5),ISNUMBER(C6),ISNUMBER(C2)),IF(AND(INT(C6)=C6,C6&gt;0,C5&gt;0),(C4-C2)/(C5/SQRT(C6)),"Input Error"),"")</f>
        <v/>
      </c>
      <c r="D8" s="13" t="s">
        <v>172</v>
      </c>
      <c r="H8" s="28" t="s">
        <v>94</v>
      </c>
      <c r="I8" s="29" t="s">
        <v>7</v>
      </c>
      <c r="J8" s="65" t="str">
        <f>IF(AND(ISNUMBER(J2),ISNUMBER(J4),ISNUMBER(J5)),IF(AND(INT(J4)=J4,INT(J5)=J5,J2&gt;0,J2&lt;1,J5&gt;0,J5&lt;J4),(J6-J2)/SQRT(J2*(1-J2)/J4),"Input Error"),"")</f>
        <v/>
      </c>
      <c r="K8" s="13" t="s">
        <v>172</v>
      </c>
    </row>
    <row r="9" spans="1:19" x14ac:dyDescent="0.25">
      <c r="A9" s="28" t="s">
        <v>95</v>
      </c>
      <c r="B9" s="29" t="s">
        <v>7</v>
      </c>
      <c r="C9" s="65" t="str">
        <f>IF(AND(ISNUMBER(C4),ISNUMBER(C5),ISNUMBER(C6),ISNUMBER(C2)),IF(AND(INT(C6)=C6,C6&gt;0,C5&gt;0),IF(B3="≠",2*IF(C8&lt;0,NORMSDIST(C8),1-NORMSDIST(C8)),IF(B3="&lt;",NORMSDIST(C8),IF(B3="&gt;",1-NORMSDIST(C8),"Select H1"))),"Input Error"),"")</f>
        <v/>
      </c>
      <c r="D9" s="13" t="s">
        <v>172</v>
      </c>
      <c r="H9" s="28" t="s">
        <v>95</v>
      </c>
      <c r="I9" s="29" t="s">
        <v>7</v>
      </c>
      <c r="J9" s="65" t="str">
        <f>IF(AND(ISNUMBER(J2),ISNUMBER(J4),ISNUMBER(J5)),IF(AND(INT(J4)=J4,INT(J5)=J5,J2&gt;0,J2&lt;1,J5&gt;0,J5&lt;J4),IF(I3="≠",2*IF(J8&lt;0,NORMSDIST(J8),1-NORMSDIST(J8)),IF(I3="&lt;",NORMSDIST(J8),IF(I3="&gt;",1-NORMSDIST(J8),"Select H1"))),"Input Error"),"")</f>
        <v/>
      </c>
      <c r="K9" s="13" t="s">
        <v>172</v>
      </c>
    </row>
    <row r="11" spans="1:19" x14ac:dyDescent="0.25">
      <c r="A11" s="13" t="s">
        <v>96</v>
      </c>
    </row>
    <row r="12" spans="1:19" x14ac:dyDescent="0.25">
      <c r="A12" s="23" t="s">
        <v>87</v>
      </c>
      <c r="B12" s="24" t="s">
        <v>7</v>
      </c>
      <c r="C12" s="41"/>
      <c r="D12" s="16" t="str">
        <f>IF(OR(ISBLANK(C12),ISNUMBER(C12))," ","µ must be a number")</f>
        <v xml:space="preserve"> </v>
      </c>
    </row>
    <row r="13" spans="1:19" x14ac:dyDescent="0.25">
      <c r="A13" s="23" t="s">
        <v>89</v>
      </c>
      <c r="B13" s="42" t="s">
        <v>90</v>
      </c>
      <c r="C13" s="25" t="str">
        <f>IF(ISNUMBER(C12),C12,"")</f>
        <v/>
      </c>
      <c r="D13" s="3" t="s">
        <v>172</v>
      </c>
    </row>
    <row r="14" spans="1:19" x14ac:dyDescent="0.25">
      <c r="A14" s="23"/>
      <c r="B14" s="26" t="s">
        <v>7</v>
      </c>
      <c r="C14" s="41"/>
      <c r="D14" s="16" t="str">
        <f>IF(OR(ISBLANK(C14),ISNUMBER(C14))," ","xbar must be a number")</f>
        <v xml:space="preserve"> </v>
      </c>
    </row>
    <row r="15" spans="1:19" x14ac:dyDescent="0.25">
      <c r="A15" s="27" t="s">
        <v>97</v>
      </c>
      <c r="B15" s="26" t="s">
        <v>7</v>
      </c>
      <c r="C15" s="41"/>
      <c r="D15" s="16" t="str">
        <f>IF(OR(ISBLANK(C15),IF(ISNUMBER(C15),C15&gt;0,FALSE))," ","s must be a positive number")</f>
        <v xml:space="preserve"> </v>
      </c>
    </row>
    <row r="16" spans="1:19" x14ac:dyDescent="0.25">
      <c r="A16" s="27" t="s">
        <v>92</v>
      </c>
      <c r="B16" s="26" t="s">
        <v>7</v>
      </c>
      <c r="C16" s="41"/>
      <c r="D16" s="16" t="str">
        <f>IF(OR(ISBLANK(C16),IF(ISNUMBER(C16),AND(C16&gt;0,INT(C16)=C16),FALSE))," ","n must be a positive integer")</f>
        <v xml:space="preserve"> </v>
      </c>
    </row>
    <row r="17" spans="1:4" x14ac:dyDescent="0.25">
      <c r="A17" s="9"/>
      <c r="B17" s="14"/>
      <c r="D17" s="16"/>
    </row>
    <row r="18" spans="1:4" x14ac:dyDescent="0.25">
      <c r="A18" s="28" t="s">
        <v>98</v>
      </c>
      <c r="B18" s="29" t="s">
        <v>7</v>
      </c>
      <c r="C18" s="65" t="str">
        <f>IF(AND(ISNUMBER(C14),ISNUMBER(C15),ISNUMBER(C16),ISNUMBER(C12)),IF(AND(INT(C16)=C16,C16&gt;0,C15&gt;0),(C14-C12)/(C15/SQRT(C16)),"Input Error"),"")</f>
        <v/>
      </c>
      <c r="D18" s="13" t="s">
        <v>172</v>
      </c>
    </row>
    <row r="19" spans="1:4" x14ac:dyDescent="0.25">
      <c r="A19" s="28" t="s">
        <v>95</v>
      </c>
      <c r="B19" s="29" t="s">
        <v>7</v>
      </c>
      <c r="C19" s="65" t="str">
        <f>IF(AND(ISNUMBER(C14),ISNUMBER(C15),ISNUMBER(C16),ISNUMBER(C12)),IF(AND(INT(C16)=C16,C16&gt;0,C15&gt;0),IF(B13="≠",TDIST(ABS(C18),C16-1,2),IF(B13="&lt;",IF(C18&lt;0,TDIST(ABS(C18),C16-1,1),1-TDIST(ABS(C18),C16-1,1)),IF(B13="&gt;",IF(C18&lt;0,1-TDIST(ABS(C18),C16-1,1),TDIST(ABS(C18),C16-1,1)),"Select H1"))),"Input Error"),"")</f>
        <v/>
      </c>
      <c r="D19" s="13" t="s">
        <v>172</v>
      </c>
    </row>
    <row r="75" spans="2:3" x14ac:dyDescent="0.25">
      <c r="B75" s="3" t="s">
        <v>172</v>
      </c>
      <c r="C75" s="3" t="s">
        <v>172</v>
      </c>
    </row>
    <row r="98" spans="1:1" x14ac:dyDescent="0.25">
      <c r="A98" s="19" t="s">
        <v>90</v>
      </c>
    </row>
    <row r="99" spans="1:1" x14ac:dyDescent="0.25">
      <c r="A99" s="3" t="s">
        <v>99</v>
      </c>
    </row>
    <row r="100" spans="1:1" x14ac:dyDescent="0.25">
      <c r="A100" s="3" t="s">
        <v>100</v>
      </c>
    </row>
  </sheetData>
  <sheetProtection algorithmName="SHA-512" hashValue="FAXMHmEmyMnqjXgYIqFq9K1c9Gtn1SUyZGJv7aFc4E2FwMG5kY4atfAXtTBYhkSgngXMlUfAfUDChdppicbV/g==" saltValue="BHHojX6RJVv1zbsJm1K2SA==" spinCount="100000" sheet="1" objects="1" scenarios="1"/>
  <dataValidations xWindow="100" yWindow="336" count="1">
    <dataValidation type="list" allowBlank="1" showInputMessage="1" showErrorMessage="1" promptTitle="Select H1" prompt="≠, &lt;, or &gt;" sqref="B3 I3 B13" xr:uid="{00000000-0002-0000-0700-000000000000}">
      <formula1>$A$98:$A$100</formula1>
    </dataValidation>
  </dataValidation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95"/>
  <sheetViews>
    <sheetView zoomScale="160" zoomScaleNormal="160" workbookViewId="0"/>
  </sheetViews>
  <sheetFormatPr defaultRowHeight="15" x14ac:dyDescent="0.25"/>
  <cols>
    <col min="1" max="1" width="9.140625" style="3"/>
    <col min="2" max="2" width="3.140625" style="3" customWidth="1"/>
    <col min="3" max="3" width="15" style="3" customWidth="1"/>
    <col min="4" max="8" width="9.140625" style="3"/>
    <col min="9" max="9" width="3.42578125" style="3" customWidth="1"/>
    <col min="10" max="10" width="16" style="3" customWidth="1"/>
    <col min="11" max="16384" width="9.140625" style="3"/>
  </cols>
  <sheetData>
    <row r="1" spans="1:19" x14ac:dyDescent="0.25">
      <c r="A1" s="13" t="s">
        <v>101</v>
      </c>
      <c r="H1" s="13" t="s">
        <v>102</v>
      </c>
      <c r="K1" s="10" t="s">
        <v>1</v>
      </c>
      <c r="S1" s="3" t="s">
        <v>172</v>
      </c>
    </row>
    <row r="2" spans="1:19" x14ac:dyDescent="0.25">
      <c r="A2" s="23" t="s">
        <v>103</v>
      </c>
      <c r="B2" s="24" t="s">
        <v>7</v>
      </c>
      <c r="C2" s="25" t="s">
        <v>104</v>
      </c>
      <c r="D2" s="16"/>
      <c r="H2" s="23" t="s">
        <v>105</v>
      </c>
      <c r="I2" s="24" t="s">
        <v>7</v>
      </c>
      <c r="J2" s="32" t="s">
        <v>106</v>
      </c>
      <c r="K2" s="16"/>
      <c r="N2" s="4"/>
    </row>
    <row r="3" spans="1:19" x14ac:dyDescent="0.25">
      <c r="A3" s="23" t="s">
        <v>107</v>
      </c>
      <c r="B3" s="42" t="s">
        <v>90</v>
      </c>
      <c r="C3" s="25" t="s">
        <v>104</v>
      </c>
      <c r="H3" s="23" t="s">
        <v>108</v>
      </c>
      <c r="I3" s="42" t="s">
        <v>90</v>
      </c>
      <c r="J3" s="32" t="s">
        <v>106</v>
      </c>
      <c r="M3" s="4"/>
    </row>
    <row r="4" spans="1:19" x14ac:dyDescent="0.25">
      <c r="A4" s="23"/>
      <c r="B4" s="26" t="s">
        <v>7</v>
      </c>
      <c r="C4" s="41"/>
      <c r="D4" s="16" t="str">
        <f>IF(OR(ISBLANK(C4),ISNUMBER(C4))," ","xbar must be a number")</f>
        <v xml:space="preserve"> </v>
      </c>
      <c r="H4" s="23" t="s">
        <v>109</v>
      </c>
      <c r="I4" s="26" t="s">
        <v>7</v>
      </c>
      <c r="J4" s="41"/>
      <c r="K4" s="16" t="str">
        <f>IF(OR(ISBLANK(J4),IF(ISNUMBER(J4),AND(J4&gt;0,INT(J4)=J4),FALSE))," ","n must be a positive integer")</f>
        <v xml:space="preserve"> </v>
      </c>
      <c r="N4" s="4"/>
    </row>
    <row r="5" spans="1:19" x14ac:dyDescent="0.25">
      <c r="A5" s="27" t="s">
        <v>110</v>
      </c>
      <c r="B5" s="26" t="s">
        <v>7</v>
      </c>
      <c r="C5" s="41"/>
      <c r="D5" s="16" t="str">
        <f>IF(OR(ISBLANK(C5),IF(ISNUMBER(C5),C5&gt;0,FALSE))," ","s must be a positive number")</f>
        <v xml:space="preserve"> </v>
      </c>
      <c r="H5" s="23" t="s">
        <v>111</v>
      </c>
      <c r="I5" s="26" t="s">
        <v>7</v>
      </c>
      <c r="J5" s="41"/>
      <c r="K5" s="16" t="str">
        <f>IF(OR(ISBLANK(J5),IF(ISNUMBER(J5),AND(J5&gt;0,INT(J5)=J5),FALSE)),IF(OR(ISBLANK(J4),NOT(ISNUMBER(J4)))," ",IF(J5&lt;J4," ","x must be less than n")),"x must be a positive integer")</f>
        <v xml:space="preserve"> </v>
      </c>
    </row>
    <row r="6" spans="1:19" x14ac:dyDescent="0.25">
      <c r="A6" s="27" t="s">
        <v>109</v>
      </c>
      <c r="B6" s="26" t="s">
        <v>7</v>
      </c>
      <c r="C6" s="41"/>
      <c r="D6" s="16" t="str">
        <f>IF(OR(ISBLANK(C6),IF(ISNUMBER(C6),AND(C6&gt;0,INT(C6)=C6),FALSE))," ","n must be a positive integer")</f>
        <v xml:space="preserve"> </v>
      </c>
      <c r="H6" s="23"/>
      <c r="I6" s="26" t="s">
        <v>7</v>
      </c>
      <c r="J6" s="25" t="str">
        <f>IF(AND(ISNUMBER(J4),ISNUMBER(J5)),IF(AND(INT(J4)=J4,INT(J5)=J5,J5&gt;0,J5&lt;J4),J5/J4,""),"")</f>
        <v/>
      </c>
      <c r="K6" s="16" t="s">
        <v>172</v>
      </c>
    </row>
    <row r="7" spans="1:19" x14ac:dyDescent="0.25">
      <c r="A7" s="23"/>
      <c r="B7" s="26" t="s">
        <v>7</v>
      </c>
      <c r="C7" s="41"/>
      <c r="D7" s="16" t="str">
        <f>IF(OR(ISBLANK(C7),ISNUMBER(C7))," ","xbar must be a number")</f>
        <v xml:space="preserve"> </v>
      </c>
      <c r="H7" s="23" t="s">
        <v>112</v>
      </c>
      <c r="I7" s="26" t="s">
        <v>7</v>
      </c>
      <c r="J7" s="41"/>
      <c r="K7" s="16" t="str">
        <f>IF(OR(ISBLANK(J7),IF(ISNUMBER(J7),AND(J7&gt;0,INT(J7)=J7),FALSE))," ","n must be a positive integer")</f>
        <v xml:space="preserve"> </v>
      </c>
    </row>
    <row r="8" spans="1:19" x14ac:dyDescent="0.25">
      <c r="A8" s="27" t="s">
        <v>113</v>
      </c>
      <c r="B8" s="26" t="s">
        <v>7</v>
      </c>
      <c r="C8" s="41"/>
      <c r="D8" s="16" t="str">
        <f>IF(OR(ISBLANK(C8),IF(ISNUMBER(C8),C8&gt;0,FALSE))," ","s must be a positive number")</f>
        <v xml:space="preserve"> </v>
      </c>
      <c r="H8" s="23" t="s">
        <v>114</v>
      </c>
      <c r="I8" s="26" t="s">
        <v>7</v>
      </c>
      <c r="J8" s="41"/>
      <c r="K8" s="16" t="str">
        <f>IF(OR(ISBLANK(J8),IF(ISNUMBER(J8),AND(J8&gt;0,INT(J8)=J8),FALSE)),IF(OR(ISBLANK(J7),NOT(ISNUMBER(J7)))," ",IF(J8&lt;J7," ","x must be less than n")),"x must be a positive integer")</f>
        <v xml:space="preserve"> </v>
      </c>
    </row>
    <row r="9" spans="1:19" x14ac:dyDescent="0.25">
      <c r="A9" s="27" t="s">
        <v>112</v>
      </c>
      <c r="B9" s="26" t="s">
        <v>7</v>
      </c>
      <c r="C9" s="41"/>
      <c r="D9" s="16" t="str">
        <f>IF(OR(ISBLANK(C9),IF(ISNUMBER(C9),AND(C9&gt;0,INT(C9)=C9),FALSE))," ","n must be a positive integer")</f>
        <v xml:space="preserve"> </v>
      </c>
      <c r="H9" s="23"/>
      <c r="I9" s="26" t="s">
        <v>7</v>
      </c>
      <c r="J9" s="25" t="str">
        <f>IF(AND(ISNUMBER(J7),ISNUMBER(J8)),IF(AND(INT(J7)=J7,INT(J8)=J8,J8&gt;0,J8&lt;J7),J8/J7,""),"")</f>
        <v/>
      </c>
      <c r="K9" s="16" t="s">
        <v>172</v>
      </c>
    </row>
    <row r="10" spans="1:19" x14ac:dyDescent="0.25">
      <c r="A10" s="9"/>
      <c r="B10" s="14"/>
      <c r="C10" s="16"/>
      <c r="H10" s="4"/>
      <c r="K10" s="16"/>
    </row>
    <row r="11" spans="1:19" x14ac:dyDescent="0.25">
      <c r="A11" s="28" t="s">
        <v>98</v>
      </c>
      <c r="B11" s="29" t="s">
        <v>7</v>
      </c>
      <c r="C11" s="65" t="str">
        <f>IF(AND(ISNUMBER(C4),ISNUMBER(C5),ISNUMBER(C6),ISNUMBER(C7),ISNUMBER(C8),ISNUMBER(C9)),IF(AND(INT(C6)=C6,C6&gt;0,C5&gt;0,INT(C9)=C9,C9&gt;0,C8&gt;0),(C4-C7)/SQRT(C5^2/C6+C8^2/C9),"Input Error"),"")</f>
        <v/>
      </c>
      <c r="D11" s="13" t="s">
        <v>172</v>
      </c>
      <c r="H11" s="28" t="s">
        <v>94</v>
      </c>
      <c r="I11" s="29" t="s">
        <v>7</v>
      </c>
      <c r="J11" s="65" t="str">
        <f>IF(AND(ISNUMBER(J4),ISNUMBER(J5),ISNUMBER(J7),ISNUMBER(J8)),IF(AND(INT(J4)=J4,INT(J5)=J5,J5&gt;0,J5&lt;J4,INT(J7)=J7,INT(J8)=J8,J8&gt;0,J8&lt;J7),(J6-J9)/SQRT(((J5+J8)/(J4+J7))*(1-((J5+J8)/(J4+J7)))/J4+((J5+J8)/(J4+J7))*(1-((J5+J8)/(J4+J7)))/J7),"Input Error"),"")</f>
        <v/>
      </c>
      <c r="K11" s="13" t="s">
        <v>172</v>
      </c>
    </row>
    <row r="12" spans="1:19" x14ac:dyDescent="0.25">
      <c r="A12" s="28" t="s">
        <v>115</v>
      </c>
      <c r="B12" s="31" t="s">
        <v>7</v>
      </c>
      <c r="C12" s="30" t="str">
        <f>IF(AND(ISNUMBER(C4),ISNUMBER(C5),ISNUMBER(C6),ISNUMBER(C7),ISNUMBER(C8),ISNUMBER(C9)),IF(AND(INT(C6)=C6,C6&gt;0,C5&gt;0,INT(C9)=C9,C9&gt;0,C8&gt;0),(C5^2/C6+C8^2/C9)^2/((C5^2/C6)^2/(C6-1)+(C8^2/C9)^2/(C9-1)),"Input Error"),"")</f>
        <v/>
      </c>
      <c r="D12" s="13" t="s">
        <v>172</v>
      </c>
      <c r="H12" s="28" t="s">
        <v>95</v>
      </c>
      <c r="I12" s="29" t="s">
        <v>7</v>
      </c>
      <c r="J12" s="65" t="str">
        <f>IF(AND(ISNUMBER(J4),ISNUMBER(J5),ISNUMBER(J7),ISNUMBER(J8)),IF(AND(INT(J4)=J4,INT(J5)=J5,J5&gt;0,J5&lt;J4,INT(J7)=J7,INT(J8)=J8,J8&gt;0,J8&lt;J7),IF(I3="≠",2*IF(J11&lt;0,NORMSDIST(J11),1-NORMSDIST(J11)),IF(I3="&lt;",NORMSDIST(J11),IF(I3="&gt;",1-NORMSDIST(J11),"Select H1"))),"Input Error"),"")</f>
        <v/>
      </c>
      <c r="K12" s="13" t="s">
        <v>172</v>
      </c>
    </row>
    <row r="13" spans="1:19" x14ac:dyDescent="0.25">
      <c r="A13" s="28" t="s">
        <v>95</v>
      </c>
      <c r="B13" s="29" t="s">
        <v>7</v>
      </c>
      <c r="C13" s="65" t="str">
        <f>IF(AND(ISNUMBER(C4),ISNUMBER(C5),ISNUMBER(C6),ISNUMBER(C7),ISNUMBER(C8),ISNUMBER(C9)),IF(AND(INT(C6)=C6,C6&gt;0,C5&gt;0,INT(C9)=C9,C9&gt;0,C8&gt;0), IF(B3="≠",TDIST(ABS(C11),C12,2),IF(B3="&lt;",IF(C11&lt;0,TDIST(ABS(C11),C12,1),1-TDIST(ABS(C11),C12,1)),IF(B3="&gt;",IF(C11&lt;0,1-TDIST(ABS(C11),C12,1),TDIST(ABS(C11),C12,1)),"Select H1"))),"Input Error"),"")</f>
        <v/>
      </c>
      <c r="D13" s="13" t="s">
        <v>172</v>
      </c>
    </row>
    <row r="75" spans="2:2" x14ac:dyDescent="0.25">
      <c r="B75" s="3" t="s">
        <v>172</v>
      </c>
    </row>
    <row r="93" spans="1:1" x14ac:dyDescent="0.25">
      <c r="A93" s="19" t="s">
        <v>90</v>
      </c>
    </row>
    <row r="94" spans="1:1" x14ac:dyDescent="0.25">
      <c r="A94" s="3" t="s">
        <v>99</v>
      </c>
    </row>
    <row r="95" spans="1:1" x14ac:dyDescent="0.25">
      <c r="A95" s="3" t="s">
        <v>100</v>
      </c>
    </row>
  </sheetData>
  <sheetProtection algorithmName="SHA-512" hashValue="jKyu0cRiy3HXbGiLACOA0xTk5Qx4CofzkQ/F6akIyQqW30KM8BeJkTnaueppshVaCgaVJ4Js9/Fx5oI5PA2fWg==" saltValue="xk6kzGKKtPamGzJr1+ddNQ==" spinCount="100000" sheet="1" objects="1" scenarios="1"/>
  <dataValidations count="1">
    <dataValidation type="list" allowBlank="1" showInputMessage="1" showErrorMessage="1" promptTitle="Select H1" prompt="≠, &lt;, or &gt;" sqref="B3 I3" xr:uid="{00000000-0002-0000-0800-000000000000}">
      <formula1>$A$93:$A$95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SampleStats</vt:lpstr>
      <vt:lpstr>PairedData</vt:lpstr>
      <vt:lpstr>Discrete Probability Dist.</vt:lpstr>
      <vt:lpstr>Binomial</vt:lpstr>
      <vt:lpstr>Normal</vt:lpstr>
      <vt:lpstr>T Dist.</vt:lpstr>
      <vt:lpstr>Conf. Intervals</vt:lpstr>
      <vt:lpstr>1 Sample Hyp. Tests</vt:lpstr>
      <vt:lpstr>2 Sample Hyp. Tests</vt:lpstr>
      <vt:lpstr>One-Way ANOVA</vt:lpstr>
      <vt:lpstr>ChiSquare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Newman, Ryan</dc:creator>
  <cp:keywords/>
  <dc:description/>
  <cp:lastModifiedBy>Newman, Ryan</cp:lastModifiedBy>
  <cp:revision/>
  <dcterms:created xsi:type="dcterms:W3CDTF">2017-08-02T04:00:27Z</dcterms:created>
  <dcterms:modified xsi:type="dcterms:W3CDTF">2024-05-04T21:23:32Z</dcterms:modified>
  <cp:category/>
  <cp:contentStatus/>
</cp:coreProperties>
</file>