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916453d256f63eb8/Documentos/GitHub/CursosRedes/Proyecto Redes 2/"/>
    </mc:Choice>
  </mc:AlternateContent>
  <xr:revisionPtr revIDLastSave="1116" documentId="11_AD4D2F04E46CFB4ACB3E20CB0D92F634683EDF1C" xr6:coauthVersionLast="47" xr6:coauthVersionMax="47" xr10:uidLastSave="{9D8E9E2F-853E-4418-8E88-6C8D606C36F8}"/>
  <bookViews>
    <workbookView xWindow="30675" yWindow="1875" windowWidth="28800" windowHeight="15285" activeTab="1" xr2:uid="{00000000-000D-0000-FFFF-FFFF00000000}"/>
  </bookViews>
  <sheets>
    <sheet name="Dispositivos Necesarios" sheetId="1" r:id="rId1"/>
    <sheet name="Presupuesto" sheetId="2" r:id="rId2"/>
    <sheet name="Instalacion" sheetId="4" r:id="rId3"/>
    <sheet name="Subnete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G4" i="1"/>
  <c r="H4" i="1" s="1"/>
  <c r="G19" i="2"/>
  <c r="F19" i="1"/>
  <c r="F6" i="2"/>
  <c r="F13" i="1"/>
  <c r="F14" i="1"/>
  <c r="F15" i="1"/>
  <c r="F16" i="1"/>
  <c r="F17" i="1"/>
  <c r="F18" i="1"/>
  <c r="H5" i="1"/>
  <c r="H6" i="1"/>
  <c r="H7" i="1"/>
  <c r="H8" i="1"/>
  <c r="H9" i="1"/>
  <c r="G5" i="1"/>
  <c r="G6" i="1"/>
  <c r="G7" i="1"/>
  <c r="G8" i="1"/>
  <c r="G9" i="1"/>
  <c r="F5" i="1"/>
  <c r="F6" i="1"/>
  <c r="F7" i="1"/>
  <c r="F8" i="1"/>
  <c r="F9" i="1"/>
  <c r="F4" i="1"/>
  <c r="E5" i="1"/>
  <c r="E6" i="1"/>
  <c r="E7" i="1"/>
  <c r="E8" i="1"/>
  <c r="E9" i="1"/>
  <c r="E10" i="1"/>
  <c r="E4" i="1"/>
  <c r="D10" i="1"/>
  <c r="F18" i="2"/>
  <c r="F17" i="2"/>
  <c r="F15" i="2"/>
  <c r="F14" i="2"/>
  <c r="F13" i="2"/>
  <c r="F12" i="2"/>
  <c r="F11" i="2"/>
  <c r="L6" i="2"/>
  <c r="K6" i="2"/>
  <c r="G10" i="1" l="1"/>
  <c r="H10" i="1"/>
  <c r="F7" i="2"/>
  <c r="F8" i="2"/>
  <c r="F9" i="2"/>
  <c r="F5" i="2"/>
  <c r="F4" i="2"/>
  <c r="F19" i="2" s="1"/>
  <c r="F10" i="1" l="1"/>
</calcChain>
</file>

<file path=xl/sharedStrings.xml><?xml version="1.0" encoding="utf-8"?>
<sst xmlns="http://schemas.openxmlformats.org/spreadsheetml/2006/main" count="348" uniqueCount="252">
  <si>
    <t>Departamentos</t>
  </si>
  <si>
    <t>TI</t>
  </si>
  <si>
    <t xml:space="preserve">Administración </t>
  </si>
  <si>
    <t>RRHH</t>
  </si>
  <si>
    <t>Gerencia</t>
  </si>
  <si>
    <t>Total Final</t>
  </si>
  <si>
    <t>Servicio al Cliente y Ventas</t>
  </si>
  <si>
    <t xml:space="preserve">Finanzas </t>
  </si>
  <si>
    <t>Routers C.Dist</t>
  </si>
  <si>
    <t>Totales</t>
  </si>
  <si>
    <t>Componente</t>
  </si>
  <si>
    <t>Modelo</t>
  </si>
  <si>
    <t>Routers Distribución</t>
  </si>
  <si>
    <t>Routers Core</t>
  </si>
  <si>
    <t xml:space="preserve">Switches de Acceso	</t>
  </si>
  <si>
    <t xml:space="preserve">Puntos de Acceso WiFi	</t>
  </si>
  <si>
    <t xml:space="preserve">Servidores físicos	</t>
  </si>
  <si>
    <t xml:space="preserve">UPS empresariales	</t>
  </si>
  <si>
    <t>Cisco ISR 4331</t>
  </si>
  <si>
    <t>Precio por unidad</t>
  </si>
  <si>
    <t>Total</t>
  </si>
  <si>
    <t>Fuente</t>
  </si>
  <si>
    <t>Cableado Estructurado</t>
  </si>
  <si>
    <t>Cisco Catalyst 2960X‑48TS‑LL</t>
  </si>
  <si>
    <t>Dell PowerEdge R650</t>
  </si>
  <si>
    <t>Canaletas</t>
  </si>
  <si>
    <t>Patch Panel</t>
  </si>
  <si>
    <t>Conectores</t>
  </si>
  <si>
    <t>itprice</t>
  </si>
  <si>
    <t>Cisco Catalyst 9120AX-B (Wi‑Fi 6)</t>
  </si>
  <si>
    <t>eBay</t>
  </si>
  <si>
    <t>APC SMT1500RM2UC</t>
  </si>
  <si>
    <t>CDW</t>
  </si>
  <si>
    <t>Unidades</t>
  </si>
  <si>
    <t>Dispositivos</t>
  </si>
  <si>
    <t>C Horizontal</t>
  </si>
  <si>
    <t>Max</t>
  </si>
  <si>
    <t>90m</t>
  </si>
  <si>
    <t>parcheo</t>
  </si>
  <si>
    <t>10m</t>
  </si>
  <si>
    <t>Suma</t>
  </si>
  <si>
    <t>Ferretería Venecia</t>
  </si>
  <si>
    <t>Dispositivos principales</t>
  </si>
  <si>
    <t>Mano de obra especializada</t>
  </si>
  <si>
    <t>Presupuesto final total:</t>
  </si>
  <si>
    <t>Cables</t>
  </si>
  <si>
    <t>UTP CAT6 gris</t>
  </si>
  <si>
    <t>Gabinete o Racks</t>
  </si>
  <si>
    <t>Documentación técnica, pruebas y mantenimiento</t>
  </si>
  <si>
    <t>CAT6 de 48 puertos</t>
  </si>
  <si>
    <t>De piso 42U</t>
  </si>
  <si>
    <t>Curvas, uniones, cajas de salida, tapas y anclajes incluidos</t>
  </si>
  <si>
    <t>Macho, hembra y para PP</t>
  </si>
  <si>
    <t>Amazon</t>
  </si>
  <si>
    <t>CQ NET</t>
  </si>
  <si>
    <t>D.A.S Solutions</t>
  </si>
  <si>
    <t>Servicios Profesionales</t>
  </si>
  <si>
    <t>Fase</t>
  </si>
  <si>
    <t>Actividad</t>
  </si>
  <si>
    <t>Responsable(s)</t>
  </si>
  <si>
    <t>Revisión técnica, aprobación final del presupuesto</t>
  </si>
  <si>
    <t>Contratación de proveedores, compras de equipos</t>
  </si>
  <si>
    <t>Confirmación de layout y rutas de cableado</t>
  </si>
  <si>
    <t>Recepción física e inventario de equipos</t>
  </si>
  <si>
    <t>Verificación de componentes y pruebas básicas</t>
  </si>
  <si>
    <t>Instalación de racks, canaletas y patch panels</t>
  </si>
  <si>
    <t>Tendido de cables y etiquetado</t>
  </si>
  <si>
    <t>Terminación en rosetas, patch panels y pruebas de cableado</t>
  </si>
  <si>
    <t>Montaje de switches, routers, UPS, servidores</t>
  </si>
  <si>
    <t>Asignación de direcciones IP y configuración básica de red</t>
  </si>
  <si>
    <t>Segmentación por VLANs, configuración de ACLs y DHCP/DNS</t>
  </si>
  <si>
    <t>Instalación de servidor de correo, DNS, net corporativa</t>
  </si>
  <si>
    <t>Pruebas de conectividad y rendimiento</t>
  </si>
  <si>
    <t>Pruebas de respaldo eléctrico (UPS) y monitoreo</t>
  </si>
  <si>
    <t>Capacitación técnica al personal interno</t>
  </si>
  <si>
    <t>Documentación, entrega formal y validación</t>
  </si>
  <si>
    <t>Duración estimada (días)</t>
  </si>
  <si>
    <t>Planificación</t>
  </si>
  <si>
    <t>Recepción de equipos</t>
  </si>
  <si>
    <t>Infraestructura física</t>
  </si>
  <si>
    <t>Instalación lógica</t>
  </si>
  <si>
    <t>Servicios y pruebas</t>
  </si>
  <si>
    <t>Capacitación y cierre</t>
  </si>
  <si>
    <t>Total del tiempo:</t>
  </si>
  <si>
    <t>45 días (6 semanas)</t>
  </si>
  <si>
    <t>Gerencia + D.A.S. Solutions</t>
  </si>
  <si>
    <t>Compras / Logística</t>
  </si>
  <si>
    <t>D.A.S. Solutions + Infraestructura</t>
  </si>
  <si>
    <t>Logística / Técnico</t>
  </si>
  <si>
    <t>Técnico de redes</t>
  </si>
  <si>
    <t>Instaladores certificados</t>
  </si>
  <si>
    <t>Instaladores + Técnico</t>
  </si>
  <si>
    <t>Técnico certificado</t>
  </si>
  <si>
    <t>Técnico de redes / SysAdmin</t>
  </si>
  <si>
    <t>Equipo de red</t>
  </si>
  <si>
    <t>SysAdmin</t>
  </si>
  <si>
    <t>QA / Técnico</t>
  </si>
  <si>
    <t>Técnico eléctrico + redes</t>
  </si>
  <si>
    <t>D.A.S. Solutions</t>
  </si>
  <si>
    <t>Coordinador + cliente</t>
  </si>
  <si>
    <t>Total de dispositivos:</t>
  </si>
  <si>
    <t>Total de trabajadores (Conexion alámbrica Obligatoria)</t>
  </si>
  <si>
    <t>%Extra Máquinas (Impresoras, camaras, etc)</t>
  </si>
  <si>
    <t>Dispositivos con conexión Alámbrica</t>
  </si>
  <si>
    <t>B, C</t>
  </si>
  <si>
    <t>A, C</t>
  </si>
  <si>
    <t>D</t>
  </si>
  <si>
    <t>D, E</t>
  </si>
  <si>
    <t>Cantidad switches (48 puertos)</t>
  </si>
  <si>
    <t># Switch por departamento</t>
  </si>
  <si>
    <t>Total final de switches a utilizar</t>
  </si>
  <si>
    <t>F</t>
  </si>
  <si>
    <t>Dispositivos con conexión Inalámbrica (cel, laptop, tablet, smart watch)</t>
  </si>
  <si>
    <t>192.168.0.0/22</t>
  </si>
  <si>
    <t>Max. 1022 hosts</t>
  </si>
  <si>
    <t>Red principal:</t>
  </si>
  <si>
    <t>Dept.</t>
  </si>
  <si>
    <t>Máscara de Subred/bits</t>
  </si>
  <si>
    <t>Wilcard</t>
  </si>
  <si>
    <t>Red</t>
  </si>
  <si>
    <t>Primera / Gateway</t>
  </si>
  <si>
    <t>Broadcast</t>
  </si>
  <si>
    <t>255.255.255.128</t>
  </si>
  <si>
    <t>0.0.0.127</t>
  </si>
  <si>
    <t>0.0.0.63</t>
  </si>
  <si>
    <t>192.168.0.0</t>
  </si>
  <si>
    <t>192.168.0.1</t>
  </si>
  <si>
    <t>192.168.0.255</t>
  </si>
  <si>
    <t>192.168.0.254</t>
  </si>
  <si>
    <t>192.168.1.0</t>
  </si>
  <si>
    <t>192.168.1.1</t>
  </si>
  <si>
    <t>Última</t>
  </si>
  <si>
    <t>195 (254)/24</t>
  </si>
  <si>
    <t>118 (126)/25</t>
  </si>
  <si>
    <t>98 (126)/25</t>
  </si>
  <si>
    <t>65 (126)/25</t>
  </si>
  <si>
    <t>49 (62)/26</t>
  </si>
  <si>
    <t>33 (62)/26</t>
  </si>
  <si>
    <t>255.255.255.0</t>
  </si>
  <si>
    <t>255.255.255.192</t>
  </si>
  <si>
    <t>0.0.0.255</t>
  </si>
  <si>
    <t>192.168.3.0</t>
  </si>
  <si>
    <t>192.168.1.127</t>
  </si>
  <si>
    <t>192.168.1.126</t>
  </si>
  <si>
    <t>192.168.1.128</t>
  </si>
  <si>
    <t>192.168.1.255</t>
  </si>
  <si>
    <t>192.168.1.254</t>
  </si>
  <si>
    <t>192.168.1.129</t>
  </si>
  <si>
    <t>192.168.2.0</t>
  </si>
  <si>
    <t>192.168.2.127</t>
  </si>
  <si>
    <t>192.168.2.126</t>
  </si>
  <si>
    <t>192.168.2.1</t>
  </si>
  <si>
    <t>192.168.2.128</t>
  </si>
  <si>
    <t>192.168.2.191</t>
  </si>
  <si>
    <t>192.168.2.190</t>
  </si>
  <si>
    <t>192.168.2.129</t>
  </si>
  <si>
    <t>192.168.2.192</t>
  </si>
  <si>
    <t>192.168.2.255</t>
  </si>
  <si>
    <t>192.168.2.254</t>
  </si>
  <si>
    <t>192.168.2.193</t>
  </si>
  <si>
    <t>Routers CORE</t>
  </si>
  <si>
    <t>2 (2)/30</t>
  </si>
  <si>
    <t>255.255.255.252</t>
  </si>
  <si>
    <t>0.0.0.3</t>
  </si>
  <si>
    <t>192.168.3.3</t>
  </si>
  <si>
    <t>192.168.3.1</t>
  </si>
  <si>
    <t>192.168.3.2</t>
  </si>
  <si>
    <t>Routers  SC-CORE1</t>
  </si>
  <si>
    <t>Routers  Fin-CORE1</t>
  </si>
  <si>
    <t>Routers  TI-CORE1</t>
  </si>
  <si>
    <t>Routers  RH-CORE1</t>
  </si>
  <si>
    <t>Routers  Gen-CORE1</t>
  </si>
  <si>
    <t>Routers  Adm-CORE1</t>
  </si>
  <si>
    <t>Routers  SC-CORE2</t>
  </si>
  <si>
    <t>Routers  Fin-CORE2</t>
  </si>
  <si>
    <t>Routers  TI-CORE2</t>
  </si>
  <si>
    <t>Routers  RH-CORE2</t>
  </si>
  <si>
    <t>Routers  Gen-CORE2</t>
  </si>
  <si>
    <t>Routers  Adm-CORE2</t>
  </si>
  <si>
    <t>192.168.3.4</t>
  </si>
  <si>
    <t>192.168.3.7</t>
  </si>
  <si>
    <t>192.168.3.10</t>
  </si>
  <si>
    <t>192.168.3.11</t>
  </si>
  <si>
    <t>192.168.3.8</t>
  </si>
  <si>
    <t>192.168.3.12</t>
  </si>
  <si>
    <t>192.168.3.15</t>
  </si>
  <si>
    <t>192.168.3.16</t>
  </si>
  <si>
    <t>192.168.3.19</t>
  </si>
  <si>
    <t>192.168.3.20</t>
  </si>
  <si>
    <t>192.168.3.23</t>
  </si>
  <si>
    <t>192.168.3.24</t>
  </si>
  <si>
    <t>192.168.3.27</t>
  </si>
  <si>
    <t>192.168.3.28</t>
  </si>
  <si>
    <t>192.168.3.31</t>
  </si>
  <si>
    <t>192.168.3.32</t>
  </si>
  <si>
    <t>192.168.3.35</t>
  </si>
  <si>
    <t>192.168.3.36</t>
  </si>
  <si>
    <t>192.168.3.37</t>
  </si>
  <si>
    <t>192.168.3.38</t>
  </si>
  <si>
    <t>192.168.3.39</t>
  </si>
  <si>
    <t>192.168.3.40</t>
  </si>
  <si>
    <t>192.168.3.43</t>
  </si>
  <si>
    <t>192.168.3.44</t>
  </si>
  <si>
    <t>192.168.3.47</t>
  </si>
  <si>
    <t>192.168.3.48</t>
  </si>
  <si>
    <t>192.168.3.51</t>
  </si>
  <si>
    <t>192.168.3.5</t>
  </si>
  <si>
    <t>192.168.3.9</t>
  </si>
  <si>
    <t>192.168.3.13</t>
  </si>
  <si>
    <t>192.168.3.17</t>
  </si>
  <si>
    <t>192.168.3.21</t>
  </si>
  <si>
    <t>192.168.3.25</t>
  </si>
  <si>
    <t>192.168.3.29</t>
  </si>
  <si>
    <t>192.168.3.33</t>
  </si>
  <si>
    <t>192.168.3.41</t>
  </si>
  <si>
    <t>192.168.3.45</t>
  </si>
  <si>
    <t>192.168.3.49</t>
  </si>
  <si>
    <t>192.168.3.6</t>
  </si>
  <si>
    <t>192.168.3.14</t>
  </si>
  <si>
    <t>192.168.3.18</t>
  </si>
  <si>
    <t>192.168.3.26</t>
  </si>
  <si>
    <t>192.168.3.30</t>
  </si>
  <si>
    <t>192.168.3.34</t>
  </si>
  <si>
    <t>192.168.3.42</t>
  </si>
  <si>
    <t>192.168.3.46</t>
  </si>
  <si>
    <t>192.168.3.50</t>
  </si>
  <si>
    <t>Routers  SC-Fin</t>
  </si>
  <si>
    <t>Routers  Fin-TI</t>
  </si>
  <si>
    <t>Routers  TI-RH</t>
  </si>
  <si>
    <t>Routers  RH-Gen</t>
  </si>
  <si>
    <t>Routers  Gen-Adm</t>
  </si>
  <si>
    <t>192.168.3.52</t>
  </si>
  <si>
    <t>192.168.3.53</t>
  </si>
  <si>
    <t>192.168.3.54</t>
  </si>
  <si>
    <t>192.168.3.55</t>
  </si>
  <si>
    <t>192.168.3.56</t>
  </si>
  <si>
    <t>192.168.3.57</t>
  </si>
  <si>
    <t>192.168.3.58</t>
  </si>
  <si>
    <t>192.168.3.59</t>
  </si>
  <si>
    <t>192.168.3.60</t>
  </si>
  <si>
    <t>192.168.3.61</t>
  </si>
  <si>
    <t>192.168.3.62</t>
  </si>
  <si>
    <t>192.168.3.63</t>
  </si>
  <si>
    <t>192.168.3.64</t>
  </si>
  <si>
    <t>192.168.3.65</t>
  </si>
  <si>
    <t>192.168.3.66</t>
  </si>
  <si>
    <t>192.168.3.67</t>
  </si>
  <si>
    <t>192.168.3.68</t>
  </si>
  <si>
    <t>192.168.3.69</t>
  </si>
  <si>
    <t>192.168.3.70</t>
  </si>
  <si>
    <t>192.168.3.71</t>
  </si>
  <si>
    <t>Hosts Req. (Permitidos)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</si>
</sst>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₡-140A]* #,##0.00_-;\-[$₡-140A]* #,##0.00_-;_-[$₡-140A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44" fontId="3" fillId="0" borderId="1" xfId="1" applyFont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20"/>
  <sheetViews>
    <sheetView workbookViewId="0">
      <selection activeCell="H4" sqref="H4:H9"/>
    </sheetView>
  </sheetViews>
  <sheetFormatPr baseColWidth="10" defaultColWidth="8.88671875" defaultRowHeight="14.4" x14ac:dyDescent="0.3"/>
  <cols>
    <col min="3" max="3" width="25.88671875" bestFit="1" customWidth="1"/>
    <col min="4" max="4" width="21.5546875" bestFit="1" customWidth="1"/>
    <col min="5" max="5" width="19" bestFit="1" customWidth="1"/>
    <col min="6" max="6" width="18.6640625" bestFit="1" customWidth="1"/>
    <col min="7" max="7" width="21.21875" customWidth="1"/>
    <col min="8" max="8" width="11.109375" bestFit="1" customWidth="1"/>
  </cols>
  <sheetData>
    <row r="1" spans="3:11" x14ac:dyDescent="0.3">
      <c r="E1" s="1">
        <v>5</v>
      </c>
    </row>
    <row r="2" spans="3:11" x14ac:dyDescent="0.3">
      <c r="E2" s="1">
        <v>5</v>
      </c>
    </row>
    <row r="3" spans="3:11" ht="60.6" customHeight="1" x14ac:dyDescent="0.3">
      <c r="C3" s="16" t="s">
        <v>0</v>
      </c>
      <c r="D3" s="17" t="s">
        <v>101</v>
      </c>
      <c r="E3" s="17" t="s">
        <v>102</v>
      </c>
      <c r="F3" s="17" t="s">
        <v>103</v>
      </c>
      <c r="G3" s="17" t="s">
        <v>112</v>
      </c>
      <c r="H3" s="16" t="s">
        <v>5</v>
      </c>
      <c r="K3" s="18"/>
    </row>
    <row r="4" spans="3:11" ht="15.6" x14ac:dyDescent="0.3">
      <c r="C4" s="12" t="s">
        <v>7</v>
      </c>
      <c r="D4" s="12">
        <v>50</v>
      </c>
      <c r="E4" s="12">
        <f>ROUND(D4*$E$1%,0)</f>
        <v>3</v>
      </c>
      <c r="F4" s="12">
        <f>D4+E4</f>
        <v>53</v>
      </c>
      <c r="G4" s="12">
        <f>ROUND(1.3*D4,0)</f>
        <v>65</v>
      </c>
      <c r="H4" s="12">
        <f>G4+F4</f>
        <v>118</v>
      </c>
    </row>
    <row r="5" spans="3:11" ht="15.6" x14ac:dyDescent="0.3">
      <c r="C5" s="12" t="s">
        <v>6</v>
      </c>
      <c r="D5" s="12">
        <v>60</v>
      </c>
      <c r="E5" s="12">
        <f t="shared" ref="E5:E9" si="0">ROUND(D5*$E$1%,0)</f>
        <v>3</v>
      </c>
      <c r="F5" s="12">
        <f>D5+E5</f>
        <v>63</v>
      </c>
      <c r="G5" s="12">
        <f>ROUND(2.2*D5,0)</f>
        <v>132</v>
      </c>
      <c r="H5" s="12">
        <f t="shared" ref="H5:H9" si="1">G5+F5</f>
        <v>195</v>
      </c>
    </row>
    <row r="6" spans="3:11" ht="15.6" x14ac:dyDescent="0.3">
      <c r="C6" s="12" t="s">
        <v>1</v>
      </c>
      <c r="D6" s="12">
        <v>15</v>
      </c>
      <c r="E6" s="12">
        <f t="shared" si="0"/>
        <v>1</v>
      </c>
      <c r="F6" s="12">
        <f t="shared" ref="F6:F9" si="2">D6+E6</f>
        <v>16</v>
      </c>
      <c r="G6" s="12">
        <f t="shared" ref="G6:G9" si="3">ROUND(2.2*D6,0)</f>
        <v>33</v>
      </c>
      <c r="H6" s="12">
        <f t="shared" si="1"/>
        <v>49</v>
      </c>
    </row>
    <row r="7" spans="3:11" ht="15.6" x14ac:dyDescent="0.3">
      <c r="C7" s="12" t="s">
        <v>2</v>
      </c>
      <c r="D7" s="12">
        <v>20</v>
      </c>
      <c r="E7" s="12">
        <f t="shared" si="0"/>
        <v>1</v>
      </c>
      <c r="F7" s="12">
        <f t="shared" si="2"/>
        <v>21</v>
      </c>
      <c r="G7" s="12">
        <f t="shared" si="3"/>
        <v>44</v>
      </c>
      <c r="H7" s="12">
        <f t="shared" si="1"/>
        <v>65</v>
      </c>
    </row>
    <row r="8" spans="3:11" ht="15.6" x14ac:dyDescent="0.3">
      <c r="C8" s="12" t="s">
        <v>3</v>
      </c>
      <c r="D8" s="12">
        <v>30</v>
      </c>
      <c r="E8" s="12">
        <f t="shared" si="0"/>
        <v>2</v>
      </c>
      <c r="F8" s="12">
        <f t="shared" si="2"/>
        <v>32</v>
      </c>
      <c r="G8" s="12">
        <f t="shared" si="3"/>
        <v>66</v>
      </c>
      <c r="H8" s="12">
        <f t="shared" si="1"/>
        <v>98</v>
      </c>
    </row>
    <row r="9" spans="3:11" ht="15.6" x14ac:dyDescent="0.3">
      <c r="C9" s="12" t="s">
        <v>4</v>
      </c>
      <c r="D9" s="12">
        <v>10</v>
      </c>
      <c r="E9" s="12">
        <f t="shared" si="0"/>
        <v>1</v>
      </c>
      <c r="F9" s="12">
        <f t="shared" si="2"/>
        <v>11</v>
      </c>
      <c r="G9" s="12">
        <f t="shared" si="3"/>
        <v>22</v>
      </c>
      <c r="H9" s="12">
        <f t="shared" si="1"/>
        <v>33</v>
      </c>
    </row>
    <row r="10" spans="3:11" ht="15.6" x14ac:dyDescent="0.3">
      <c r="C10" s="19" t="s">
        <v>100</v>
      </c>
      <c r="D10" s="19">
        <f>SUM(D4:D9)</f>
        <v>185</v>
      </c>
      <c r="E10" s="19">
        <f>SUM(E4:E9)</f>
        <v>11</v>
      </c>
      <c r="F10" s="19">
        <f>SUM(F4:F9)</f>
        <v>196</v>
      </c>
      <c r="G10" s="19">
        <f>SUM(G4:G9)</f>
        <v>362</v>
      </c>
      <c r="H10" s="19">
        <f>SUM(H4:H9)</f>
        <v>558</v>
      </c>
    </row>
    <row r="12" spans="3:11" ht="31.2" x14ac:dyDescent="0.3">
      <c r="C12" s="16" t="s">
        <v>0</v>
      </c>
      <c r="D12" s="16" t="s">
        <v>5</v>
      </c>
      <c r="E12" s="16" t="s">
        <v>8</v>
      </c>
      <c r="F12" s="17" t="s">
        <v>108</v>
      </c>
      <c r="G12" s="17" t="s">
        <v>109</v>
      </c>
    </row>
    <row r="13" spans="3:11" ht="15.6" x14ac:dyDescent="0.3">
      <c r="C13" s="12" t="s">
        <v>6</v>
      </c>
      <c r="D13" s="12">
        <v>63</v>
      </c>
      <c r="E13" s="12">
        <v>1</v>
      </c>
      <c r="F13" s="20">
        <f>D13/48</f>
        <v>1.3125</v>
      </c>
      <c r="G13" s="12" t="s">
        <v>105</v>
      </c>
    </row>
    <row r="14" spans="3:11" ht="15.6" x14ac:dyDescent="0.3">
      <c r="C14" s="12" t="s">
        <v>7</v>
      </c>
      <c r="D14" s="12">
        <v>53</v>
      </c>
      <c r="E14" s="12">
        <v>1</v>
      </c>
      <c r="F14" s="20">
        <f t="shared" ref="F14:F18" si="4">D14/48</f>
        <v>1.1041666666666667</v>
      </c>
      <c r="G14" s="12" t="s">
        <v>104</v>
      </c>
    </row>
    <row r="15" spans="3:11" ht="15.6" x14ac:dyDescent="0.3">
      <c r="C15" s="12" t="s">
        <v>3</v>
      </c>
      <c r="D15" s="12">
        <v>32</v>
      </c>
      <c r="E15" s="12">
        <v>1</v>
      </c>
      <c r="F15" s="20">
        <f t="shared" si="4"/>
        <v>0.66666666666666663</v>
      </c>
      <c r="G15" s="2" t="s">
        <v>107</v>
      </c>
    </row>
    <row r="16" spans="3:11" ht="15.6" x14ac:dyDescent="0.3">
      <c r="C16" s="12" t="s">
        <v>2</v>
      </c>
      <c r="D16" s="12">
        <v>21</v>
      </c>
      <c r="E16" s="12">
        <v>1</v>
      </c>
      <c r="F16" s="20">
        <f t="shared" si="4"/>
        <v>0.4375</v>
      </c>
      <c r="G16" s="2" t="s">
        <v>111</v>
      </c>
    </row>
    <row r="17" spans="3:7" ht="15.6" x14ac:dyDescent="0.3">
      <c r="C17" s="12" t="s">
        <v>1</v>
      </c>
      <c r="D17" s="12">
        <v>16</v>
      </c>
      <c r="E17" s="12">
        <v>1</v>
      </c>
      <c r="F17" s="20">
        <f t="shared" si="4"/>
        <v>0.33333333333333331</v>
      </c>
      <c r="G17" s="2" t="s">
        <v>106</v>
      </c>
    </row>
    <row r="18" spans="3:7" ht="15.6" x14ac:dyDescent="0.3">
      <c r="C18" s="12" t="s">
        <v>4</v>
      </c>
      <c r="D18" s="12">
        <v>11</v>
      </c>
      <c r="E18" s="12">
        <v>1</v>
      </c>
      <c r="F18" s="20">
        <f t="shared" si="4"/>
        <v>0.22916666666666666</v>
      </c>
      <c r="G18" s="2" t="s">
        <v>111</v>
      </c>
    </row>
    <row r="19" spans="3:7" ht="15.6" x14ac:dyDescent="0.3">
      <c r="C19" s="12" t="s">
        <v>9</v>
      </c>
      <c r="D19" s="12">
        <v>196</v>
      </c>
      <c r="E19" s="12">
        <v>6</v>
      </c>
      <c r="F19" s="20">
        <f>ROUND(SUM(F13:F18),0)</f>
        <v>4</v>
      </c>
      <c r="G19" s="2"/>
    </row>
    <row r="20" spans="3:7" ht="15.6" x14ac:dyDescent="0.3">
      <c r="C20" s="25" t="s">
        <v>110</v>
      </c>
      <c r="D20" s="25"/>
      <c r="E20" s="25"/>
      <c r="F20" s="25">
        <v>6</v>
      </c>
      <c r="G20" s="25"/>
    </row>
  </sheetData>
  <sortState xmlns:xlrd2="http://schemas.microsoft.com/office/spreadsheetml/2017/richdata2" ref="C13:F18">
    <sortCondition descending="1" ref="D13:D18"/>
  </sortState>
  <mergeCells count="2">
    <mergeCell ref="C20:E20"/>
    <mergeCell ref="F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F0D-2255-4E4A-984B-81F981B54FDE}">
  <dimension ref="B2:M28"/>
  <sheetViews>
    <sheetView tabSelected="1" topLeftCell="A3" workbookViewId="0">
      <selection activeCell="M7" sqref="M7"/>
    </sheetView>
  </sheetViews>
  <sheetFormatPr baseColWidth="10" defaultRowHeight="14.4" x14ac:dyDescent="0.3"/>
  <cols>
    <col min="2" max="2" width="26" bestFit="1" customWidth="1"/>
    <col min="3" max="3" width="34.6640625" customWidth="1"/>
    <col min="4" max="4" width="11.6640625" bestFit="1" customWidth="1"/>
    <col min="5" max="5" width="17.44140625" bestFit="1" customWidth="1"/>
    <col min="6" max="6" width="15.33203125" bestFit="1" customWidth="1"/>
    <col min="7" max="7" width="17.5546875" bestFit="1" customWidth="1"/>
  </cols>
  <sheetData>
    <row r="2" spans="2:13" ht="15.6" x14ac:dyDescent="0.3">
      <c r="B2" s="7" t="s">
        <v>10</v>
      </c>
      <c r="C2" s="7" t="s">
        <v>11</v>
      </c>
      <c r="D2" s="7" t="s">
        <v>33</v>
      </c>
      <c r="E2" s="7" t="s">
        <v>19</v>
      </c>
      <c r="F2" s="7" t="s">
        <v>20</v>
      </c>
      <c r="G2" s="7" t="s">
        <v>21</v>
      </c>
    </row>
    <row r="3" spans="2:13" ht="15.6" x14ac:dyDescent="0.3">
      <c r="B3" s="26" t="s">
        <v>42</v>
      </c>
      <c r="C3" s="26"/>
      <c r="D3" s="26"/>
      <c r="E3" s="26"/>
      <c r="F3" s="26"/>
      <c r="G3" s="26"/>
    </row>
    <row r="4" spans="2:13" ht="15.6" x14ac:dyDescent="0.3">
      <c r="B4" s="4" t="s">
        <v>13</v>
      </c>
      <c r="C4" s="4" t="s">
        <v>18</v>
      </c>
      <c r="D4" s="4">
        <v>2</v>
      </c>
      <c r="E4" s="5">
        <v>1066</v>
      </c>
      <c r="F4" s="5">
        <f>E4*D4</f>
        <v>2132</v>
      </c>
      <c r="G4" s="4" t="s">
        <v>28</v>
      </c>
      <c r="J4" t="s">
        <v>36</v>
      </c>
      <c r="K4" t="s">
        <v>37</v>
      </c>
      <c r="L4" t="s">
        <v>39</v>
      </c>
    </row>
    <row r="5" spans="2:13" ht="15.6" x14ac:dyDescent="0.3">
      <c r="B5" s="4" t="s">
        <v>12</v>
      </c>
      <c r="C5" s="4" t="s">
        <v>18</v>
      </c>
      <c r="D5" s="4">
        <v>6</v>
      </c>
      <c r="E5" s="5">
        <v>1066</v>
      </c>
      <c r="F5" s="5">
        <f>E5*D5</f>
        <v>6396</v>
      </c>
      <c r="G5" s="4" t="s">
        <v>28</v>
      </c>
      <c r="J5" t="s">
        <v>34</v>
      </c>
      <c r="K5" t="s">
        <v>35</v>
      </c>
      <c r="L5" t="s">
        <v>38</v>
      </c>
      <c r="M5" t="s">
        <v>40</v>
      </c>
    </row>
    <row r="6" spans="2:13" ht="15.6" x14ac:dyDescent="0.3">
      <c r="B6" s="4" t="s">
        <v>14</v>
      </c>
      <c r="C6" s="4" t="s">
        <v>23</v>
      </c>
      <c r="D6" s="4">
        <v>6</v>
      </c>
      <c r="E6" s="5">
        <v>1942</v>
      </c>
      <c r="F6" s="5">
        <f>E6*D6</f>
        <v>11652</v>
      </c>
      <c r="G6" s="4" t="s">
        <v>28</v>
      </c>
      <c r="J6">
        <v>80</v>
      </c>
      <c r="K6">
        <f>J6*50</f>
        <v>4000</v>
      </c>
      <c r="L6">
        <f>J6*10</f>
        <v>800</v>
      </c>
      <c r="M6">
        <f>SUM(K6:L6)</f>
        <v>4800</v>
      </c>
    </row>
    <row r="7" spans="2:13" ht="15.6" x14ac:dyDescent="0.3">
      <c r="B7" s="4" t="s">
        <v>15</v>
      </c>
      <c r="C7" s="4" t="s">
        <v>29</v>
      </c>
      <c r="D7" s="4">
        <v>6</v>
      </c>
      <c r="E7" s="5">
        <v>811</v>
      </c>
      <c r="F7" s="5">
        <f t="shared" ref="F7:F9" si="0">E7*D7</f>
        <v>4866</v>
      </c>
      <c r="G7" s="4" t="s">
        <v>28</v>
      </c>
    </row>
    <row r="8" spans="2:13" ht="15.6" x14ac:dyDescent="0.3">
      <c r="B8" s="4" t="s">
        <v>16</v>
      </c>
      <c r="C8" s="4" t="s">
        <v>24</v>
      </c>
      <c r="D8" s="4">
        <v>1</v>
      </c>
      <c r="E8" s="5">
        <v>6769</v>
      </c>
      <c r="F8" s="5">
        <f t="shared" si="0"/>
        <v>6769</v>
      </c>
      <c r="G8" s="4" t="s">
        <v>30</v>
      </c>
    </row>
    <row r="9" spans="2:13" ht="15.6" x14ac:dyDescent="0.3">
      <c r="B9" s="4" t="s">
        <v>17</v>
      </c>
      <c r="C9" s="4" t="s">
        <v>31</v>
      </c>
      <c r="D9" s="4">
        <v>2</v>
      </c>
      <c r="E9" s="5">
        <v>2259.9899999999998</v>
      </c>
      <c r="F9" s="5">
        <f t="shared" si="0"/>
        <v>4519.9799999999996</v>
      </c>
      <c r="G9" s="4" t="s">
        <v>32</v>
      </c>
    </row>
    <row r="10" spans="2:13" ht="15.6" x14ac:dyDescent="0.3">
      <c r="B10" s="26" t="s">
        <v>22</v>
      </c>
      <c r="C10" s="26"/>
      <c r="D10" s="26"/>
      <c r="E10" s="26"/>
      <c r="F10" s="26"/>
      <c r="G10" s="26"/>
    </row>
    <row r="11" spans="2:13" ht="31.2" x14ac:dyDescent="0.3">
      <c r="B11" s="4" t="s">
        <v>45</v>
      </c>
      <c r="C11" s="4" t="s">
        <v>46</v>
      </c>
      <c r="D11" s="4">
        <v>30000</v>
      </c>
      <c r="E11" s="5">
        <v>0.5</v>
      </c>
      <c r="F11" s="5">
        <f>E11*D11</f>
        <v>15000</v>
      </c>
      <c r="G11" s="4" t="s">
        <v>41</v>
      </c>
    </row>
    <row r="12" spans="2:13" ht="15.6" x14ac:dyDescent="0.3">
      <c r="B12" s="4" t="s">
        <v>47</v>
      </c>
      <c r="C12" s="4" t="s">
        <v>50</v>
      </c>
      <c r="D12" s="4">
        <v>1</v>
      </c>
      <c r="E12" s="5">
        <v>423.67</v>
      </c>
      <c r="F12" s="5">
        <f>E12*D12</f>
        <v>423.67</v>
      </c>
      <c r="G12" s="4" t="s">
        <v>53</v>
      </c>
    </row>
    <row r="13" spans="2:13" ht="31.2" x14ac:dyDescent="0.3">
      <c r="B13" s="3" t="s">
        <v>25</v>
      </c>
      <c r="C13" s="6" t="s">
        <v>51</v>
      </c>
      <c r="D13" s="6">
        <v>300</v>
      </c>
      <c r="E13" s="9">
        <v>6.28</v>
      </c>
      <c r="F13" s="9">
        <f>E13*D13</f>
        <v>1884</v>
      </c>
      <c r="G13" s="3" t="s">
        <v>54</v>
      </c>
    </row>
    <row r="14" spans="2:13" ht="15.6" x14ac:dyDescent="0.3">
      <c r="B14" s="4" t="s">
        <v>26</v>
      </c>
      <c r="C14" s="4" t="s">
        <v>49</v>
      </c>
      <c r="D14" s="4">
        <v>12</v>
      </c>
      <c r="E14" s="5">
        <v>73.900000000000006</v>
      </c>
      <c r="F14" s="9">
        <f>E14*D14</f>
        <v>886.80000000000007</v>
      </c>
      <c r="G14" s="4" t="s">
        <v>53</v>
      </c>
    </row>
    <row r="15" spans="2:13" ht="15.6" x14ac:dyDescent="0.3">
      <c r="B15" s="4" t="s">
        <v>27</v>
      </c>
      <c r="C15" s="4" t="s">
        <v>52</v>
      </c>
      <c r="D15" s="4">
        <v>2000</v>
      </c>
      <c r="E15" s="5">
        <v>3.02</v>
      </c>
      <c r="F15" s="9">
        <f>E15*D15</f>
        <v>6040</v>
      </c>
      <c r="G15" s="4" t="s">
        <v>30</v>
      </c>
    </row>
    <row r="16" spans="2:13" ht="15.6" x14ac:dyDescent="0.3">
      <c r="B16" s="26" t="s">
        <v>56</v>
      </c>
      <c r="C16" s="26"/>
      <c r="D16" s="26"/>
      <c r="E16" s="26"/>
      <c r="F16" s="26"/>
      <c r="G16" s="26"/>
    </row>
    <row r="17" spans="2:7" ht="15.6" x14ac:dyDescent="0.3">
      <c r="B17" s="28" t="s">
        <v>43</v>
      </c>
      <c r="C17" s="29"/>
      <c r="D17" s="4">
        <v>1</v>
      </c>
      <c r="E17" s="5">
        <v>7500</v>
      </c>
      <c r="F17" s="9">
        <f>E17*D17</f>
        <v>7500</v>
      </c>
      <c r="G17" s="4" t="s">
        <v>55</v>
      </c>
    </row>
    <row r="18" spans="2:7" ht="15.6" x14ac:dyDescent="0.3">
      <c r="B18" s="28" t="s">
        <v>48</v>
      </c>
      <c r="C18" s="29"/>
      <c r="D18" s="4">
        <v>1</v>
      </c>
      <c r="E18" s="5">
        <v>1500</v>
      </c>
      <c r="F18" s="9">
        <f>E18*D18</f>
        <v>1500</v>
      </c>
      <c r="G18" s="11" t="s">
        <v>55</v>
      </c>
    </row>
    <row r="19" spans="2:7" ht="15.6" x14ac:dyDescent="0.3">
      <c r="B19" s="27" t="s">
        <v>44</v>
      </c>
      <c r="C19" s="27"/>
      <c r="D19" s="27"/>
      <c r="E19" s="27"/>
      <c r="F19" s="10">
        <f>SUM(F4:F9,F11:F15,F17:F18)</f>
        <v>69569.45</v>
      </c>
      <c r="G19" s="8">
        <f>F19*500</f>
        <v>34784725</v>
      </c>
    </row>
    <row r="22" spans="2:7" ht="15.6" x14ac:dyDescent="0.3">
      <c r="B22" s="7" t="s">
        <v>10</v>
      </c>
      <c r="C22" s="7" t="s">
        <v>11</v>
      </c>
      <c r="D22" s="7" t="s">
        <v>33</v>
      </c>
    </row>
    <row r="23" spans="2:7" ht="15.6" x14ac:dyDescent="0.3">
      <c r="B23" s="4" t="s">
        <v>13</v>
      </c>
      <c r="C23" s="4" t="s">
        <v>18</v>
      </c>
      <c r="D23" s="4">
        <v>2</v>
      </c>
    </row>
    <row r="24" spans="2:7" ht="15.6" x14ac:dyDescent="0.3">
      <c r="B24" s="4" t="s">
        <v>12</v>
      </c>
      <c r="C24" s="4" t="s">
        <v>18</v>
      </c>
      <c r="D24" s="4">
        <v>6</v>
      </c>
    </row>
    <row r="25" spans="2:7" ht="15.6" x14ac:dyDescent="0.3">
      <c r="B25" s="4" t="s">
        <v>14</v>
      </c>
      <c r="C25" s="4" t="s">
        <v>23</v>
      </c>
      <c r="D25" s="4">
        <v>6</v>
      </c>
    </row>
    <row r="26" spans="2:7" ht="15.6" x14ac:dyDescent="0.3">
      <c r="B26" s="4" t="s">
        <v>15</v>
      </c>
      <c r="C26" s="4" t="s">
        <v>29</v>
      </c>
      <c r="D26" s="4">
        <v>6</v>
      </c>
    </row>
    <row r="27" spans="2:7" ht="15.6" x14ac:dyDescent="0.3">
      <c r="B27" s="4" t="s">
        <v>16</v>
      </c>
      <c r="C27" s="4" t="s">
        <v>24</v>
      </c>
      <c r="D27" s="4">
        <v>1</v>
      </c>
    </row>
    <row r="28" spans="2:7" ht="15.6" x14ac:dyDescent="0.3">
      <c r="B28" s="4" t="s">
        <v>17</v>
      </c>
      <c r="C28" s="4" t="s">
        <v>31</v>
      </c>
      <c r="D28" s="4">
        <v>2</v>
      </c>
    </row>
  </sheetData>
  <mergeCells count="6">
    <mergeCell ref="B3:G3"/>
    <mergeCell ref="B10:G10"/>
    <mergeCell ref="B16:G16"/>
    <mergeCell ref="B19:E19"/>
    <mergeCell ref="B17:C17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D170-3CE0-4621-B011-C6CB40EB2358}">
  <dimension ref="B3:E20"/>
  <sheetViews>
    <sheetView zoomScale="90" zoomScaleNormal="90" workbookViewId="0">
      <selection activeCell="L15" sqref="L15"/>
    </sheetView>
  </sheetViews>
  <sheetFormatPr baseColWidth="10" defaultRowHeight="14.4" x14ac:dyDescent="0.3"/>
  <cols>
    <col min="2" max="2" width="14.21875" customWidth="1"/>
    <col min="3" max="3" width="46.21875" bestFit="1" customWidth="1"/>
    <col min="4" max="4" width="16.33203125" bestFit="1" customWidth="1"/>
    <col min="5" max="5" width="31.109375" bestFit="1" customWidth="1"/>
  </cols>
  <sheetData>
    <row r="3" spans="2:5" ht="31.2" x14ac:dyDescent="0.3">
      <c r="B3" s="16" t="s">
        <v>57</v>
      </c>
      <c r="C3" s="16" t="s">
        <v>58</v>
      </c>
      <c r="D3" s="17" t="s">
        <v>76</v>
      </c>
      <c r="E3" s="16" t="s">
        <v>59</v>
      </c>
    </row>
    <row r="4" spans="2:5" ht="15.6" x14ac:dyDescent="0.3">
      <c r="B4" s="33" t="s">
        <v>77</v>
      </c>
      <c r="C4" s="12" t="s">
        <v>60</v>
      </c>
      <c r="D4" s="12">
        <v>3</v>
      </c>
      <c r="E4" s="13" t="s">
        <v>85</v>
      </c>
    </row>
    <row r="5" spans="2:5" ht="15.6" x14ac:dyDescent="0.3">
      <c r="B5" s="33"/>
      <c r="C5" s="12" t="s">
        <v>61</v>
      </c>
      <c r="D5" s="12">
        <v>4</v>
      </c>
      <c r="E5" s="13" t="s">
        <v>86</v>
      </c>
    </row>
    <row r="6" spans="2:5" ht="15.6" x14ac:dyDescent="0.3">
      <c r="B6" s="33"/>
      <c r="C6" s="12" t="s">
        <v>62</v>
      </c>
      <c r="D6" s="12">
        <v>2</v>
      </c>
      <c r="E6" s="13" t="s">
        <v>87</v>
      </c>
    </row>
    <row r="7" spans="2:5" ht="15.6" x14ac:dyDescent="0.3">
      <c r="B7" s="34" t="s">
        <v>78</v>
      </c>
      <c r="C7" s="12" t="s">
        <v>63</v>
      </c>
      <c r="D7" s="12">
        <v>2</v>
      </c>
      <c r="E7" s="13" t="s">
        <v>88</v>
      </c>
    </row>
    <row r="8" spans="2:5" ht="15.6" x14ac:dyDescent="0.3">
      <c r="B8" s="34"/>
      <c r="C8" s="12" t="s">
        <v>64</v>
      </c>
      <c r="D8" s="12">
        <v>1</v>
      </c>
      <c r="E8" s="13" t="s">
        <v>89</v>
      </c>
    </row>
    <row r="9" spans="2:5" ht="15.6" x14ac:dyDescent="0.3">
      <c r="B9" s="34" t="s">
        <v>79</v>
      </c>
      <c r="C9" s="12" t="s">
        <v>65</v>
      </c>
      <c r="D9" s="12">
        <v>5</v>
      </c>
      <c r="E9" s="13" t="s">
        <v>90</v>
      </c>
    </row>
    <row r="10" spans="2:5" ht="15.6" x14ac:dyDescent="0.3">
      <c r="B10" s="34"/>
      <c r="C10" s="12" t="s">
        <v>66</v>
      </c>
      <c r="D10" s="12">
        <v>8</v>
      </c>
      <c r="E10" s="13" t="s">
        <v>91</v>
      </c>
    </row>
    <row r="11" spans="2:5" ht="31.2" x14ac:dyDescent="0.3">
      <c r="B11" s="34"/>
      <c r="C11" s="3" t="s">
        <v>67</v>
      </c>
      <c r="D11" s="12">
        <v>3</v>
      </c>
      <c r="E11" s="13" t="s">
        <v>92</v>
      </c>
    </row>
    <row r="12" spans="2:5" ht="15.6" x14ac:dyDescent="0.3">
      <c r="B12" s="34" t="s">
        <v>80</v>
      </c>
      <c r="C12" s="12" t="s">
        <v>68</v>
      </c>
      <c r="D12" s="12">
        <v>3</v>
      </c>
      <c r="E12" s="14" t="s">
        <v>93</v>
      </c>
    </row>
    <row r="13" spans="2:5" ht="31.2" x14ac:dyDescent="0.3">
      <c r="B13" s="34"/>
      <c r="C13" s="3" t="s">
        <v>69</v>
      </c>
      <c r="D13" s="12">
        <v>2</v>
      </c>
      <c r="E13" s="14" t="s">
        <v>89</v>
      </c>
    </row>
    <row r="14" spans="2:5" ht="31.2" x14ac:dyDescent="0.3">
      <c r="B14" s="34"/>
      <c r="C14" s="3" t="s">
        <v>70</v>
      </c>
      <c r="D14" s="12">
        <v>3</v>
      </c>
      <c r="E14" s="14" t="s">
        <v>94</v>
      </c>
    </row>
    <row r="15" spans="2:5" ht="31.2" x14ac:dyDescent="0.3">
      <c r="B15" s="34" t="s">
        <v>81</v>
      </c>
      <c r="C15" s="3" t="s">
        <v>71</v>
      </c>
      <c r="D15" s="12">
        <v>2</v>
      </c>
      <c r="E15" s="14" t="s">
        <v>95</v>
      </c>
    </row>
    <row r="16" spans="2:5" ht="15.6" x14ac:dyDescent="0.3">
      <c r="B16" s="34"/>
      <c r="C16" s="12" t="s">
        <v>72</v>
      </c>
      <c r="D16" s="12">
        <v>2</v>
      </c>
      <c r="E16" s="12" t="s">
        <v>96</v>
      </c>
    </row>
    <row r="17" spans="2:5" ht="15.6" x14ac:dyDescent="0.3">
      <c r="B17" s="34"/>
      <c r="C17" s="12" t="s">
        <v>73</v>
      </c>
      <c r="D17" s="12">
        <v>1</v>
      </c>
      <c r="E17" s="12" t="s">
        <v>97</v>
      </c>
    </row>
    <row r="18" spans="2:5" ht="28.8" customHeight="1" x14ac:dyDescent="0.3">
      <c r="B18" s="34" t="s">
        <v>82</v>
      </c>
      <c r="C18" s="12" t="s">
        <v>74</v>
      </c>
      <c r="D18" s="12">
        <v>2</v>
      </c>
      <c r="E18" s="15" t="s">
        <v>98</v>
      </c>
    </row>
    <row r="19" spans="2:5" ht="15.6" x14ac:dyDescent="0.3">
      <c r="B19" s="34"/>
      <c r="C19" s="12" t="s">
        <v>75</v>
      </c>
      <c r="D19" s="12">
        <v>2</v>
      </c>
      <c r="E19" s="14" t="s">
        <v>99</v>
      </c>
    </row>
    <row r="20" spans="2:5" ht="15.6" x14ac:dyDescent="0.3">
      <c r="B20" s="30" t="s">
        <v>83</v>
      </c>
      <c r="C20" s="31"/>
      <c r="D20" s="32" t="s">
        <v>84</v>
      </c>
      <c r="E20" s="32"/>
    </row>
  </sheetData>
  <mergeCells count="8">
    <mergeCell ref="B20:C20"/>
    <mergeCell ref="D20:E20"/>
    <mergeCell ref="B4:B6"/>
    <mergeCell ref="B7:B8"/>
    <mergeCell ref="B9:B11"/>
    <mergeCell ref="B12:B14"/>
    <mergeCell ref="B15:B17"/>
    <mergeCell ref="B18:B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2376-2841-4EF2-BC59-BD73350CF7C1}">
  <dimension ref="B2:I28"/>
  <sheetViews>
    <sheetView topLeftCell="A8" zoomScale="95" zoomScaleNormal="95" workbookViewId="0">
      <selection activeCell="N14" sqref="N14"/>
    </sheetView>
  </sheetViews>
  <sheetFormatPr baseColWidth="10" defaultRowHeight="14.4" x14ac:dyDescent="0.3"/>
  <cols>
    <col min="2" max="2" width="25.88671875" bestFit="1" customWidth="1"/>
    <col min="3" max="3" width="14.44140625" bestFit="1" customWidth="1"/>
    <col min="4" max="4" width="21.21875" customWidth="1"/>
    <col min="5" max="5" width="12.109375" customWidth="1"/>
    <col min="6" max="9" width="13.6640625" bestFit="1" customWidth="1"/>
  </cols>
  <sheetData>
    <row r="2" spans="2:9" ht="15.6" x14ac:dyDescent="0.3">
      <c r="B2" s="23" t="s">
        <v>115</v>
      </c>
      <c r="C2" s="23" t="s">
        <v>113</v>
      </c>
      <c r="D2" s="23" t="s">
        <v>114</v>
      </c>
    </row>
    <row r="4" spans="2:9" ht="31.2" x14ac:dyDescent="0.3">
      <c r="B4" s="21" t="s">
        <v>116</v>
      </c>
      <c r="C4" s="21" t="s">
        <v>251</v>
      </c>
      <c r="D4" s="22" t="s">
        <v>117</v>
      </c>
      <c r="E4" s="22" t="s">
        <v>118</v>
      </c>
      <c r="F4" s="22" t="s">
        <v>119</v>
      </c>
      <c r="G4" s="22" t="s">
        <v>120</v>
      </c>
      <c r="H4" s="22" t="s">
        <v>131</v>
      </c>
      <c r="I4" s="22" t="s">
        <v>121</v>
      </c>
    </row>
    <row r="5" spans="2:9" ht="15.6" x14ac:dyDescent="0.3">
      <c r="B5" s="12" t="s">
        <v>6</v>
      </c>
      <c r="C5" s="12" t="s">
        <v>132</v>
      </c>
      <c r="D5" s="24" t="s">
        <v>138</v>
      </c>
      <c r="E5" s="24" t="s">
        <v>140</v>
      </c>
      <c r="F5" s="24" t="s">
        <v>125</v>
      </c>
      <c r="G5" s="24" t="s">
        <v>126</v>
      </c>
      <c r="H5" s="24" t="s">
        <v>128</v>
      </c>
      <c r="I5" s="24" t="s">
        <v>127</v>
      </c>
    </row>
    <row r="6" spans="2:9" ht="15.6" x14ac:dyDescent="0.3">
      <c r="B6" s="12" t="s">
        <v>7</v>
      </c>
      <c r="C6" s="12" t="s">
        <v>133</v>
      </c>
      <c r="D6" s="24" t="s">
        <v>122</v>
      </c>
      <c r="E6" s="24" t="s">
        <v>123</v>
      </c>
      <c r="F6" s="24" t="s">
        <v>129</v>
      </c>
      <c r="G6" s="24" t="s">
        <v>130</v>
      </c>
      <c r="H6" s="24" t="s">
        <v>143</v>
      </c>
      <c r="I6" s="24" t="s">
        <v>142</v>
      </c>
    </row>
    <row r="7" spans="2:9" ht="15.6" x14ac:dyDescent="0.3">
      <c r="B7" s="12" t="s">
        <v>3</v>
      </c>
      <c r="C7" s="12" t="s">
        <v>134</v>
      </c>
      <c r="D7" s="24" t="s">
        <v>122</v>
      </c>
      <c r="E7" s="24" t="s">
        <v>123</v>
      </c>
      <c r="F7" s="24" t="s">
        <v>144</v>
      </c>
      <c r="G7" s="24" t="s">
        <v>147</v>
      </c>
      <c r="H7" s="24" t="s">
        <v>146</v>
      </c>
      <c r="I7" s="24" t="s">
        <v>145</v>
      </c>
    </row>
    <row r="8" spans="2:9" ht="15.6" x14ac:dyDescent="0.3">
      <c r="B8" s="12" t="s">
        <v>2</v>
      </c>
      <c r="C8" s="12" t="s">
        <v>135</v>
      </c>
      <c r="D8" s="24" t="s">
        <v>122</v>
      </c>
      <c r="E8" s="24" t="s">
        <v>123</v>
      </c>
      <c r="F8" s="24" t="s">
        <v>148</v>
      </c>
      <c r="G8" s="24" t="s">
        <v>151</v>
      </c>
      <c r="H8" s="24" t="s">
        <v>150</v>
      </c>
      <c r="I8" s="24" t="s">
        <v>149</v>
      </c>
    </row>
    <row r="9" spans="2:9" ht="15.6" x14ac:dyDescent="0.3">
      <c r="B9" s="12" t="s">
        <v>1</v>
      </c>
      <c r="C9" s="12" t="s">
        <v>136</v>
      </c>
      <c r="D9" s="24" t="s">
        <v>139</v>
      </c>
      <c r="E9" s="24" t="s">
        <v>124</v>
      </c>
      <c r="F9" s="24" t="s">
        <v>152</v>
      </c>
      <c r="G9" s="24" t="s">
        <v>155</v>
      </c>
      <c r="H9" s="24" t="s">
        <v>154</v>
      </c>
      <c r="I9" s="24" t="s">
        <v>153</v>
      </c>
    </row>
    <row r="10" spans="2:9" ht="15.6" x14ac:dyDescent="0.3">
      <c r="B10" s="12" t="s">
        <v>4</v>
      </c>
      <c r="C10" s="12" t="s">
        <v>137</v>
      </c>
      <c r="D10" s="24" t="s">
        <v>139</v>
      </c>
      <c r="E10" s="24" t="s">
        <v>124</v>
      </c>
      <c r="F10" s="24" t="s">
        <v>156</v>
      </c>
      <c r="G10" s="24" t="s">
        <v>159</v>
      </c>
      <c r="H10" s="24" t="s">
        <v>158</v>
      </c>
      <c r="I10" s="24" t="s">
        <v>157</v>
      </c>
    </row>
    <row r="11" spans="2:9" ht="15.6" x14ac:dyDescent="0.3">
      <c r="B11" s="12" t="s">
        <v>160</v>
      </c>
      <c r="C11" s="12" t="s">
        <v>161</v>
      </c>
      <c r="D11" s="24" t="s">
        <v>162</v>
      </c>
      <c r="E11" s="24" t="s">
        <v>163</v>
      </c>
      <c r="F11" s="24" t="s">
        <v>141</v>
      </c>
      <c r="G11" s="24" t="s">
        <v>165</v>
      </c>
      <c r="H11" s="24" t="s">
        <v>166</v>
      </c>
      <c r="I11" s="24" t="s">
        <v>164</v>
      </c>
    </row>
    <row r="12" spans="2:9" ht="15.6" x14ac:dyDescent="0.3">
      <c r="B12" s="12" t="s">
        <v>167</v>
      </c>
      <c r="C12" s="12" t="s">
        <v>161</v>
      </c>
      <c r="D12" s="24" t="s">
        <v>162</v>
      </c>
      <c r="E12" s="24" t="s">
        <v>163</v>
      </c>
      <c r="F12" s="24" t="s">
        <v>179</v>
      </c>
      <c r="G12" s="24" t="s">
        <v>206</v>
      </c>
      <c r="H12" s="24" t="s">
        <v>217</v>
      </c>
      <c r="I12" s="24" t="s">
        <v>180</v>
      </c>
    </row>
    <row r="13" spans="2:9" ht="15.6" x14ac:dyDescent="0.3">
      <c r="B13" s="12" t="s">
        <v>168</v>
      </c>
      <c r="C13" s="12" t="s">
        <v>161</v>
      </c>
      <c r="D13" s="24" t="s">
        <v>162</v>
      </c>
      <c r="E13" s="24" t="s">
        <v>163</v>
      </c>
      <c r="F13" s="24" t="s">
        <v>183</v>
      </c>
      <c r="G13" s="24" t="s">
        <v>207</v>
      </c>
      <c r="H13" s="24" t="s">
        <v>181</v>
      </c>
      <c r="I13" s="24" t="s">
        <v>182</v>
      </c>
    </row>
    <row r="14" spans="2:9" ht="15.6" x14ac:dyDescent="0.3">
      <c r="B14" s="12" t="s">
        <v>169</v>
      </c>
      <c r="C14" s="12" t="s">
        <v>161</v>
      </c>
      <c r="D14" s="24" t="s">
        <v>162</v>
      </c>
      <c r="E14" s="24" t="s">
        <v>163</v>
      </c>
      <c r="F14" s="24" t="s">
        <v>184</v>
      </c>
      <c r="G14" s="24" t="s">
        <v>208</v>
      </c>
      <c r="H14" s="24" t="s">
        <v>218</v>
      </c>
      <c r="I14" s="24" t="s">
        <v>185</v>
      </c>
    </row>
    <row r="15" spans="2:9" ht="15.6" x14ac:dyDescent="0.3">
      <c r="B15" s="12" t="s">
        <v>170</v>
      </c>
      <c r="C15" s="12" t="s">
        <v>161</v>
      </c>
      <c r="D15" s="24" t="s">
        <v>162</v>
      </c>
      <c r="E15" s="24" t="s">
        <v>163</v>
      </c>
      <c r="F15" s="24" t="s">
        <v>186</v>
      </c>
      <c r="G15" s="24" t="s">
        <v>209</v>
      </c>
      <c r="H15" s="24" t="s">
        <v>219</v>
      </c>
      <c r="I15" s="24" t="s">
        <v>187</v>
      </c>
    </row>
    <row r="16" spans="2:9" ht="15.6" x14ac:dyDescent="0.3">
      <c r="B16" s="12" t="s">
        <v>171</v>
      </c>
      <c r="C16" s="12" t="s">
        <v>161</v>
      </c>
      <c r="D16" s="24" t="s">
        <v>162</v>
      </c>
      <c r="E16" s="24" t="s">
        <v>163</v>
      </c>
      <c r="F16" s="24" t="s">
        <v>188</v>
      </c>
      <c r="G16" s="24" t="s">
        <v>210</v>
      </c>
      <c r="H16" s="24" t="s">
        <v>187</v>
      </c>
      <c r="I16" s="24" t="s">
        <v>189</v>
      </c>
    </row>
    <row r="17" spans="2:9" ht="15.6" x14ac:dyDescent="0.3">
      <c r="B17" s="12" t="s">
        <v>172</v>
      </c>
      <c r="C17" s="12" t="s">
        <v>161</v>
      </c>
      <c r="D17" s="24" t="s">
        <v>162</v>
      </c>
      <c r="E17" s="24" t="s">
        <v>163</v>
      </c>
      <c r="F17" s="24" t="s">
        <v>190</v>
      </c>
      <c r="G17" s="24" t="s">
        <v>211</v>
      </c>
      <c r="H17" s="24" t="s">
        <v>220</v>
      </c>
      <c r="I17" s="24" t="s">
        <v>191</v>
      </c>
    </row>
    <row r="18" spans="2:9" ht="15.6" x14ac:dyDescent="0.3">
      <c r="B18" s="12" t="s">
        <v>173</v>
      </c>
      <c r="C18" s="12" t="s">
        <v>161</v>
      </c>
      <c r="D18" s="24" t="s">
        <v>162</v>
      </c>
      <c r="E18" s="24" t="s">
        <v>163</v>
      </c>
      <c r="F18" s="24" t="s">
        <v>192</v>
      </c>
      <c r="G18" s="24" t="s">
        <v>212</v>
      </c>
      <c r="H18" s="24" t="s">
        <v>221</v>
      </c>
      <c r="I18" s="24" t="s">
        <v>193</v>
      </c>
    </row>
    <row r="19" spans="2:9" ht="15.6" x14ac:dyDescent="0.3">
      <c r="B19" s="12" t="s">
        <v>174</v>
      </c>
      <c r="C19" s="12" t="s">
        <v>161</v>
      </c>
      <c r="D19" s="24" t="s">
        <v>162</v>
      </c>
      <c r="E19" s="24" t="s">
        <v>163</v>
      </c>
      <c r="F19" s="24" t="s">
        <v>194</v>
      </c>
      <c r="G19" s="24" t="s">
        <v>213</v>
      </c>
      <c r="H19" s="24" t="s">
        <v>222</v>
      </c>
      <c r="I19" s="24" t="s">
        <v>195</v>
      </c>
    </row>
    <row r="20" spans="2:9" ht="15.6" x14ac:dyDescent="0.3">
      <c r="B20" s="12" t="s">
        <v>175</v>
      </c>
      <c r="C20" s="12" t="s">
        <v>161</v>
      </c>
      <c r="D20" s="24" t="s">
        <v>162</v>
      </c>
      <c r="E20" s="24" t="s">
        <v>163</v>
      </c>
      <c r="F20" s="24" t="s">
        <v>196</v>
      </c>
      <c r="G20" s="24" t="s">
        <v>197</v>
      </c>
      <c r="H20" s="24" t="s">
        <v>198</v>
      </c>
      <c r="I20" s="24" t="s">
        <v>199</v>
      </c>
    </row>
    <row r="21" spans="2:9" ht="15.6" x14ac:dyDescent="0.3">
      <c r="B21" s="12" t="s">
        <v>176</v>
      </c>
      <c r="C21" s="12" t="s">
        <v>161</v>
      </c>
      <c r="D21" s="24" t="s">
        <v>162</v>
      </c>
      <c r="E21" s="24" t="s">
        <v>163</v>
      </c>
      <c r="F21" s="24" t="s">
        <v>200</v>
      </c>
      <c r="G21" s="24" t="s">
        <v>214</v>
      </c>
      <c r="H21" s="24" t="s">
        <v>223</v>
      </c>
      <c r="I21" s="24" t="s">
        <v>201</v>
      </c>
    </row>
    <row r="22" spans="2:9" ht="15.6" x14ac:dyDescent="0.3">
      <c r="B22" s="12" t="s">
        <v>177</v>
      </c>
      <c r="C22" s="12" t="s">
        <v>161</v>
      </c>
      <c r="D22" s="24" t="s">
        <v>162</v>
      </c>
      <c r="E22" s="24" t="s">
        <v>163</v>
      </c>
      <c r="F22" s="24" t="s">
        <v>202</v>
      </c>
      <c r="G22" s="24" t="s">
        <v>215</v>
      </c>
      <c r="H22" s="24" t="s">
        <v>224</v>
      </c>
      <c r="I22" s="24" t="s">
        <v>203</v>
      </c>
    </row>
    <row r="23" spans="2:9" ht="15.6" x14ac:dyDescent="0.3">
      <c r="B23" s="12" t="s">
        <v>178</v>
      </c>
      <c r="C23" s="12" t="s">
        <v>161</v>
      </c>
      <c r="D23" s="24" t="s">
        <v>162</v>
      </c>
      <c r="E23" s="24" t="s">
        <v>163</v>
      </c>
      <c r="F23" s="24" t="s">
        <v>204</v>
      </c>
      <c r="G23" s="24" t="s">
        <v>216</v>
      </c>
      <c r="H23" s="24" t="s">
        <v>225</v>
      </c>
      <c r="I23" s="24" t="s">
        <v>205</v>
      </c>
    </row>
    <row r="24" spans="2:9" ht="15.6" x14ac:dyDescent="0.3">
      <c r="B24" s="12" t="s">
        <v>226</v>
      </c>
      <c r="C24" s="12" t="s">
        <v>161</v>
      </c>
      <c r="D24" s="24" t="s">
        <v>162</v>
      </c>
      <c r="E24" s="24" t="s">
        <v>163</v>
      </c>
      <c r="F24" s="24" t="s">
        <v>231</v>
      </c>
      <c r="G24" s="24" t="s">
        <v>232</v>
      </c>
      <c r="H24" s="24" t="s">
        <v>233</v>
      </c>
      <c r="I24" s="24" t="s">
        <v>234</v>
      </c>
    </row>
    <row r="25" spans="2:9" ht="15.6" x14ac:dyDescent="0.3">
      <c r="B25" s="12" t="s">
        <v>227</v>
      </c>
      <c r="C25" s="12" t="s">
        <v>161</v>
      </c>
      <c r="D25" s="24" t="s">
        <v>162</v>
      </c>
      <c r="E25" s="24" t="s">
        <v>163</v>
      </c>
      <c r="F25" s="24" t="s">
        <v>235</v>
      </c>
      <c r="G25" s="24" t="s">
        <v>236</v>
      </c>
      <c r="H25" s="24" t="s">
        <v>237</v>
      </c>
      <c r="I25" s="24" t="s">
        <v>238</v>
      </c>
    </row>
    <row r="26" spans="2:9" ht="15.6" x14ac:dyDescent="0.3">
      <c r="B26" s="12" t="s">
        <v>228</v>
      </c>
      <c r="C26" s="12" t="s">
        <v>161</v>
      </c>
      <c r="D26" s="24" t="s">
        <v>162</v>
      </c>
      <c r="E26" s="24" t="s">
        <v>163</v>
      </c>
      <c r="F26" s="24" t="s">
        <v>239</v>
      </c>
      <c r="G26" s="24" t="s">
        <v>240</v>
      </c>
      <c r="H26" s="24" t="s">
        <v>241</v>
      </c>
      <c r="I26" s="24" t="s">
        <v>242</v>
      </c>
    </row>
    <row r="27" spans="2:9" ht="15.6" x14ac:dyDescent="0.3">
      <c r="B27" s="12" t="s">
        <v>229</v>
      </c>
      <c r="C27" s="12" t="s">
        <v>161</v>
      </c>
      <c r="D27" s="24" t="s">
        <v>162</v>
      </c>
      <c r="E27" s="24" t="s">
        <v>163</v>
      </c>
      <c r="F27" s="24" t="s">
        <v>243</v>
      </c>
      <c r="G27" s="24" t="s">
        <v>244</v>
      </c>
      <c r="H27" s="24" t="s">
        <v>245</v>
      </c>
      <c r="I27" s="24" t="s">
        <v>246</v>
      </c>
    </row>
    <row r="28" spans="2:9" ht="15.6" x14ac:dyDescent="0.3">
      <c r="B28" s="12" t="s">
        <v>230</v>
      </c>
      <c r="C28" s="12" t="s">
        <v>161</v>
      </c>
      <c r="D28" s="24" t="s">
        <v>162</v>
      </c>
      <c r="E28" s="24" t="s">
        <v>163</v>
      </c>
      <c r="F28" s="24" t="s">
        <v>247</v>
      </c>
      <c r="G28" s="24" t="s">
        <v>248</v>
      </c>
      <c r="H28" s="24" t="s">
        <v>249</v>
      </c>
      <c r="I28" s="24" t="s">
        <v>250</v>
      </c>
    </row>
  </sheetData>
  <sortState xmlns:xlrd2="http://schemas.microsoft.com/office/spreadsheetml/2017/richdata2" ref="B5:I10">
    <sortCondition descending="1" ref="C5:C10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Dispositivos Necesarios</vt:lpstr>
      <vt:lpstr>Presupuesto</vt:lpstr>
      <vt:lpstr>Instalacion</vt:lpstr>
      <vt:lpstr>Subneteo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Ramirez</dc:creator>
  <cp:lastModifiedBy>Santiago Ramirez</cp:lastModifiedBy>
  <dcterms:created xsi:type="dcterms:W3CDTF">2015-06-05T18:19:34Z</dcterms:created>
  <dcterms:modified xsi:type="dcterms:W3CDTF">2025-08-08T17:25:35Z</dcterms:modified>
</cp:coreProperties>
</file>