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259D86B-D765-49A8-B90D-E5882F56C6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4LxGOF+xAVqe1JfKk6FNAM+2GzsDDZ9GOWdFFdyIDvE="/>
    </ext>
  </extLst>
</workbook>
</file>

<file path=xl/calcChain.xml><?xml version="1.0" encoding="utf-8"?>
<calcChain xmlns="http://schemas.openxmlformats.org/spreadsheetml/2006/main">
  <c r="J24" i="1" l="1"/>
  <c r="J21" i="1"/>
  <c r="J22" i="1" s="1"/>
  <c r="J19" i="1"/>
  <c r="J14" i="1"/>
  <c r="D14" i="1"/>
  <c r="D17" i="1" s="1"/>
  <c r="C13" i="1"/>
  <c r="D12" i="1"/>
  <c r="C12" i="1"/>
  <c r="J11" i="1"/>
  <c r="C10" i="1"/>
  <c r="C14" i="1" s="1"/>
  <c r="C17" i="1" s="1"/>
  <c r="J9" i="1"/>
  <c r="J10" i="1" s="1"/>
  <c r="F5" i="1"/>
  <c r="G9" i="1" l="1"/>
  <c r="G10" i="1" s="1"/>
  <c r="G14" i="1" s="1"/>
  <c r="J12" i="1"/>
  <c r="G11" i="1"/>
  <c r="G12" i="1" s="1"/>
  <c r="G21" i="1"/>
  <c r="G22" i="1" s="1"/>
  <c r="G19" i="1"/>
  <c r="G20" i="1" s="1"/>
  <c r="G24" i="1" s="1"/>
  <c r="J20" i="1"/>
</calcChain>
</file>

<file path=xl/sharedStrings.xml><?xml version="1.0" encoding="utf-8"?>
<sst xmlns="http://schemas.openxmlformats.org/spreadsheetml/2006/main" count="53" uniqueCount="33">
  <si>
    <t>INCOME TAX CALCULATOR</t>
  </si>
  <si>
    <t>Name</t>
  </si>
  <si>
    <t>old</t>
  </si>
  <si>
    <t>Income tax slab (old regime)</t>
  </si>
  <si>
    <t xml:space="preserve">age </t>
  </si>
  <si>
    <t xml:space="preserve">up to  rs. 2.5  lakhs </t>
  </si>
  <si>
    <t xml:space="preserve">nil </t>
  </si>
  <si>
    <t xml:space="preserve">salary </t>
  </si>
  <si>
    <t>Investment /expenses</t>
  </si>
  <si>
    <t>OLD TAX REGIME</t>
  </si>
  <si>
    <t>NEW TAX REGIME</t>
  </si>
  <si>
    <t>nps</t>
  </si>
  <si>
    <t xml:space="preserve">tax % </t>
  </si>
  <si>
    <t xml:space="preserve">1000000 or above </t>
  </si>
  <si>
    <t xml:space="preserve">medical  </t>
  </si>
  <si>
    <t xml:space="preserve">tax amount </t>
  </si>
  <si>
    <t>education</t>
  </si>
  <si>
    <t>susurcharge %</t>
  </si>
  <si>
    <t xml:space="preserve">donation </t>
  </si>
  <si>
    <t xml:space="preserve">susurcharge rate </t>
  </si>
  <si>
    <t>saving acc interst</t>
  </si>
  <si>
    <t>deduction</t>
  </si>
  <si>
    <t xml:space="preserve">INCOME AFTER TAX </t>
  </si>
  <si>
    <t>Income tax slab (new regime)</t>
  </si>
  <si>
    <t xml:space="preserve">Exemption </t>
  </si>
  <si>
    <t xml:space="preserve">up to  rs. 3 lakhs </t>
  </si>
  <si>
    <t xml:space="preserve">taxable income </t>
  </si>
  <si>
    <t>1500001 and above</t>
  </si>
  <si>
    <t>DONATION</t>
  </si>
  <si>
    <t xml:space="preserve">surcharge rate </t>
  </si>
  <si>
    <t>50000000 above</t>
  </si>
  <si>
    <t>Sanchay</t>
  </si>
  <si>
    <t>Akshay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</si>
</sst>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8"/>
      <color rgb="FF1F497D"/>
      <name val="Cambria"/>
    </font>
    <font>
      <sz val="11"/>
      <name val="Calibri"/>
    </font>
    <font>
      <sz val="11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0"/>
      <name val="Calibri"/>
    </font>
    <font>
      <b/>
      <sz val="11"/>
      <color rgb="FF3F3F3F"/>
      <name val="Calibri"/>
    </font>
    <font>
      <b/>
      <sz val="12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B2A1C7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theme="5"/>
        <bgColor theme="5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F2F2F2"/>
      </patternFill>
    </fill>
    <fill>
      <patternFill patternType="solid">
        <fgColor rgb="FFFFFF00"/>
        <bgColor rgb="FFF2F2F2"/>
      </patternFill>
    </fill>
    <fill>
      <patternFill patternType="solid">
        <fgColor rgb="FF00B050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rgb="FFA6BFD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3F3F3F"/>
      </bottom>
      <diagonal/>
    </border>
    <border>
      <left/>
      <right/>
      <top style="medium">
        <color rgb="FF000000"/>
      </top>
      <bottom style="thin">
        <color rgb="FF3F3F3F"/>
      </bottom>
      <diagonal/>
    </border>
    <border>
      <left/>
      <right style="medium">
        <color rgb="FF000000"/>
      </right>
      <top style="medium">
        <color rgb="FF000000"/>
      </top>
      <bottom style="thin">
        <color rgb="FF3F3F3F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/>
    <xf numFmtId="9" fontId="3" fillId="7" borderId="4" xfId="0" applyNumberFormat="1" applyFont="1" applyFill="1" applyBorder="1"/>
    <xf numFmtId="0" fontId="3" fillId="6" borderId="4" xfId="0" applyFont="1" applyFill="1" applyBorder="1"/>
    <xf numFmtId="9" fontId="3" fillId="6" borderId="4" xfId="0" applyNumberFormat="1" applyFont="1" applyFill="1" applyBorder="1"/>
    <xf numFmtId="0" fontId="4" fillId="10" borderId="16" xfId="0" applyFont="1" applyFill="1" applyBorder="1"/>
    <xf numFmtId="0" fontId="4" fillId="10" borderId="4" xfId="0" applyFont="1" applyFill="1" applyBorder="1"/>
    <xf numFmtId="0" fontId="4" fillId="11" borderId="4" xfId="0" applyFont="1" applyFill="1" applyBorder="1"/>
    <xf numFmtId="0" fontId="4" fillId="11" borderId="17" xfId="0" applyFont="1" applyFill="1" applyBorder="1"/>
    <xf numFmtId="0" fontId="4" fillId="8" borderId="16" xfId="0" applyFont="1" applyFill="1" applyBorder="1"/>
    <xf numFmtId="0" fontId="4" fillId="8" borderId="4" xfId="0" applyFont="1" applyFill="1" applyBorder="1"/>
    <xf numFmtId="0" fontId="4" fillId="9" borderId="4" xfId="0" applyFont="1" applyFill="1" applyBorder="1"/>
    <xf numFmtId="0" fontId="4" fillId="9" borderId="17" xfId="0" applyFont="1" applyFill="1" applyBorder="1"/>
    <xf numFmtId="9" fontId="5" fillId="0" borderId="0" xfId="0" applyNumberFormat="1" applyFont="1"/>
    <xf numFmtId="0" fontId="4" fillId="0" borderId="18" xfId="0" applyFont="1" applyBorder="1"/>
    <xf numFmtId="0" fontId="4" fillId="0" borderId="19" xfId="0" applyFont="1" applyBorder="1"/>
    <xf numFmtId="0" fontId="8" fillId="3" borderId="20" xfId="0" applyFont="1" applyFill="1" applyBorder="1"/>
    <xf numFmtId="0" fontId="8" fillId="3" borderId="21" xfId="0" applyFont="1" applyFill="1" applyBorder="1"/>
    <xf numFmtId="0" fontId="4" fillId="0" borderId="22" xfId="0" applyFont="1" applyBorder="1"/>
    <xf numFmtId="0" fontId="8" fillId="3" borderId="23" xfId="0" applyFont="1" applyFill="1" applyBorder="1"/>
    <xf numFmtId="0" fontId="3" fillId="13" borderId="4" xfId="0" applyFont="1" applyFill="1" applyBorder="1"/>
    <xf numFmtId="0" fontId="6" fillId="0" borderId="0" xfId="0" applyFont="1"/>
    <xf numFmtId="0" fontId="3" fillId="8" borderId="4" xfId="0" applyFont="1" applyFill="1" applyBorder="1"/>
    <xf numFmtId="9" fontId="3" fillId="8" borderId="4" xfId="0" applyNumberFormat="1" applyFont="1" applyFill="1" applyBorder="1"/>
    <xf numFmtId="0" fontId="7" fillId="3" borderId="21" xfId="0" applyFont="1" applyFill="1" applyBorder="1"/>
    <xf numFmtId="9" fontId="3" fillId="13" borderId="4" xfId="0" applyNumberFormat="1" applyFont="1" applyFill="1" applyBorder="1"/>
    <xf numFmtId="0" fontId="7" fillId="3" borderId="23" xfId="0" applyFont="1" applyFill="1" applyBorder="1"/>
    <xf numFmtId="0" fontId="3" fillId="0" borderId="22" xfId="0" applyFont="1" applyBorder="1"/>
    <xf numFmtId="0" fontId="3" fillId="14" borderId="4" xfId="0" applyFont="1" applyFill="1" applyBorder="1"/>
    <xf numFmtId="9" fontId="3" fillId="14" borderId="4" xfId="0" applyNumberFormat="1" applyFont="1" applyFill="1" applyBorder="1"/>
    <xf numFmtId="0" fontId="3" fillId="1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3" fillId="13" borderId="9" xfId="0" applyFont="1" applyFill="1" applyBorder="1" applyAlignment="1">
      <alignment horizontal="center"/>
    </xf>
    <xf numFmtId="0" fontId="2" fillId="0" borderId="10" xfId="0" applyFont="1" applyBorder="1"/>
    <xf numFmtId="0" fontId="4" fillId="8" borderId="14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2" fillId="0" borderId="15" xfId="0" applyFont="1" applyBorder="1"/>
    <xf numFmtId="0" fontId="3" fillId="8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7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4" borderId="6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6" fillId="2" borderId="30" xfId="0" applyFont="1" applyFill="1" applyBorder="1"/>
    <xf numFmtId="0" fontId="4" fillId="5" borderId="30" xfId="0" applyFont="1" applyFill="1" applyBorder="1"/>
    <xf numFmtId="0" fontId="7" fillId="15" borderId="5" xfId="0" applyFont="1" applyFill="1" applyBorder="1"/>
    <xf numFmtId="0" fontId="7" fillId="16" borderId="5" xfId="0" applyFont="1" applyFill="1" applyBorder="1"/>
    <xf numFmtId="0" fontId="7" fillId="17" borderId="11" xfId="0" applyFont="1" applyFill="1" applyBorder="1" applyAlignment="1">
      <alignment horizontal="center"/>
    </xf>
    <xf numFmtId="0" fontId="2" fillId="18" borderId="12" xfId="0" applyFont="1" applyFill="1" applyBorder="1"/>
    <xf numFmtId="0" fontId="2" fillId="18" borderId="13" xfId="0" applyFont="1" applyFill="1" applyBorder="1"/>
    <xf numFmtId="0" fontId="7" fillId="16" borderId="27" xfId="0" applyFont="1" applyFill="1" applyBorder="1" applyAlignment="1">
      <alignment horizontal="center"/>
    </xf>
    <xf numFmtId="0" fontId="2" fillId="19" borderId="28" xfId="0" applyFont="1" applyFill="1" applyBorder="1"/>
    <xf numFmtId="0" fontId="2" fillId="19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E2" sqref="E2:J2"/>
    </sheetView>
  </sheetViews>
  <sheetFormatPr defaultColWidth="14.42578125" defaultRowHeight="15" customHeight="1"/>
  <cols>
    <col min="1" max="1" width="8.7109375" customWidth="1"/>
    <col min="2" max="2" width="21.7109375" customWidth="1"/>
    <col min="3" max="4" width="14.7109375" customWidth="1"/>
    <col min="5" max="5" width="12" customWidth="1"/>
    <col min="6" max="6" width="22" customWidth="1"/>
    <col min="7" max="7" width="12" customWidth="1"/>
    <col min="8" max="8" width="8.42578125" customWidth="1"/>
    <col min="9" max="9" width="20.140625" customWidth="1"/>
    <col min="10" max="10" width="12" customWidth="1"/>
    <col min="11" max="12" width="8.140625" customWidth="1"/>
    <col min="13" max="14" width="14.140625" customWidth="1"/>
    <col min="15" max="15" width="8.85546875" customWidth="1"/>
    <col min="16" max="16" width="12.5703125" customWidth="1"/>
    <col min="17" max="26" width="8.7109375" customWidth="1"/>
  </cols>
  <sheetData>
    <row r="1" spans="1:16" ht="14.25" customHeight="1"/>
    <row r="2" spans="1:16" ht="14.25" customHeight="1">
      <c r="E2" s="47" t="s">
        <v>0</v>
      </c>
      <c r="F2" s="48"/>
      <c r="G2" s="48"/>
      <c r="H2" s="48"/>
      <c r="I2" s="48"/>
      <c r="J2" s="49"/>
    </row>
    <row r="3" spans="1:16" ht="15" customHeight="1">
      <c r="K3" s="1"/>
      <c r="L3" s="1"/>
      <c r="M3" s="1"/>
      <c r="N3" s="1"/>
      <c r="O3" s="1"/>
      <c r="P3" s="1"/>
    </row>
    <row r="4" spans="1:16" ht="15" customHeight="1">
      <c r="B4" s="2"/>
      <c r="C4" s="2"/>
      <c r="D4" s="2"/>
      <c r="K4" s="1"/>
      <c r="L4" s="3"/>
      <c r="M4" s="3"/>
      <c r="N4" s="3"/>
      <c r="O4" s="3"/>
      <c r="P4" s="1"/>
    </row>
    <row r="5" spans="1:16" ht="15.75" customHeight="1">
      <c r="B5" s="52" t="s">
        <v>1</v>
      </c>
      <c r="C5" s="52" t="s">
        <v>31</v>
      </c>
      <c r="D5" s="52" t="s">
        <v>32</v>
      </c>
      <c r="F5" s="54" t="str">
        <f>UPPER("Calculate Old /New =")</f>
        <v>CALCULATE OLD /NEW =</v>
      </c>
      <c r="G5" s="55" t="s">
        <v>2</v>
      </c>
      <c r="H5" s="1"/>
      <c r="K5" s="1"/>
      <c r="L5" s="3"/>
      <c r="M5" s="50" t="s">
        <v>3</v>
      </c>
      <c r="N5" s="44"/>
      <c r="O5" s="45"/>
      <c r="P5" s="1"/>
    </row>
    <row r="6" spans="1:16" ht="15.75" customHeight="1">
      <c r="B6" s="53" t="s">
        <v>4</v>
      </c>
      <c r="C6" s="53">
        <v>61</v>
      </c>
      <c r="D6" s="53">
        <v>25</v>
      </c>
      <c r="K6" s="1"/>
      <c r="L6" s="3"/>
      <c r="M6" s="51" t="s">
        <v>5</v>
      </c>
      <c r="N6" s="38"/>
      <c r="O6" s="4" t="s">
        <v>6</v>
      </c>
      <c r="P6" s="1"/>
    </row>
    <row r="7" spans="1:16" ht="15.75" customHeight="1">
      <c r="B7" s="52" t="s">
        <v>7</v>
      </c>
      <c r="C7" s="52">
        <v>8000000</v>
      </c>
      <c r="D7" s="52">
        <v>6000000</v>
      </c>
      <c r="E7" s="2"/>
      <c r="F7" s="56" t="s">
        <v>31</v>
      </c>
      <c r="G7" s="57"/>
      <c r="H7" s="57"/>
      <c r="I7" s="57"/>
      <c r="J7" s="58"/>
      <c r="K7" s="2"/>
      <c r="L7" s="3"/>
      <c r="M7" s="5">
        <v>250001</v>
      </c>
      <c r="N7" s="5">
        <v>500000</v>
      </c>
      <c r="O7" s="6">
        <v>0.05</v>
      </c>
      <c r="P7" s="1"/>
    </row>
    <row r="8" spans="1:16" ht="15.75" customHeight="1">
      <c r="B8" s="53" t="s">
        <v>8</v>
      </c>
      <c r="C8" s="53">
        <v>15000</v>
      </c>
      <c r="D8" s="53">
        <v>1500</v>
      </c>
      <c r="E8" s="2"/>
      <c r="F8" s="39" t="s">
        <v>9</v>
      </c>
      <c r="G8" s="38"/>
      <c r="H8" s="2"/>
      <c r="I8" s="40" t="s">
        <v>10</v>
      </c>
      <c r="J8" s="41"/>
      <c r="K8" s="2"/>
      <c r="L8" s="3"/>
      <c r="M8" s="7">
        <v>500001</v>
      </c>
      <c r="N8" s="7">
        <v>1000000</v>
      </c>
      <c r="O8" s="8">
        <v>0.2</v>
      </c>
      <c r="P8" s="1"/>
    </row>
    <row r="9" spans="1:16" ht="15.75" customHeight="1">
      <c r="B9" s="52" t="s">
        <v>11</v>
      </c>
      <c r="C9" s="52">
        <v>50000</v>
      </c>
      <c r="D9" s="52">
        <v>5000</v>
      </c>
      <c r="E9" s="2"/>
      <c r="F9" s="9" t="s">
        <v>12</v>
      </c>
      <c r="G9" s="10" t="str">
        <f>IF(G5= "old",(IF(C17&lt;=250000,"nil",IF(C17&lt;=500000,"5%",IF(C17&lt;=1000000,"20%","30%")))),0 )</f>
        <v>30%</v>
      </c>
      <c r="H9" s="2"/>
      <c r="I9" s="11" t="s">
        <v>12</v>
      </c>
      <c r="J9" s="12">
        <f>IF(G5= "new",(IF(C17&lt;=300000,"0%",IF(C17&lt;=600000,"5%",IF(C17&lt;=900000,"10%",IF(C17&lt;=1200000,"15%",IF(C17&lt;=1500000,"20%","30%")))))),0 )</f>
        <v>0</v>
      </c>
      <c r="K9" s="2"/>
      <c r="L9" s="3"/>
      <c r="M9" s="46" t="s">
        <v>13</v>
      </c>
      <c r="N9" s="38"/>
      <c r="O9" s="6">
        <v>0.3</v>
      </c>
      <c r="P9" s="1"/>
    </row>
    <row r="10" spans="1:16" ht="15.75" customHeight="1">
      <c r="B10" s="53" t="s">
        <v>14</v>
      </c>
      <c r="C10" s="53">
        <f>IF(C6&lt;60, 25000, 50000)</f>
        <v>50000</v>
      </c>
      <c r="D10" s="53">
        <v>4500</v>
      </c>
      <c r="E10" s="2"/>
      <c r="F10" s="13" t="s">
        <v>15</v>
      </c>
      <c r="G10" s="14">
        <f>G9*C17</f>
        <v>2256000</v>
      </c>
      <c r="H10" s="2"/>
      <c r="I10" s="15" t="s">
        <v>15</v>
      </c>
      <c r="J10" s="16">
        <f>J9*C17</f>
        <v>0</v>
      </c>
      <c r="K10" s="2"/>
      <c r="L10" s="3"/>
      <c r="M10" s="3"/>
      <c r="N10" s="3"/>
      <c r="O10" s="17"/>
      <c r="P10" s="1"/>
    </row>
    <row r="11" spans="1:16" ht="15.75" customHeight="1">
      <c r="A11" s="1"/>
      <c r="B11" s="52" t="s">
        <v>16</v>
      </c>
      <c r="C11" s="52">
        <v>0</v>
      </c>
      <c r="D11" s="52">
        <v>0</v>
      </c>
      <c r="E11" s="2"/>
      <c r="F11" s="9" t="s">
        <v>17</v>
      </c>
      <c r="G11" s="10" t="str">
        <f>IF(G5="old",(IF(C17&lt;M24,"0%",IF(C17&lt;M25,"10%",IF(C17&lt;M26,"15%",IF(C17&lt;=N26,"25%","37%"))))),0)</f>
        <v>10%</v>
      </c>
      <c r="H11" s="2"/>
      <c r="I11" s="11" t="s">
        <v>17</v>
      </c>
      <c r="J11" s="12">
        <f>IF(G5="new",(IF(C17&lt;M24,"0%",IF(C17&lt;M25,"10%",IF(C17&lt;M26,"15%",IF(C17&lt;=N26,"25%","37%"))))),0)</f>
        <v>0</v>
      </c>
      <c r="K11" s="2"/>
      <c r="L11" s="1"/>
      <c r="M11" s="1"/>
      <c r="N11" s="1"/>
      <c r="O11" s="1"/>
      <c r="P11" s="1"/>
    </row>
    <row r="12" spans="1:16" ht="15.75" customHeight="1">
      <c r="A12" s="1"/>
      <c r="B12" s="53" t="s">
        <v>18</v>
      </c>
      <c r="C12" s="53">
        <f>IF(C6&lt;60,C22/2,C22)</f>
        <v>100000</v>
      </c>
      <c r="D12" s="53">
        <f>IF(D6&lt;60,C22/2,C22)</f>
        <v>50000</v>
      </c>
      <c r="E12" s="2"/>
      <c r="F12" s="13" t="s">
        <v>19</v>
      </c>
      <c r="G12" s="14">
        <f>G11*C17</f>
        <v>752000</v>
      </c>
      <c r="H12" s="2"/>
      <c r="I12" s="15" t="s">
        <v>19</v>
      </c>
      <c r="J12" s="16">
        <f>J11*C17</f>
        <v>0</v>
      </c>
      <c r="K12" s="2"/>
      <c r="L12" s="1"/>
      <c r="M12" s="1"/>
      <c r="N12" s="1"/>
      <c r="O12" s="1"/>
      <c r="P12" s="1"/>
    </row>
    <row r="13" spans="1:16" ht="15.75" customHeight="1">
      <c r="B13" s="52" t="s">
        <v>20</v>
      </c>
      <c r="C13" s="52">
        <f>IF(C6&gt;=60,50000,10000)</f>
        <v>50000</v>
      </c>
      <c r="D13" s="52">
        <v>10000</v>
      </c>
      <c r="E13" s="2"/>
      <c r="F13" s="18"/>
      <c r="G13" s="2"/>
      <c r="H13" s="2"/>
      <c r="I13" s="2"/>
      <c r="J13" s="19"/>
      <c r="K13" s="2"/>
      <c r="L13" s="1"/>
      <c r="M13" s="1"/>
      <c r="N13" s="1"/>
      <c r="O13" s="1"/>
      <c r="P13" s="1"/>
    </row>
    <row r="14" spans="1:16" ht="15.75" customHeight="1">
      <c r="B14" s="53" t="s">
        <v>21</v>
      </c>
      <c r="C14" s="53">
        <f t="shared" ref="C14:D14" si="0">SUM(C8:C13)</f>
        <v>265000</v>
      </c>
      <c r="D14" s="53">
        <f t="shared" si="0"/>
        <v>71000</v>
      </c>
      <c r="E14" s="2"/>
      <c r="F14" s="20" t="s">
        <v>22</v>
      </c>
      <c r="G14" s="21">
        <f>IF(G5="old",C17-G10-G12,0)</f>
        <v>4512000</v>
      </c>
      <c r="H14" s="22"/>
      <c r="I14" s="21" t="s">
        <v>22</v>
      </c>
      <c r="J14" s="23">
        <f>IF(G5="new",C17-J10-J12,0)</f>
        <v>0</v>
      </c>
      <c r="K14" s="2"/>
      <c r="L14" s="1"/>
      <c r="M14" s="34" t="s">
        <v>23</v>
      </c>
      <c r="N14" s="35"/>
      <c r="O14" s="36"/>
      <c r="P14" s="1"/>
    </row>
    <row r="15" spans="1:16" ht="15.75" customHeight="1">
      <c r="B15" s="52" t="s">
        <v>24</v>
      </c>
      <c r="C15" s="52">
        <v>50000</v>
      </c>
      <c r="D15" s="52">
        <v>4000</v>
      </c>
      <c r="E15" s="2"/>
      <c r="F15" s="2"/>
      <c r="G15" s="2"/>
      <c r="H15" s="2"/>
      <c r="I15" s="2"/>
      <c r="J15" s="2"/>
      <c r="K15" s="2"/>
      <c r="L15" s="1"/>
      <c r="M15" s="37" t="s">
        <v>25</v>
      </c>
      <c r="N15" s="38"/>
      <c r="O15" s="24" t="s">
        <v>6</v>
      </c>
      <c r="P15" s="1"/>
    </row>
    <row r="16" spans="1:16" ht="15.75" customHeight="1">
      <c r="B16" s="2"/>
      <c r="C16" s="2"/>
      <c r="D16" s="2"/>
      <c r="E16" s="25"/>
      <c r="K16" s="1"/>
      <c r="L16" s="1"/>
      <c r="M16" s="26">
        <v>300001</v>
      </c>
      <c r="N16" s="26">
        <v>600000</v>
      </c>
      <c r="O16" s="27">
        <v>0.05</v>
      </c>
      <c r="P16" s="1"/>
    </row>
    <row r="17" spans="2:16" ht="15.75" customHeight="1">
      <c r="B17" s="28" t="s">
        <v>26</v>
      </c>
      <c r="C17" s="28">
        <f t="shared" ref="C17:D17" si="1">C7-(C8+C9+C10+C11+C13+C14+C15)</f>
        <v>7520000</v>
      </c>
      <c r="D17" s="28">
        <f t="shared" si="1"/>
        <v>5904000</v>
      </c>
      <c r="F17" s="59" t="s">
        <v>32</v>
      </c>
      <c r="G17" s="60"/>
      <c r="H17" s="60"/>
      <c r="I17" s="60"/>
      <c r="J17" s="61"/>
      <c r="K17" s="1"/>
      <c r="L17" s="1"/>
      <c r="M17" s="24">
        <v>600001</v>
      </c>
      <c r="N17" s="24">
        <v>900000</v>
      </c>
      <c r="O17" s="29">
        <v>0.1</v>
      </c>
      <c r="P17" s="1"/>
    </row>
    <row r="18" spans="2:16" ht="15" customHeight="1">
      <c r="B18" s="1"/>
      <c r="C18" s="1"/>
      <c r="D18" s="1"/>
      <c r="F18" s="39" t="s">
        <v>9</v>
      </c>
      <c r="G18" s="38"/>
      <c r="H18" s="1"/>
      <c r="I18" s="40" t="s">
        <v>10</v>
      </c>
      <c r="J18" s="41"/>
      <c r="K18" s="1"/>
      <c r="L18" s="1"/>
      <c r="M18" s="26">
        <v>900001</v>
      </c>
      <c r="N18" s="26">
        <v>1200000</v>
      </c>
      <c r="O18" s="27">
        <v>0.15</v>
      </c>
      <c r="P18" s="1"/>
    </row>
    <row r="19" spans="2:16" ht="15" customHeight="1">
      <c r="F19" s="9" t="s">
        <v>12</v>
      </c>
      <c r="G19" s="10" t="str">
        <f>IF(G5= "old",(IF(D17&lt;=250000,"nil",IF(D17&lt;=500000,"5%",IF(D17&lt;=1000000,"20%","30%")))),0 )</f>
        <v>30%</v>
      </c>
      <c r="H19" s="1"/>
      <c r="I19" s="11" t="s">
        <v>12</v>
      </c>
      <c r="J19" s="12">
        <f>IF(G5= "new",(IF(D17&lt;=300000,"0%",IF(D17&lt;=600000,"5%",IF(D17&lt;=900000,"10%",IF(D17&lt;=1200000,"15%",IF(D17&lt;=1500000,"20%","30%")))))),0 )</f>
        <v>0</v>
      </c>
      <c r="K19" s="1"/>
      <c r="L19" s="1"/>
      <c r="M19" s="24">
        <v>1200001</v>
      </c>
      <c r="N19" s="24">
        <v>1500000</v>
      </c>
      <c r="O19" s="29">
        <v>0.2</v>
      </c>
      <c r="P19" s="1"/>
    </row>
    <row r="20" spans="2:16" ht="15" customHeight="1">
      <c r="F20" s="13" t="s">
        <v>15</v>
      </c>
      <c r="G20" s="14">
        <f>G19*D17</f>
        <v>1771200</v>
      </c>
      <c r="H20" s="1"/>
      <c r="I20" s="15" t="s">
        <v>15</v>
      </c>
      <c r="J20" s="16">
        <f>J19*D17</f>
        <v>0</v>
      </c>
      <c r="K20" s="1"/>
      <c r="L20" s="1"/>
      <c r="M20" s="42" t="s">
        <v>27</v>
      </c>
      <c r="N20" s="38"/>
      <c r="O20" s="27">
        <v>0.3</v>
      </c>
      <c r="P20" s="1"/>
    </row>
    <row r="21" spans="2:16" ht="14.25" customHeight="1">
      <c r="F21" s="9" t="s">
        <v>17</v>
      </c>
      <c r="G21" s="10" t="str">
        <f>IF(G5="old",(IF(D17&lt;M24,"0%",IF(D17&lt;M25,"10%",IF(D17&lt;M26,"15%",IF(D17&lt;=N26,"25%","37%"))))),0)</f>
        <v>10%</v>
      </c>
      <c r="H21" s="1"/>
      <c r="I21" s="11" t="s">
        <v>17</v>
      </c>
      <c r="J21" s="12">
        <f>IF(G5="new",(IF(D17&lt;M24,"0%",IF(D17&lt;M25,"10%",IF(D17&lt;M26,"15%",IF(D17&lt;=N26,"25%","37%"))))),0)</f>
        <v>0</v>
      </c>
      <c r="K21" s="1"/>
      <c r="L21" s="1"/>
      <c r="M21" s="1"/>
      <c r="N21" s="1"/>
      <c r="O21" s="1"/>
      <c r="P21" s="1"/>
    </row>
    <row r="22" spans="2:16" ht="14.25" customHeight="1">
      <c r="B22" s="28" t="s">
        <v>28</v>
      </c>
      <c r="C22" s="30">
        <v>100000</v>
      </c>
      <c r="F22" s="13" t="s">
        <v>19</v>
      </c>
      <c r="G22" s="14">
        <f>G21*D17</f>
        <v>590400</v>
      </c>
      <c r="H22" s="1"/>
      <c r="I22" s="15" t="s">
        <v>19</v>
      </c>
      <c r="J22" s="16">
        <f>J21*D17</f>
        <v>0</v>
      </c>
      <c r="K22" s="1"/>
      <c r="L22" s="1"/>
      <c r="M22" s="1"/>
      <c r="N22" s="1"/>
      <c r="O22" s="1"/>
      <c r="P22" s="1"/>
    </row>
    <row r="23" spans="2:16" ht="15" customHeight="1">
      <c r="F23" s="18"/>
      <c r="G23" s="2"/>
      <c r="H23" s="1"/>
      <c r="I23" s="2"/>
      <c r="J23" s="19"/>
      <c r="K23" s="1"/>
      <c r="L23" s="1"/>
      <c r="M23" s="43" t="s">
        <v>29</v>
      </c>
      <c r="N23" s="44"/>
      <c r="O23" s="45"/>
      <c r="P23" s="1"/>
    </row>
    <row r="24" spans="2:16" ht="15" customHeight="1">
      <c r="F24" s="20" t="s">
        <v>22</v>
      </c>
      <c r="G24" s="21">
        <f>IF(G5="old",D17-G20-G22,0)</f>
        <v>3542400</v>
      </c>
      <c r="H24" s="31"/>
      <c r="I24" s="21" t="s">
        <v>22</v>
      </c>
      <c r="J24" s="23">
        <f>IF(G5="new",D17-J20-J22,0)</f>
        <v>0</v>
      </c>
      <c r="K24" s="1"/>
      <c r="L24" s="1"/>
      <c r="M24" s="32">
        <v>5000000</v>
      </c>
      <c r="N24" s="32">
        <v>10000000</v>
      </c>
      <c r="O24" s="33">
        <v>0.1</v>
      </c>
      <c r="P24" s="1"/>
    </row>
    <row r="25" spans="2:16" ht="15" customHeight="1">
      <c r="K25" s="1"/>
      <c r="L25" s="1"/>
      <c r="M25" s="5">
        <v>10000001</v>
      </c>
      <c r="N25" s="5">
        <v>2000000</v>
      </c>
      <c r="O25" s="6">
        <v>0.15</v>
      </c>
      <c r="P25" s="1"/>
    </row>
    <row r="26" spans="2:16" ht="15" customHeight="1">
      <c r="K26" s="1"/>
      <c r="L26" s="1"/>
      <c r="M26" s="32">
        <v>20000001</v>
      </c>
      <c r="N26" s="32">
        <v>50000000</v>
      </c>
      <c r="O26" s="33">
        <v>0.25</v>
      </c>
      <c r="P26" s="1"/>
    </row>
    <row r="27" spans="2:16" ht="15" customHeight="1">
      <c r="K27" s="1"/>
      <c r="L27" s="1"/>
      <c r="M27" s="46" t="s">
        <v>30</v>
      </c>
      <c r="N27" s="38"/>
      <c r="O27" s="6">
        <v>0.37</v>
      </c>
      <c r="P27" s="1"/>
    </row>
    <row r="28" spans="2:16" ht="14.25" customHeight="1">
      <c r="K28" s="1"/>
      <c r="L28" s="1"/>
      <c r="M28" s="1"/>
      <c r="N28" s="1"/>
      <c r="O28" s="1"/>
      <c r="P28" s="1"/>
    </row>
    <row r="29" spans="2:16" ht="14.25" customHeight="1"/>
    <row r="30" spans="2:16" ht="14.25" customHeight="1"/>
    <row r="31" spans="2:16" ht="14.25" customHeight="1"/>
    <row r="32" spans="2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M20:N20"/>
    <mergeCell ref="M23:O23"/>
    <mergeCell ref="M27:N27"/>
    <mergeCell ref="E2:J2"/>
    <mergeCell ref="M5:O5"/>
    <mergeCell ref="M6:N6"/>
    <mergeCell ref="F7:J7"/>
    <mergeCell ref="F8:G8"/>
    <mergeCell ref="I8:J8"/>
    <mergeCell ref="M9:N9"/>
    <mergeCell ref="M14:O14"/>
    <mergeCell ref="M15:N15"/>
    <mergeCell ref="F17:J17"/>
    <mergeCell ref="F18:G18"/>
    <mergeCell ref="I18:J1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Sanchay Shukla</cp:lastModifiedBy>
  <dcterms:created xsi:type="dcterms:W3CDTF">2024-10-01T06:38:03Z</dcterms:created>
  <dcterms:modified xsi:type="dcterms:W3CDTF">2024-11-07T11:00:31Z</dcterms:modified>
</cp:coreProperties>
</file>