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ks\Desktop\MS Business Analytics\BAN 501 Prescriptive Analytics\Mod 7\"/>
    </mc:Choice>
  </mc:AlternateContent>
  <xr:revisionPtr revIDLastSave="0" documentId="13_ncr:1_{939AEC22-6C01-4162-9F69-8A7DAEA76FD8}" xr6:coauthVersionLast="45" xr6:coauthVersionMax="45" xr10:uidLastSave="{00000000-0000-0000-0000-000000000000}"/>
  <bookViews>
    <workbookView xWindow="492" yWindow="528" windowWidth="17280" windowHeight="9072" xr2:uid="{616197EF-81EE-459C-BF7F-A65841EEA4E1}"/>
  </bookViews>
  <sheets>
    <sheet name="Question 1" sheetId="1" r:id="rId1"/>
    <sheet name="Question 2" sheetId="2" r:id="rId2"/>
    <sheet name="Question 3" sheetId="3" r:id="rId3"/>
    <sheet name="Question 4" sheetId="4" r:id="rId4"/>
    <sheet name="Question 5" sheetId="5" r:id="rId5"/>
    <sheet name="Question 6" sheetId="6" r:id="rId6"/>
    <sheet name="Question 7" sheetId="7" r:id="rId7"/>
  </sheets>
  <definedNames>
    <definedName name="arct0">'Question 1'!$C$4:$C$9</definedName>
    <definedName name="from0">'Question 1'!$B$4:$B$9</definedName>
    <definedName name="from3">'Question 3'!$B$2:$B$41</definedName>
    <definedName name="path3">'Question 3'!$H$341+'Question 3'!$C$3:$C$18</definedName>
    <definedName name="prob">'Question 5'!$B$17:$C$17</definedName>
    <definedName name="solver_adj" localSheetId="0" hidden="1">'Question 1'!$A$4:$A$9</definedName>
    <definedName name="solver_adj" localSheetId="1" hidden="1">'Question 2'!$B$2:$G$2</definedName>
    <definedName name="solver_adj" localSheetId="2" hidden="1">'Question 3'!$A$3:$A$18</definedName>
    <definedName name="solver_adj" localSheetId="3" hidden="1">'Question 4'!$B$4:$L$10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0" hidden="1">'Question 1'!$J$5:$J$9</definedName>
    <definedName name="solver_lhs1" localSheetId="1" hidden="1">'Question 2'!$H$13:$H$14</definedName>
    <definedName name="solver_lhs1" localSheetId="2" hidden="1">'Question 3'!$J$4:$J$16</definedName>
    <definedName name="solver_lhs1" localSheetId="3" hidden="1">'Question 4'!$S$21:$S$27</definedName>
    <definedName name="solver_lhs2" localSheetId="0" hidden="1">'Question 1'!$A$4:$A$9</definedName>
    <definedName name="solver_lhs2" localSheetId="1" hidden="1">'Question 2'!$H$7:$H$11</definedName>
    <definedName name="solver_lhs2" localSheetId="3" hidden="1">'Question 4'!$S$28:$S$38</definedName>
    <definedName name="solver_lhs3" localSheetId="1" hidden="1">'Question 2'!$B$2:$G$2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0" hidden="1">2</definedName>
    <definedName name="solver_num" localSheetId="1" hidden="1">3</definedName>
    <definedName name="solver_num" localSheetId="2" hidden="1">1</definedName>
    <definedName name="solver_num" localSheetId="3" hidden="1">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0" hidden="1">'Question 1'!$C$12</definedName>
    <definedName name="solver_opt" localSheetId="1" hidden="1">'Question 2'!$J$2</definedName>
    <definedName name="solver_opt" localSheetId="2" hidden="1">'Question 3'!$O$3</definedName>
    <definedName name="solver_opt" localSheetId="3" hidden="1">'Question 4'!$B$26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0" hidden="1">2</definedName>
    <definedName name="solver_rel1" localSheetId="1" hidden="1">3</definedName>
    <definedName name="solver_rel1" localSheetId="2" hidden="1">2</definedName>
    <definedName name="solver_rel1" localSheetId="3" hidden="1">1</definedName>
    <definedName name="solver_rel2" localSheetId="0" hidden="1">1</definedName>
    <definedName name="solver_rel2" localSheetId="1" hidden="1">1</definedName>
    <definedName name="solver_rel2" localSheetId="3" hidden="1">2</definedName>
    <definedName name="solver_rel3" localSheetId="1" hidden="1">5</definedName>
    <definedName name="solver_rhs1" localSheetId="0" hidden="1">'Question 1'!$L$5:$L$9</definedName>
    <definedName name="solver_rhs1" localSheetId="1" hidden="1">'Question 2'!$J$13:$J$14</definedName>
    <definedName name="solver_rhs1" localSheetId="2" hidden="1">'Question 3'!$L$4:$L$16</definedName>
    <definedName name="solver_rhs1" localSheetId="3" hidden="1">'Question 4'!$U$21:$U$27</definedName>
    <definedName name="solver_rhs2" localSheetId="0" hidden="1">'Question 1'!$D$4:$D$9</definedName>
    <definedName name="solver_rhs2" localSheetId="1" hidden="1">'Question 2'!$J$7:$J$11</definedName>
    <definedName name="solver_rhs2" localSheetId="3" hidden="1">'Question 4'!$U$28:$U$38</definedName>
    <definedName name="solver_rhs3" localSheetId="1" hidden="1">binary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0" hidden="1">1</definedName>
    <definedName name="solver_typ" localSheetId="1" hidden="1">1</definedName>
    <definedName name="solver_typ" localSheetId="2" hidden="1">2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vars1">'Question 1'!$A$4:$A$9</definedName>
    <definedName name="vars2">'Question 2'!$B$2:$G$2</definedName>
    <definedName name="vars3">'Question 3'!$A$3:$A$18</definedName>
    <definedName name="vars4">'Question 4'!$B$4:$L$10</definedName>
    <definedName name="vars6">'Question 3'!$A$2:$A$41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8" i="5" l="1"/>
  <c r="K19" i="5" s="1"/>
  <c r="B26" i="4" l="1"/>
  <c r="I5" i="3"/>
  <c r="I6" i="3"/>
  <c r="I7" i="3"/>
  <c r="I8" i="3"/>
  <c r="I9" i="3"/>
  <c r="I10" i="3"/>
  <c r="I11" i="3"/>
  <c r="I12" i="3"/>
  <c r="I13" i="3"/>
  <c r="I14" i="3"/>
  <c r="I15" i="3"/>
  <c r="I16" i="3"/>
  <c r="I4" i="3"/>
  <c r="H5" i="3"/>
  <c r="H6" i="3"/>
  <c r="H7" i="3"/>
  <c r="H8" i="3"/>
  <c r="H9" i="3"/>
  <c r="J9" i="3" s="1"/>
  <c r="H10" i="3"/>
  <c r="J10" i="3" s="1"/>
  <c r="H11" i="3"/>
  <c r="H12" i="3"/>
  <c r="H13" i="3"/>
  <c r="J13" i="3" s="1"/>
  <c r="H14" i="3"/>
  <c r="H15" i="3"/>
  <c r="H16" i="3"/>
  <c r="H4" i="3"/>
  <c r="O3" i="3"/>
  <c r="J5" i="3"/>
  <c r="J15" i="3" l="1"/>
  <c r="J4" i="3"/>
  <c r="J16" i="3"/>
  <c r="J12" i="3"/>
  <c r="J11" i="3"/>
  <c r="J7" i="3"/>
  <c r="J14" i="3"/>
  <c r="J6" i="3"/>
  <c r="J8" i="3"/>
  <c r="M13" i="7" l="1"/>
  <c r="L14" i="7" s="1"/>
  <c r="M5" i="7"/>
  <c r="L6" i="7" s="1"/>
  <c r="M6" i="7" s="1"/>
  <c r="L7" i="7" s="1"/>
  <c r="E178" i="7" l="1"/>
  <c r="E182" i="7"/>
  <c r="E160" i="7"/>
  <c r="E180" i="7"/>
  <c r="E188" i="7"/>
  <c r="E181" i="7"/>
  <c r="E155" i="7"/>
  <c r="E179" i="7"/>
  <c r="E183" i="7"/>
  <c r="E168" i="7"/>
  <c r="E172" i="7"/>
  <c r="E169" i="7"/>
  <c r="E173" i="7"/>
  <c r="E193" i="7"/>
  <c r="B170" i="7"/>
  <c r="B186" i="7"/>
  <c r="B155" i="7"/>
  <c r="B159" i="7"/>
  <c r="B163" i="7"/>
  <c r="B167" i="7"/>
  <c r="B171" i="7"/>
  <c r="B183" i="7"/>
  <c r="B187" i="7"/>
  <c r="B195" i="7"/>
  <c r="B199" i="7"/>
  <c r="B203" i="7"/>
  <c r="B154" i="7"/>
  <c r="B178" i="7"/>
  <c r="B198" i="7"/>
  <c r="B162" i="7"/>
  <c r="B194" i="7"/>
  <c r="B156" i="7"/>
  <c r="B160" i="7"/>
  <c r="B168" i="7"/>
  <c r="B176" i="7"/>
  <c r="B184" i="7"/>
  <c r="B188" i="7"/>
  <c r="B192" i="7"/>
  <c r="B196" i="7"/>
  <c r="B200" i="7"/>
  <c r="B158" i="7"/>
  <c r="B202" i="7"/>
  <c r="B157" i="7"/>
  <c r="B161" i="7"/>
  <c r="B165" i="7"/>
  <c r="B169" i="7"/>
  <c r="B173" i="7"/>
  <c r="B181" i="7"/>
  <c r="B185" i="7"/>
  <c r="B189" i="7"/>
  <c r="B193" i="7"/>
  <c r="B197" i="7"/>
  <c r="B166" i="7"/>
  <c r="B190" i="7"/>
  <c r="B147" i="7"/>
  <c r="B51" i="7"/>
  <c r="B26" i="7"/>
  <c r="B62" i="7"/>
  <c r="M7" i="7"/>
  <c r="L8" i="7" s="1"/>
  <c r="M8" i="7" s="1"/>
  <c r="L9" i="7" s="1"/>
  <c r="M9" i="7" s="1"/>
  <c r="L10" i="7" s="1"/>
  <c r="M10" i="7" s="1"/>
  <c r="B23" i="7"/>
  <c r="B68" i="7"/>
  <c r="B30" i="7"/>
  <c r="B84" i="7"/>
  <c r="B60" i="7"/>
  <c r="M14" i="7"/>
  <c r="L15" i="7" s="1"/>
  <c r="M15" i="7" s="1"/>
  <c r="L16" i="7" s="1"/>
  <c r="M16" i="7" s="1"/>
  <c r="E41" i="7"/>
  <c r="E23" i="7"/>
  <c r="E48" i="7"/>
  <c r="E11" i="7"/>
  <c r="E94" i="7"/>
  <c r="E37" i="7"/>
  <c r="E15" i="7"/>
  <c r="E10" i="7"/>
  <c r="E123" i="7"/>
  <c r="M5" i="4"/>
  <c r="R22" i="4" s="1"/>
  <c r="S22" i="4" s="1"/>
  <c r="M6" i="4"/>
  <c r="R23" i="4" s="1"/>
  <c r="S23" i="4" s="1"/>
  <c r="M7" i="4"/>
  <c r="R24" i="4" s="1"/>
  <c r="S24" i="4" s="1"/>
  <c r="M8" i="4"/>
  <c r="R25" i="4" s="1"/>
  <c r="S25" i="4" s="1"/>
  <c r="M9" i="4"/>
  <c r="R26" i="4" s="1"/>
  <c r="S26" i="4" s="1"/>
  <c r="M10" i="4"/>
  <c r="R27" i="4" s="1"/>
  <c r="S27" i="4" s="1"/>
  <c r="M4" i="4"/>
  <c r="C11" i="4"/>
  <c r="Q29" i="4" s="1"/>
  <c r="S29" i="4" s="1"/>
  <c r="D11" i="4"/>
  <c r="Q30" i="4" s="1"/>
  <c r="S30" i="4" s="1"/>
  <c r="E11" i="4"/>
  <c r="Q31" i="4" s="1"/>
  <c r="S31" i="4" s="1"/>
  <c r="F11" i="4"/>
  <c r="Q32" i="4" s="1"/>
  <c r="S32" i="4" s="1"/>
  <c r="G11" i="4"/>
  <c r="Q33" i="4" s="1"/>
  <c r="S33" i="4" s="1"/>
  <c r="H11" i="4"/>
  <c r="Q34" i="4" s="1"/>
  <c r="S34" i="4" s="1"/>
  <c r="I11" i="4"/>
  <c r="Q35" i="4" s="1"/>
  <c r="S35" i="4" s="1"/>
  <c r="J11" i="4"/>
  <c r="Q36" i="4" s="1"/>
  <c r="S36" i="4" s="1"/>
  <c r="K11" i="4"/>
  <c r="Q37" i="4" s="1"/>
  <c r="S37" i="4" s="1"/>
  <c r="L11" i="4"/>
  <c r="Q38" i="4" s="1"/>
  <c r="S38" i="4" s="1"/>
  <c r="B11" i="4"/>
  <c r="Q28" i="4" s="1"/>
  <c r="S28" i="4" s="1"/>
  <c r="R21" i="4" l="1"/>
  <c r="S21" i="4" s="1"/>
  <c r="N4" i="4"/>
  <c r="B27" i="4" s="1"/>
  <c r="B28" i="4" s="1"/>
  <c r="E63" i="7"/>
  <c r="B93" i="7"/>
  <c r="B191" i="7"/>
  <c r="E165" i="7"/>
  <c r="E156" i="7"/>
  <c r="E175" i="7"/>
  <c r="E176" i="7"/>
  <c r="E199" i="7"/>
  <c r="E174" i="7"/>
  <c r="E19" i="7"/>
  <c r="E50" i="7"/>
  <c r="E32" i="7"/>
  <c r="B144" i="7"/>
  <c r="B180" i="7"/>
  <c r="E161" i="7"/>
  <c r="E189" i="7"/>
  <c r="E171" i="7"/>
  <c r="E164" i="7"/>
  <c r="E202" i="7"/>
  <c r="E170" i="7"/>
  <c r="B182" i="7"/>
  <c r="E157" i="7"/>
  <c r="E196" i="7"/>
  <c r="E167" i="7"/>
  <c r="E203" i="7"/>
  <c r="E198" i="7"/>
  <c r="E166" i="7"/>
  <c r="E9" i="7"/>
  <c r="E26" i="7"/>
  <c r="E80" i="7"/>
  <c r="E21" i="7"/>
  <c r="B107" i="7"/>
  <c r="B174" i="7"/>
  <c r="B177" i="7"/>
  <c r="B172" i="7"/>
  <c r="B179" i="7"/>
  <c r="E197" i="7"/>
  <c r="E195" i="7"/>
  <c r="E163" i="7"/>
  <c r="E201" i="7"/>
  <c r="E194" i="7"/>
  <c r="E162" i="7"/>
  <c r="E65" i="7"/>
  <c r="E24" i="7"/>
  <c r="E109" i="7"/>
  <c r="B17" i="7"/>
  <c r="B175" i="7"/>
  <c r="E200" i="7"/>
  <c r="E191" i="7"/>
  <c r="E159" i="7"/>
  <c r="E185" i="7"/>
  <c r="E190" i="7"/>
  <c r="E158" i="7"/>
  <c r="E20" i="7"/>
  <c r="E33" i="7"/>
  <c r="E62" i="7"/>
  <c r="E18" i="7"/>
  <c r="B201" i="7"/>
  <c r="B164" i="7"/>
  <c r="E177" i="7"/>
  <c r="E184" i="7"/>
  <c r="E187" i="7"/>
  <c r="E192" i="7"/>
  <c r="E186" i="7"/>
  <c r="E154" i="7"/>
  <c r="B39" i="7"/>
  <c r="B37" i="7"/>
  <c r="B70" i="7"/>
  <c r="B120" i="7"/>
  <c r="B109" i="7"/>
  <c r="B8" i="7"/>
  <c r="E34" i="7"/>
  <c r="B10" i="7"/>
  <c r="B124" i="7"/>
  <c r="B56" i="7"/>
  <c r="B19" i="7"/>
  <c r="E79" i="7"/>
  <c r="E58" i="7"/>
  <c r="E137" i="7"/>
  <c r="E29" i="7"/>
  <c r="E38" i="7"/>
  <c r="E75" i="7"/>
  <c r="E77" i="7"/>
  <c r="E120" i="7"/>
  <c r="E124" i="7"/>
  <c r="E146" i="7"/>
  <c r="E25" i="7"/>
  <c r="E40" i="7"/>
  <c r="E31" i="7"/>
  <c r="E54" i="7"/>
  <c r="E86" i="7"/>
  <c r="E149" i="7"/>
  <c r="E148" i="7"/>
  <c r="E81" i="7"/>
  <c r="E45" i="7"/>
  <c r="E27" i="7"/>
  <c r="E53" i="7"/>
  <c r="E39" i="7"/>
  <c r="E64" i="7"/>
  <c r="E88" i="7"/>
  <c r="E112" i="7"/>
  <c r="E60" i="7"/>
  <c r="E97" i="7"/>
  <c r="E43" i="7"/>
  <c r="E96" i="7"/>
  <c r="E56" i="7"/>
  <c r="E57" i="7"/>
  <c r="E47" i="7"/>
  <c r="E67" i="7"/>
  <c r="E117" i="7"/>
  <c r="E141" i="7"/>
  <c r="E68" i="7"/>
  <c r="E74" i="7"/>
  <c r="E113" i="7"/>
  <c r="E101" i="7"/>
  <c r="E61" i="7"/>
  <c r="E59" i="7"/>
  <c r="E102" i="7"/>
  <c r="E70" i="7"/>
  <c r="E119" i="7"/>
  <c r="E134" i="7"/>
  <c r="E76" i="7"/>
  <c r="E82" i="7"/>
  <c r="E129" i="7"/>
  <c r="E142" i="7"/>
  <c r="E125" i="7"/>
  <c r="E131" i="7"/>
  <c r="E78" i="7"/>
  <c r="E133" i="7"/>
  <c r="E93" i="7"/>
  <c r="E36" i="7"/>
  <c r="E136" i="7"/>
  <c r="E92" i="7"/>
  <c r="E90" i="7"/>
  <c r="E14" i="7"/>
  <c r="E144" i="7"/>
  <c r="E7" i="7"/>
  <c r="E103" i="7"/>
  <c r="E135" i="7"/>
  <c r="E95" i="7"/>
  <c r="E44" i="7"/>
  <c r="E147" i="7"/>
  <c r="E108" i="7"/>
  <c r="E122" i="7"/>
  <c r="E145" i="7"/>
  <c r="E16" i="7"/>
  <c r="E6" i="7"/>
  <c r="E22" i="7"/>
  <c r="E127" i="7"/>
  <c r="E30" i="7"/>
  <c r="E115" i="7"/>
  <c r="E72" i="7"/>
  <c r="E107" i="7"/>
  <c r="E116" i="7"/>
  <c r="E138" i="7"/>
  <c r="E150" i="7"/>
  <c r="B6" i="7"/>
  <c r="B67" i="7"/>
  <c r="B131" i="7"/>
  <c r="B76" i="7"/>
  <c r="B13" i="7"/>
  <c r="B82" i="7"/>
  <c r="B99" i="7"/>
  <c r="B97" i="7"/>
  <c r="B146" i="7"/>
  <c r="B130" i="7"/>
  <c r="B111" i="7"/>
  <c r="B47" i="7"/>
  <c r="B41" i="7"/>
  <c r="B118" i="7"/>
  <c r="B57" i="7"/>
  <c r="B15" i="7"/>
  <c r="B28" i="7"/>
  <c r="B92" i="7"/>
  <c r="B40" i="7"/>
  <c r="B36" i="7"/>
  <c r="B145" i="7"/>
  <c r="B7" i="7"/>
  <c r="B55" i="7"/>
  <c r="B44" i="7"/>
  <c r="B152" i="7"/>
  <c r="B14" i="7"/>
  <c r="B108" i="7"/>
  <c r="B34" i="7"/>
  <c r="B148" i="7"/>
  <c r="B128" i="7"/>
  <c r="B127" i="7"/>
  <c r="B54" i="7"/>
  <c r="B96" i="7"/>
  <c r="B18" i="7"/>
  <c r="B80" i="7"/>
  <c r="B75" i="7"/>
  <c r="B132" i="7"/>
  <c r="B79" i="7"/>
  <c r="B48" i="7"/>
  <c r="B27" i="7"/>
  <c r="B112" i="7"/>
  <c r="B135" i="7"/>
  <c r="B9" i="7"/>
  <c r="B69" i="7"/>
  <c r="B105" i="7"/>
  <c r="B143" i="7"/>
  <c r="B88" i="7"/>
  <c r="B137" i="7"/>
  <c r="B50" i="7"/>
  <c r="B115" i="7"/>
  <c r="B20" i="7"/>
  <c r="B149" i="7"/>
  <c r="B5" i="7"/>
  <c r="B42" i="7"/>
  <c r="B21" i="7"/>
  <c r="B46" i="7"/>
  <c r="B77" i="7"/>
  <c r="B72" i="7"/>
  <c r="B123" i="7"/>
  <c r="B138" i="7"/>
  <c r="B153" i="7"/>
  <c r="B4" i="7"/>
  <c r="C4" i="7" s="1"/>
  <c r="D4" i="7" s="1"/>
  <c r="H4" i="7" s="1"/>
  <c r="B53" i="7"/>
  <c r="B33" i="7"/>
  <c r="B140" i="7"/>
  <c r="B89" i="7"/>
  <c r="B94" i="7"/>
  <c r="B63" i="7"/>
  <c r="B110" i="7"/>
  <c r="B74" i="7"/>
  <c r="B139" i="7"/>
  <c r="B49" i="7"/>
  <c r="B133" i="7"/>
  <c r="B71" i="7"/>
  <c r="B45" i="7"/>
  <c r="B66" i="7"/>
  <c r="B83" i="7"/>
  <c r="B113" i="7"/>
  <c r="B134" i="7"/>
  <c r="B16" i="7"/>
  <c r="B43" i="7"/>
  <c r="B90" i="7"/>
  <c r="B85" i="7"/>
  <c r="B121" i="7"/>
  <c r="B142" i="7"/>
  <c r="E4" i="7"/>
  <c r="E42" i="7"/>
  <c r="E104" i="7"/>
  <c r="E52" i="7"/>
  <c r="E143" i="7"/>
  <c r="E118" i="7"/>
  <c r="E100" i="7"/>
  <c r="E66" i="7"/>
  <c r="E130" i="7"/>
  <c r="E121" i="7"/>
  <c r="B104" i="7"/>
  <c r="B61" i="7"/>
  <c r="B59" i="7"/>
  <c r="B11" i="7"/>
  <c r="B98" i="7"/>
  <c r="B106" i="7"/>
  <c r="B122" i="7"/>
  <c r="B119" i="7"/>
  <c r="B102" i="7"/>
  <c r="B126" i="7"/>
  <c r="E49" i="7"/>
  <c r="E55" i="7"/>
  <c r="E139" i="7"/>
  <c r="E99" i="7"/>
  <c r="E71" i="7"/>
  <c r="E132" i="7"/>
  <c r="E98" i="7"/>
  <c r="E89" i="7"/>
  <c r="E153" i="7"/>
  <c r="B52" i="7"/>
  <c r="B141" i="7"/>
  <c r="B125" i="7"/>
  <c r="B114" i="7"/>
  <c r="B65" i="7"/>
  <c r="B129" i="7"/>
  <c r="B87" i="7"/>
  <c r="B151" i="7"/>
  <c r="E35" i="7"/>
  <c r="E69" i="7"/>
  <c r="E51" i="7"/>
  <c r="E83" i="7"/>
  <c r="E73" i="7"/>
  <c r="E46" i="7"/>
  <c r="E126" i="7"/>
  <c r="E28" i="7"/>
  <c r="E110" i="7"/>
  <c r="E85" i="7"/>
  <c r="E140" i="7"/>
  <c r="E106" i="7"/>
  <c r="E152" i="7"/>
  <c r="B29" i="7"/>
  <c r="B12" i="7"/>
  <c r="B64" i="7"/>
  <c r="B58" i="7"/>
  <c r="B101" i="7"/>
  <c r="B24" i="7"/>
  <c r="B116" i="7"/>
  <c r="B73" i="7"/>
  <c r="B95" i="7"/>
  <c r="B78" i="7"/>
  <c r="E12" i="7"/>
  <c r="E13" i="7"/>
  <c r="E17" i="7"/>
  <c r="E5" i="7"/>
  <c r="E111" i="7"/>
  <c r="E8" i="7"/>
  <c r="E91" i="7"/>
  <c r="E128" i="7"/>
  <c r="E87" i="7"/>
  <c r="E84" i="7"/>
  <c r="E114" i="7"/>
  <c r="E105" i="7"/>
  <c r="E151" i="7"/>
  <c r="B32" i="7"/>
  <c r="B100" i="7"/>
  <c r="B22" i="7"/>
  <c r="B38" i="7"/>
  <c r="B31" i="7"/>
  <c r="B117" i="7"/>
  <c r="B35" i="7"/>
  <c r="B25" i="7"/>
  <c r="B136" i="7"/>
  <c r="B91" i="7"/>
  <c r="B81" i="7"/>
  <c r="B103" i="7"/>
  <c r="B86" i="7"/>
  <c r="B150" i="7"/>
  <c r="J2" i="2"/>
  <c r="H9" i="2"/>
  <c r="H8" i="2"/>
  <c r="H11" i="2"/>
  <c r="H12" i="2"/>
  <c r="H10" i="2"/>
  <c r="H13" i="2"/>
  <c r="H14" i="2"/>
  <c r="H7" i="2"/>
  <c r="C5" i="7" l="1"/>
  <c r="C6" i="7" s="1"/>
  <c r="F4" i="7"/>
  <c r="G4" i="7"/>
  <c r="H5" i="1"/>
  <c r="D5" i="7" l="1"/>
  <c r="G5" i="7" s="1"/>
  <c r="C7" i="7"/>
  <c r="C12" i="1"/>
  <c r="H5" i="7" l="1"/>
  <c r="F5" i="7"/>
  <c r="D6" i="7" s="1"/>
  <c r="G6" i="7" s="1"/>
  <c r="C8" i="7"/>
  <c r="I6" i="1"/>
  <c r="I7" i="1"/>
  <c r="I8" i="1"/>
  <c r="I9" i="1"/>
  <c r="I5" i="1"/>
  <c r="H8" i="1"/>
  <c r="H9" i="1"/>
  <c r="H7" i="1"/>
  <c r="H6" i="1"/>
  <c r="H6" i="7" l="1"/>
  <c r="F6" i="7"/>
  <c r="D7" i="7" s="1"/>
  <c r="H7" i="7" s="1"/>
  <c r="C9" i="7"/>
  <c r="E6" i="6"/>
  <c r="E7" i="6" s="1"/>
  <c r="E4" i="6"/>
  <c r="E5" i="6" s="1"/>
  <c r="E3" i="6"/>
  <c r="E8" i="6" s="1"/>
  <c r="G7" i="7" l="1"/>
  <c r="F7" i="7"/>
  <c r="D8" i="7" s="1"/>
  <c r="G8" i="7" s="1"/>
  <c r="C10" i="7"/>
  <c r="H8" i="7" l="1"/>
  <c r="F8" i="7"/>
  <c r="D9" i="7" s="1"/>
  <c r="G9" i="7" s="1"/>
  <c r="C11" i="7"/>
  <c r="H9" i="7" l="1"/>
  <c r="F9" i="7"/>
  <c r="D10" i="7" s="1"/>
  <c r="G10" i="7" s="1"/>
  <c r="C12" i="7"/>
  <c r="H10" i="7" l="1"/>
  <c r="F10" i="7"/>
  <c r="D11" i="7" s="1"/>
  <c r="H11" i="7" s="1"/>
  <c r="C13" i="7"/>
  <c r="K25" i="5"/>
  <c r="K24" i="5"/>
  <c r="K23" i="5"/>
  <c r="J15" i="5"/>
  <c r="I15" i="5"/>
  <c r="K14" i="5"/>
  <c r="C14" i="5"/>
  <c r="B14" i="5"/>
  <c r="K13" i="5"/>
  <c r="C13" i="5"/>
  <c r="B13" i="5"/>
  <c r="K12" i="5"/>
  <c r="C12" i="5"/>
  <c r="B12" i="5"/>
  <c r="C8" i="5"/>
  <c r="B8" i="5"/>
  <c r="J7" i="5"/>
  <c r="H7" i="5"/>
  <c r="F7" i="5"/>
  <c r="D7" i="5"/>
  <c r="J6" i="5"/>
  <c r="H6" i="5"/>
  <c r="F6" i="5"/>
  <c r="D6" i="5"/>
  <c r="J5" i="5"/>
  <c r="H5" i="5"/>
  <c r="F5" i="5"/>
  <c r="D5" i="5"/>
  <c r="F11" i="7" l="1"/>
  <c r="D12" i="7" s="1"/>
  <c r="G12" i="7" s="1"/>
  <c r="G11" i="7"/>
  <c r="C14" i="7"/>
  <c r="K17" i="5"/>
  <c r="D13" i="5"/>
  <c r="D14" i="5"/>
  <c r="D12" i="5"/>
  <c r="H12" i="7" l="1"/>
  <c r="F12" i="7"/>
  <c r="D13" i="7" s="1"/>
  <c r="H13" i="7" s="1"/>
  <c r="C15" i="7"/>
  <c r="J5" i="1"/>
  <c r="J7" i="1"/>
  <c r="J6" i="1"/>
  <c r="J8" i="1"/>
  <c r="J9" i="1"/>
  <c r="F13" i="7" l="1"/>
  <c r="D14" i="7" s="1"/>
  <c r="H14" i="7" s="1"/>
  <c r="G13" i="7"/>
  <c r="C16" i="7"/>
  <c r="F14" i="7" l="1"/>
  <c r="D15" i="7" s="1"/>
  <c r="H15" i="7" s="1"/>
  <c r="G14" i="7"/>
  <c r="C17" i="7"/>
  <c r="F15" i="7" l="1"/>
  <c r="D16" i="7" s="1"/>
  <c r="H16" i="7" s="1"/>
  <c r="G15" i="7"/>
  <c r="C18" i="7"/>
  <c r="F16" i="7" l="1"/>
  <c r="D17" i="7" s="1"/>
  <c r="H17" i="7" s="1"/>
  <c r="G16" i="7"/>
  <c r="C19" i="7"/>
  <c r="G17" i="7" l="1"/>
  <c r="F17" i="7"/>
  <c r="D18" i="7" s="1"/>
  <c r="H18" i="7" s="1"/>
  <c r="C20" i="7"/>
  <c r="F18" i="7" l="1"/>
  <c r="D19" i="7" s="1"/>
  <c r="F19" i="7" s="1"/>
  <c r="D20" i="7" s="1"/>
  <c r="H20" i="7" s="1"/>
  <c r="G18" i="7"/>
  <c r="C21" i="7"/>
  <c r="H19" i="7" l="1"/>
  <c r="G19" i="7"/>
  <c r="G20" i="7"/>
  <c r="F20" i="7"/>
  <c r="D21" i="7" s="1"/>
  <c r="H21" i="7" s="1"/>
  <c r="C22" i="7"/>
  <c r="F21" i="7" l="1"/>
  <c r="D22" i="7" s="1"/>
  <c r="H22" i="7" s="1"/>
  <c r="G21" i="7"/>
  <c r="C23" i="7"/>
  <c r="C24" i="7" l="1"/>
  <c r="G22" i="7"/>
  <c r="F22" i="7"/>
  <c r="D23" i="7" s="1"/>
  <c r="H23" i="7" s="1"/>
  <c r="G23" i="7" l="1"/>
  <c r="F23" i="7"/>
  <c r="D24" i="7" s="1"/>
  <c r="H24" i="7" s="1"/>
  <c r="C25" i="7"/>
  <c r="G24" i="7" l="1"/>
  <c r="F24" i="7"/>
  <c r="D25" i="7" s="1"/>
  <c r="H25" i="7" s="1"/>
  <c r="C26" i="7"/>
  <c r="G25" i="7" l="1"/>
  <c r="F25" i="7"/>
  <c r="D26" i="7" s="1"/>
  <c r="H26" i="7" s="1"/>
  <c r="C27" i="7"/>
  <c r="G26" i="7" l="1"/>
  <c r="F26" i="7"/>
  <c r="D27" i="7" s="1"/>
  <c r="H27" i="7" s="1"/>
  <c r="C28" i="7"/>
  <c r="G27" i="7" l="1"/>
  <c r="F27" i="7"/>
  <c r="D28" i="7" s="1"/>
  <c r="H28" i="7" s="1"/>
  <c r="C29" i="7"/>
  <c r="C30" i="7" l="1"/>
  <c r="G28" i="7"/>
  <c r="F28" i="7"/>
  <c r="D29" i="7" s="1"/>
  <c r="F29" i="7" l="1"/>
  <c r="D30" i="7" s="1"/>
  <c r="H30" i="7" s="1"/>
  <c r="G29" i="7"/>
  <c r="H29" i="7"/>
  <c r="C31" i="7"/>
  <c r="G30" i="7" l="1"/>
  <c r="F30" i="7"/>
  <c r="D31" i="7" s="1"/>
  <c r="H31" i="7" s="1"/>
  <c r="C32" i="7"/>
  <c r="F31" i="7" l="1"/>
  <c r="D32" i="7" s="1"/>
  <c r="H32" i="7" s="1"/>
  <c r="G31" i="7"/>
  <c r="C33" i="7"/>
  <c r="C34" i="7" l="1"/>
  <c r="G32" i="7"/>
  <c r="F32" i="7"/>
  <c r="D33" i="7" s="1"/>
  <c r="G33" i="7" l="1"/>
  <c r="F33" i="7"/>
  <c r="D34" i="7" s="1"/>
  <c r="H33" i="7"/>
  <c r="C35" i="7"/>
  <c r="G34" i="7" l="1"/>
  <c r="F34" i="7"/>
  <c r="D35" i="7" s="1"/>
  <c r="H35" i="7" s="1"/>
  <c r="H34" i="7"/>
  <c r="C36" i="7"/>
  <c r="G35" i="7" l="1"/>
  <c r="F35" i="7"/>
  <c r="D36" i="7" s="1"/>
  <c r="C37" i="7"/>
  <c r="C38" i="7" l="1"/>
  <c r="G36" i="7"/>
  <c r="F36" i="7"/>
  <c r="D37" i="7" s="1"/>
  <c r="H36" i="7"/>
  <c r="F37" i="7" l="1"/>
  <c r="D38" i="7" s="1"/>
  <c r="H38" i="7" s="1"/>
  <c r="G37" i="7"/>
  <c r="H37" i="7"/>
  <c r="C39" i="7"/>
  <c r="G38" i="7" l="1"/>
  <c r="F38" i="7"/>
  <c r="D39" i="7" s="1"/>
  <c r="H39" i="7" s="1"/>
  <c r="C40" i="7"/>
  <c r="F39" i="7" l="1"/>
  <c r="D40" i="7" s="1"/>
  <c r="H40" i="7" s="1"/>
  <c r="G39" i="7"/>
  <c r="C41" i="7"/>
  <c r="C42" i="7" l="1"/>
  <c r="G40" i="7"/>
  <c r="F40" i="7"/>
  <c r="D41" i="7" s="1"/>
  <c r="G41" i="7" l="1"/>
  <c r="F41" i="7"/>
  <c r="D42" i="7" s="1"/>
  <c r="H42" i="7" s="1"/>
  <c r="H41" i="7"/>
  <c r="C43" i="7"/>
  <c r="G42" i="7" l="1"/>
  <c r="F42" i="7"/>
  <c r="D43" i="7" s="1"/>
  <c r="H43" i="7" s="1"/>
  <c r="C44" i="7"/>
  <c r="G43" i="7" l="1"/>
  <c r="F43" i="7"/>
  <c r="D44" i="7" s="1"/>
  <c r="H44" i="7" s="1"/>
  <c r="C45" i="7"/>
  <c r="C46" i="7" l="1"/>
  <c r="G44" i="7"/>
  <c r="F44" i="7"/>
  <c r="D45" i="7" s="1"/>
  <c r="H45" i="7" s="1"/>
  <c r="F45" i="7" l="1"/>
  <c r="D46" i="7" s="1"/>
  <c r="H46" i="7" s="1"/>
  <c r="G45" i="7"/>
  <c r="C47" i="7"/>
  <c r="C48" i="7" l="1"/>
  <c r="G46" i="7"/>
  <c r="F46" i="7"/>
  <c r="D47" i="7" s="1"/>
  <c r="H47" i="7" s="1"/>
  <c r="F47" i="7" l="1"/>
  <c r="D48" i="7" s="1"/>
  <c r="H48" i="7" s="1"/>
  <c r="G47" i="7"/>
  <c r="C49" i="7"/>
  <c r="G48" i="7" l="1"/>
  <c r="F48" i="7"/>
  <c r="D49" i="7" s="1"/>
  <c r="H49" i="7" s="1"/>
  <c r="C50" i="7"/>
  <c r="G49" i="7" l="1"/>
  <c r="F49" i="7"/>
  <c r="D50" i="7" s="1"/>
  <c r="H50" i="7" s="1"/>
  <c r="C51" i="7"/>
  <c r="C52" i="7" l="1"/>
  <c r="G50" i="7"/>
  <c r="F50" i="7"/>
  <c r="D51" i="7" s="1"/>
  <c r="H51" i="7" s="1"/>
  <c r="F51" i="7" l="1"/>
  <c r="D52" i="7" s="1"/>
  <c r="H52" i="7" s="1"/>
  <c r="G51" i="7"/>
  <c r="C53" i="7"/>
  <c r="G52" i="7" l="1"/>
  <c r="F52" i="7"/>
  <c r="D53" i="7" s="1"/>
  <c r="H53" i="7" s="1"/>
  <c r="C54" i="7"/>
  <c r="F53" i="7" l="1"/>
  <c r="D54" i="7" s="1"/>
  <c r="H54" i="7" s="1"/>
  <c r="G53" i="7"/>
  <c r="C55" i="7"/>
  <c r="G54" i="7" l="1"/>
  <c r="F54" i="7"/>
  <c r="D55" i="7" s="1"/>
  <c r="H55" i="7" s="1"/>
  <c r="C56" i="7"/>
  <c r="C57" i="7" l="1"/>
  <c r="F55" i="7"/>
  <c r="D56" i="7" s="1"/>
  <c r="H56" i="7" s="1"/>
  <c r="G55" i="7"/>
  <c r="G56" i="7" l="1"/>
  <c r="F56" i="7"/>
  <c r="D57" i="7" s="1"/>
  <c r="H57" i="7" s="1"/>
  <c r="C58" i="7"/>
  <c r="G57" i="7" l="1"/>
  <c r="F57" i="7"/>
  <c r="D58" i="7" s="1"/>
  <c r="C59" i="7"/>
  <c r="H58" i="7"/>
  <c r="C60" i="7" l="1"/>
  <c r="G58" i="7"/>
  <c r="F58" i="7"/>
  <c r="D59" i="7" s="1"/>
  <c r="H59" i="7" s="1"/>
  <c r="F59" i="7" l="1"/>
  <c r="D60" i="7" s="1"/>
  <c r="H60" i="7" s="1"/>
  <c r="G59" i="7"/>
  <c r="C61" i="7"/>
  <c r="G60" i="7" l="1"/>
  <c r="F60" i="7"/>
  <c r="D61" i="7" s="1"/>
  <c r="H61" i="7" s="1"/>
  <c r="C62" i="7"/>
  <c r="C63" i="7" l="1"/>
  <c r="F61" i="7"/>
  <c r="D62" i="7" s="1"/>
  <c r="H62" i="7" s="1"/>
  <c r="G61" i="7"/>
  <c r="G62" i="7" l="1"/>
  <c r="F62" i="7"/>
  <c r="D63" i="7" s="1"/>
  <c r="H63" i="7" s="1"/>
  <c r="C64" i="7"/>
  <c r="G63" i="7" l="1"/>
  <c r="F63" i="7"/>
  <c r="D64" i="7" s="1"/>
  <c r="C65" i="7"/>
  <c r="H64" i="7"/>
  <c r="C66" i="7" l="1"/>
  <c r="G64" i="7"/>
  <c r="F64" i="7"/>
  <c r="D65" i="7" s="1"/>
  <c r="H65" i="7" s="1"/>
  <c r="G65" i="7" l="1"/>
  <c r="F65" i="7"/>
  <c r="D66" i="7" s="1"/>
  <c r="C67" i="7"/>
  <c r="H66" i="7"/>
  <c r="G66" i="7" l="1"/>
  <c r="F66" i="7"/>
  <c r="D67" i="7" s="1"/>
  <c r="H67" i="7" s="1"/>
  <c r="C68" i="7"/>
  <c r="C69" i="7" l="1"/>
  <c r="F67" i="7"/>
  <c r="D68" i="7" s="1"/>
  <c r="H68" i="7" s="1"/>
  <c r="G67" i="7"/>
  <c r="G68" i="7" l="1"/>
  <c r="F68" i="7"/>
  <c r="D69" i="7" s="1"/>
  <c r="H69" i="7" s="1"/>
  <c r="C70" i="7"/>
  <c r="F69" i="7" l="1"/>
  <c r="D70" i="7" s="1"/>
  <c r="H70" i="7" s="1"/>
  <c r="G69" i="7"/>
  <c r="C71" i="7"/>
  <c r="G70" i="7" l="1"/>
  <c r="F70" i="7"/>
  <c r="D71" i="7" s="1"/>
  <c r="H71" i="7" s="1"/>
  <c r="C72" i="7"/>
  <c r="G71" i="7" l="1"/>
  <c r="F71" i="7"/>
  <c r="D72" i="7" s="1"/>
  <c r="H72" i="7" s="1"/>
  <c r="C73" i="7"/>
  <c r="C74" i="7" l="1"/>
  <c r="G72" i="7"/>
  <c r="F72" i="7"/>
  <c r="D73" i="7" s="1"/>
  <c r="H73" i="7" s="1"/>
  <c r="G73" i="7" l="1"/>
  <c r="F73" i="7"/>
  <c r="C75" i="7"/>
  <c r="D74" i="7"/>
  <c r="H74" i="7" s="1"/>
  <c r="F74" i="7" l="1"/>
  <c r="D75" i="7" s="1"/>
  <c r="H75" i="7" s="1"/>
  <c r="G74" i="7"/>
  <c r="C76" i="7"/>
  <c r="G75" i="7" l="1"/>
  <c r="F75" i="7"/>
  <c r="D76" i="7" s="1"/>
  <c r="H76" i="7" s="1"/>
  <c r="C77" i="7"/>
  <c r="G76" i="7" l="1"/>
  <c r="F76" i="7"/>
  <c r="D77" i="7" s="1"/>
  <c r="H77" i="7" s="1"/>
  <c r="C78" i="7"/>
  <c r="C79" i="7" l="1"/>
  <c r="F77" i="7"/>
  <c r="D78" i="7" s="1"/>
  <c r="H78" i="7" s="1"/>
  <c r="G77" i="7"/>
  <c r="G78" i="7" l="1"/>
  <c r="F78" i="7"/>
  <c r="D79" i="7" s="1"/>
  <c r="C80" i="7"/>
  <c r="H79" i="7"/>
  <c r="G79" i="7" l="1"/>
  <c r="F79" i="7"/>
  <c r="D80" i="7" s="1"/>
  <c r="C81" i="7"/>
  <c r="H80" i="7"/>
  <c r="G80" i="7" l="1"/>
  <c r="F80" i="7"/>
  <c r="D81" i="7" s="1"/>
  <c r="C82" i="7"/>
  <c r="H81" i="7"/>
  <c r="G81" i="7" l="1"/>
  <c r="F81" i="7"/>
  <c r="D82" i="7" s="1"/>
  <c r="H82" i="7" s="1"/>
  <c r="C83" i="7"/>
  <c r="F82" i="7" l="1"/>
  <c r="D83" i="7" s="1"/>
  <c r="H83" i="7" s="1"/>
  <c r="G82" i="7"/>
  <c r="C84" i="7"/>
  <c r="C85" i="7" l="1"/>
  <c r="G83" i="7"/>
  <c r="F83" i="7"/>
  <c r="D84" i="7" s="1"/>
  <c r="H84" i="7" s="1"/>
  <c r="G84" i="7" l="1"/>
  <c r="F84" i="7"/>
  <c r="D85" i="7" s="1"/>
  <c r="H85" i="7" s="1"/>
  <c r="C86" i="7"/>
  <c r="F85" i="7" l="1"/>
  <c r="D86" i="7" s="1"/>
  <c r="H86" i="7" s="1"/>
  <c r="G85" i="7"/>
  <c r="C87" i="7"/>
  <c r="G86" i="7" l="1"/>
  <c r="F86" i="7"/>
  <c r="D87" i="7" s="1"/>
  <c r="H87" i="7" s="1"/>
  <c r="C88" i="7"/>
  <c r="G87" i="7" l="1"/>
  <c r="F87" i="7"/>
  <c r="D88" i="7" s="1"/>
  <c r="C89" i="7"/>
  <c r="H88" i="7"/>
  <c r="F88" i="7" l="1"/>
  <c r="D89" i="7" s="1"/>
  <c r="H89" i="7" s="1"/>
  <c r="G88" i="7"/>
  <c r="C90" i="7"/>
  <c r="C91" i="7" l="1"/>
  <c r="G89" i="7"/>
  <c r="F89" i="7"/>
  <c r="D90" i="7" s="1"/>
  <c r="H90" i="7" s="1"/>
  <c r="F90" i="7" l="1"/>
  <c r="D91" i="7" s="1"/>
  <c r="H91" i="7" s="1"/>
  <c r="G90" i="7"/>
  <c r="C92" i="7"/>
  <c r="G91" i="7" l="1"/>
  <c r="F91" i="7"/>
  <c r="C93" i="7"/>
  <c r="D92" i="7"/>
  <c r="H92" i="7" s="1"/>
  <c r="G92" i="7" l="1"/>
  <c r="F92" i="7"/>
  <c r="C94" i="7"/>
  <c r="D93" i="7"/>
  <c r="H93" i="7" s="1"/>
  <c r="F93" i="7" l="1"/>
  <c r="D94" i="7" s="1"/>
  <c r="H94" i="7" s="1"/>
  <c r="G93" i="7"/>
  <c r="C95" i="7"/>
  <c r="G94" i="7" l="1"/>
  <c r="F94" i="7"/>
  <c r="D95" i="7" s="1"/>
  <c r="H95" i="7" s="1"/>
  <c r="C96" i="7"/>
  <c r="C97" i="7" l="1"/>
  <c r="G95" i="7"/>
  <c r="F95" i="7"/>
  <c r="D96" i="7" s="1"/>
  <c r="H96" i="7" s="1"/>
  <c r="F96" i="7" l="1"/>
  <c r="D97" i="7" s="1"/>
  <c r="H97" i="7" s="1"/>
  <c r="G96" i="7"/>
  <c r="C98" i="7"/>
  <c r="C99" i="7" l="1"/>
  <c r="G97" i="7"/>
  <c r="F97" i="7"/>
  <c r="D98" i="7" s="1"/>
  <c r="H98" i="7" s="1"/>
  <c r="F98" i="7" l="1"/>
  <c r="D99" i="7" s="1"/>
  <c r="H99" i="7" s="1"/>
  <c r="G98" i="7"/>
  <c r="C100" i="7"/>
  <c r="C101" i="7" l="1"/>
  <c r="G99" i="7"/>
  <c r="F99" i="7"/>
  <c r="D100" i="7" s="1"/>
  <c r="H100" i="7" s="1"/>
  <c r="G100" i="7" l="1"/>
  <c r="F100" i="7"/>
  <c r="D101" i="7" s="1"/>
  <c r="H101" i="7" s="1"/>
  <c r="C102" i="7"/>
  <c r="F101" i="7" l="1"/>
  <c r="D102" i="7" s="1"/>
  <c r="H102" i="7" s="1"/>
  <c r="G101" i="7"/>
  <c r="C103" i="7"/>
  <c r="C104" i="7" l="1"/>
  <c r="G102" i="7"/>
  <c r="F102" i="7"/>
  <c r="D103" i="7" s="1"/>
  <c r="H103" i="7" s="1"/>
  <c r="G103" i="7" l="1"/>
  <c r="F103" i="7"/>
  <c r="D104" i="7" s="1"/>
  <c r="H104" i="7" s="1"/>
  <c r="C105" i="7"/>
  <c r="C106" i="7" l="1"/>
  <c r="G104" i="7"/>
  <c r="F104" i="7"/>
  <c r="D105" i="7" s="1"/>
  <c r="H105" i="7" s="1"/>
  <c r="G105" i="7" l="1"/>
  <c r="F105" i="7"/>
  <c r="D106" i="7"/>
  <c r="H106" i="7" s="1"/>
  <c r="C107" i="7"/>
  <c r="F106" i="7" l="1"/>
  <c r="D107" i="7" s="1"/>
  <c r="G106" i="7"/>
  <c r="C108" i="7"/>
  <c r="H107" i="7"/>
  <c r="G107" i="7" l="1"/>
  <c r="F107" i="7"/>
  <c r="D108" i="7" s="1"/>
  <c r="H108" i="7" s="1"/>
  <c r="C109" i="7"/>
  <c r="C110" i="7" l="1"/>
  <c r="G108" i="7"/>
  <c r="F108" i="7"/>
  <c r="D109" i="7" s="1"/>
  <c r="H109" i="7" s="1"/>
  <c r="F109" i="7" l="1"/>
  <c r="D110" i="7" s="1"/>
  <c r="H110" i="7" s="1"/>
  <c r="G109" i="7"/>
  <c r="C111" i="7"/>
  <c r="G110" i="7" l="1"/>
  <c r="F110" i="7"/>
  <c r="D111" i="7" s="1"/>
  <c r="H111" i="7" s="1"/>
  <c r="C112" i="7"/>
  <c r="C113" i="7" l="1"/>
  <c r="G111" i="7"/>
  <c r="F111" i="7"/>
  <c r="D112" i="7" s="1"/>
  <c r="H112" i="7" s="1"/>
  <c r="G112" i="7" l="1"/>
  <c r="F112" i="7"/>
  <c r="D113" i="7" s="1"/>
  <c r="H113" i="7" s="1"/>
  <c r="C114" i="7"/>
  <c r="C115" i="7" l="1"/>
  <c r="G113" i="7"/>
  <c r="F113" i="7"/>
  <c r="D114" i="7" s="1"/>
  <c r="H114" i="7" s="1"/>
  <c r="F114" i="7" l="1"/>
  <c r="D115" i="7" s="1"/>
  <c r="G114" i="7"/>
  <c r="H115" i="7"/>
  <c r="C116" i="7"/>
  <c r="C117" i="7" l="1"/>
  <c r="G115" i="7"/>
  <c r="F115" i="7"/>
  <c r="D116" i="7" s="1"/>
  <c r="H116" i="7" s="1"/>
  <c r="G116" i="7" l="1"/>
  <c r="F116" i="7"/>
  <c r="D117" i="7" s="1"/>
  <c r="H117" i="7" s="1"/>
  <c r="C118" i="7"/>
  <c r="C119" i="7" l="1"/>
  <c r="F117" i="7"/>
  <c r="D118" i="7" s="1"/>
  <c r="H118" i="7" s="1"/>
  <c r="G117" i="7"/>
  <c r="G118" i="7" l="1"/>
  <c r="F118" i="7"/>
  <c r="D119" i="7" s="1"/>
  <c r="H119" i="7" s="1"/>
  <c r="C120" i="7"/>
  <c r="F119" i="7" l="1"/>
  <c r="D120" i="7" s="1"/>
  <c r="G119" i="7"/>
  <c r="C121" i="7"/>
  <c r="H120" i="7"/>
  <c r="C122" i="7" l="1"/>
  <c r="G120" i="7"/>
  <c r="F120" i="7"/>
  <c r="D121" i="7" s="1"/>
  <c r="H121" i="7" s="1"/>
  <c r="F121" i="7" l="1"/>
  <c r="D122" i="7" s="1"/>
  <c r="H122" i="7" s="1"/>
  <c r="G121" i="7"/>
  <c r="C123" i="7"/>
  <c r="F122" i="7" l="1"/>
  <c r="D123" i="7" s="1"/>
  <c r="H123" i="7" s="1"/>
  <c r="G122" i="7"/>
  <c r="C124" i="7"/>
  <c r="C125" i="7" l="1"/>
  <c r="G123" i="7"/>
  <c r="F123" i="7"/>
  <c r="D124" i="7" s="1"/>
  <c r="H124" i="7" s="1"/>
  <c r="G124" i="7" l="1"/>
  <c r="F124" i="7"/>
  <c r="D125" i="7" s="1"/>
  <c r="H125" i="7" s="1"/>
  <c r="C126" i="7"/>
  <c r="F125" i="7" l="1"/>
  <c r="D126" i="7" s="1"/>
  <c r="H126" i="7" s="1"/>
  <c r="G125" i="7"/>
  <c r="C127" i="7"/>
  <c r="G126" i="7" l="1"/>
  <c r="F126" i="7"/>
  <c r="C128" i="7"/>
  <c r="D127" i="7"/>
  <c r="H127" i="7" s="1"/>
  <c r="C129" i="7" l="1"/>
  <c r="F127" i="7"/>
  <c r="D128" i="7" s="1"/>
  <c r="H128" i="7" s="1"/>
  <c r="G127" i="7"/>
  <c r="G128" i="7" l="1"/>
  <c r="F128" i="7"/>
  <c r="D129" i="7" s="1"/>
  <c r="C130" i="7"/>
  <c r="H129" i="7"/>
  <c r="F129" i="7" l="1"/>
  <c r="D130" i="7" s="1"/>
  <c r="G129" i="7"/>
  <c r="C131" i="7"/>
  <c r="H130" i="7"/>
  <c r="F130" i="7" l="1"/>
  <c r="D131" i="7" s="1"/>
  <c r="H131" i="7" s="1"/>
  <c r="G130" i="7"/>
  <c r="C132" i="7"/>
  <c r="C133" i="7" l="1"/>
  <c r="G131" i="7"/>
  <c r="F131" i="7"/>
  <c r="D132" i="7" s="1"/>
  <c r="H132" i="7" s="1"/>
  <c r="G132" i="7" l="1"/>
  <c r="F132" i="7"/>
  <c r="D133" i="7" s="1"/>
  <c r="H133" i="7" s="1"/>
  <c r="C134" i="7"/>
  <c r="C135" i="7" l="1"/>
  <c r="F133" i="7"/>
  <c r="D134" i="7" s="1"/>
  <c r="H134" i="7" s="1"/>
  <c r="G133" i="7"/>
  <c r="G134" i="7" l="1"/>
  <c r="F134" i="7"/>
  <c r="D135" i="7" s="1"/>
  <c r="H135" i="7" s="1"/>
  <c r="C136" i="7"/>
  <c r="G135" i="7" l="1"/>
  <c r="F135" i="7"/>
  <c r="D136" i="7" s="1"/>
  <c r="H136" i="7" s="1"/>
  <c r="C137" i="7"/>
  <c r="C138" i="7" l="1"/>
  <c r="G136" i="7"/>
  <c r="F136" i="7"/>
  <c r="D137" i="7" s="1"/>
  <c r="H137" i="7" s="1"/>
  <c r="G137" i="7" l="1"/>
  <c r="F137" i="7"/>
  <c r="D138" i="7" s="1"/>
  <c r="H138" i="7" s="1"/>
  <c r="C139" i="7"/>
  <c r="C140" i="7" l="1"/>
  <c r="F138" i="7"/>
  <c r="D139" i="7" s="1"/>
  <c r="H139" i="7" s="1"/>
  <c r="G138" i="7"/>
  <c r="G139" i="7" l="1"/>
  <c r="F139" i="7"/>
  <c r="D140" i="7" s="1"/>
  <c r="H140" i="7" s="1"/>
  <c r="C141" i="7"/>
  <c r="C142" i="7" l="1"/>
  <c r="G140" i="7"/>
  <c r="F140" i="7"/>
  <c r="D141" i="7" s="1"/>
  <c r="H141" i="7" s="1"/>
  <c r="F141" i="7" l="1"/>
  <c r="D142" i="7" s="1"/>
  <c r="G141" i="7"/>
  <c r="C143" i="7"/>
  <c r="H142" i="7"/>
  <c r="G142" i="7" l="1"/>
  <c r="F142" i="7"/>
  <c r="C144" i="7"/>
  <c r="D143" i="7"/>
  <c r="H143" i="7" s="1"/>
  <c r="G143" i="7" l="1"/>
  <c r="F143" i="7"/>
  <c r="D144" i="7" s="1"/>
  <c r="C145" i="7"/>
  <c r="H144" i="7"/>
  <c r="G144" i="7" l="1"/>
  <c r="F144" i="7"/>
  <c r="D145" i="7" s="1"/>
  <c r="H145" i="7" s="1"/>
  <c r="C146" i="7"/>
  <c r="G145" i="7" l="1"/>
  <c r="F145" i="7"/>
  <c r="C147" i="7"/>
  <c r="D146" i="7"/>
  <c r="H146" i="7" s="1"/>
  <c r="F146" i="7" l="1"/>
  <c r="D147" i="7" s="1"/>
  <c r="H147" i="7" s="1"/>
  <c r="G146" i="7"/>
  <c r="C148" i="7"/>
  <c r="C149" i="7" l="1"/>
  <c r="G147" i="7"/>
  <c r="F147" i="7"/>
  <c r="D148" i="7" s="1"/>
  <c r="H148" i="7" s="1"/>
  <c r="G148" i="7" l="1"/>
  <c r="F148" i="7"/>
  <c r="D149" i="7" s="1"/>
  <c r="H149" i="7" s="1"/>
  <c r="C150" i="7"/>
  <c r="C151" i="7" l="1"/>
  <c r="F149" i="7"/>
  <c r="D150" i="7" s="1"/>
  <c r="H150" i="7" s="1"/>
  <c r="G149" i="7"/>
  <c r="G150" i="7" l="1"/>
  <c r="F150" i="7"/>
  <c r="D151" i="7" s="1"/>
  <c r="H151" i="7" s="1"/>
  <c r="C152" i="7"/>
  <c r="F151" i="7" l="1"/>
  <c r="D152" i="7" s="1"/>
  <c r="H152" i="7" s="1"/>
  <c r="G151" i="7"/>
  <c r="C153" i="7"/>
  <c r="C154" i="7" s="1"/>
  <c r="C155" i="7" l="1"/>
  <c r="G152" i="7"/>
  <c r="F152" i="7"/>
  <c r="D153" i="7" s="1"/>
  <c r="H153" i="7" s="1"/>
  <c r="C156" i="7" l="1"/>
  <c r="G153" i="7"/>
  <c r="F153" i="7"/>
  <c r="D154" i="7" s="1"/>
  <c r="H154" i="7" s="1"/>
  <c r="F154" i="7" l="1"/>
  <c r="D155" i="7" s="1"/>
  <c r="H155" i="7" s="1"/>
  <c r="G154" i="7"/>
  <c r="C157" i="7"/>
  <c r="C158" i="7" l="1"/>
  <c r="F155" i="7"/>
  <c r="D156" i="7" s="1"/>
  <c r="G155" i="7"/>
  <c r="H156" i="7" l="1"/>
  <c r="C159" i="7"/>
  <c r="F156" i="7"/>
  <c r="D157" i="7" s="1"/>
  <c r="H157" i="7" s="1"/>
  <c r="G156" i="7"/>
  <c r="F157" i="7" l="1"/>
  <c r="D158" i="7" s="1"/>
  <c r="H158" i="7" s="1"/>
  <c r="G157" i="7"/>
  <c r="C160" i="7"/>
  <c r="C161" i="7" l="1"/>
  <c r="F158" i="7"/>
  <c r="D159" i="7" s="1"/>
  <c r="H159" i="7" s="1"/>
  <c r="G158" i="7"/>
  <c r="G159" i="7" l="1"/>
  <c r="F159" i="7"/>
  <c r="D160" i="7" s="1"/>
  <c r="H160" i="7" s="1"/>
  <c r="C162" i="7"/>
  <c r="C163" i="7" l="1"/>
  <c r="G160" i="7"/>
  <c r="F160" i="7"/>
  <c r="D161" i="7" s="1"/>
  <c r="H161" i="7" s="1"/>
  <c r="F161" i="7" l="1"/>
  <c r="D162" i="7" s="1"/>
  <c r="H162" i="7" s="1"/>
  <c r="G161" i="7"/>
  <c r="C164" i="7"/>
  <c r="C165" i="7" l="1"/>
  <c r="F162" i="7"/>
  <c r="D163" i="7" s="1"/>
  <c r="H163" i="7" s="1"/>
  <c r="G162" i="7"/>
  <c r="F163" i="7" l="1"/>
  <c r="D164" i="7" s="1"/>
  <c r="H164" i="7" s="1"/>
  <c r="G163" i="7"/>
  <c r="C166" i="7"/>
  <c r="C167" i="7" l="1"/>
  <c r="F164" i="7"/>
  <c r="D165" i="7" s="1"/>
  <c r="H165" i="7" s="1"/>
  <c r="G164" i="7"/>
  <c r="F165" i="7" l="1"/>
  <c r="D166" i="7" s="1"/>
  <c r="H166" i="7" s="1"/>
  <c r="G165" i="7"/>
  <c r="C168" i="7"/>
  <c r="C169" i="7" l="1"/>
  <c r="F166" i="7"/>
  <c r="D167" i="7" s="1"/>
  <c r="H167" i="7" s="1"/>
  <c r="G166" i="7"/>
  <c r="G167" i="7" l="1"/>
  <c r="F167" i="7"/>
  <c r="D168" i="7" s="1"/>
  <c r="H168" i="7" s="1"/>
  <c r="C170" i="7"/>
  <c r="C171" i="7" l="1"/>
  <c r="F168" i="7"/>
  <c r="D169" i="7" s="1"/>
  <c r="H169" i="7" s="1"/>
  <c r="G168" i="7"/>
  <c r="F169" i="7" l="1"/>
  <c r="D170" i="7" s="1"/>
  <c r="H170" i="7" s="1"/>
  <c r="G169" i="7"/>
  <c r="C172" i="7"/>
  <c r="C173" i="7" l="1"/>
  <c r="F170" i="7"/>
  <c r="D171" i="7" s="1"/>
  <c r="H171" i="7" s="1"/>
  <c r="G170" i="7"/>
  <c r="C174" i="7" l="1"/>
  <c r="F171" i="7"/>
  <c r="D172" i="7" s="1"/>
  <c r="H172" i="7" s="1"/>
  <c r="G171" i="7"/>
  <c r="F172" i="7" l="1"/>
  <c r="D173" i="7" s="1"/>
  <c r="H173" i="7" s="1"/>
  <c r="G172" i="7"/>
  <c r="C175" i="7"/>
  <c r="C176" i="7" l="1"/>
  <c r="F173" i="7"/>
  <c r="D174" i="7" s="1"/>
  <c r="H174" i="7" s="1"/>
  <c r="G173" i="7"/>
  <c r="F174" i="7" l="1"/>
  <c r="D175" i="7" s="1"/>
  <c r="H175" i="7" s="1"/>
  <c r="G174" i="7"/>
  <c r="C177" i="7"/>
  <c r="C178" i="7" l="1"/>
  <c r="G175" i="7"/>
  <c r="F175" i="7"/>
  <c r="D176" i="7" s="1"/>
  <c r="H176" i="7" s="1"/>
  <c r="F176" i="7" l="1"/>
  <c r="D177" i="7" s="1"/>
  <c r="H177" i="7" s="1"/>
  <c r="G176" i="7"/>
  <c r="C179" i="7"/>
  <c r="C180" i="7" l="1"/>
  <c r="F177" i="7"/>
  <c r="D178" i="7" s="1"/>
  <c r="H178" i="7" s="1"/>
  <c r="G177" i="7"/>
  <c r="F178" i="7" l="1"/>
  <c r="D179" i="7" s="1"/>
  <c r="H179" i="7" s="1"/>
  <c r="G178" i="7"/>
  <c r="C181" i="7"/>
  <c r="C182" i="7" l="1"/>
  <c r="F179" i="7"/>
  <c r="D180" i="7" s="1"/>
  <c r="G179" i="7"/>
  <c r="H180" i="7" l="1"/>
  <c r="F180" i="7"/>
  <c r="D181" i="7" s="1"/>
  <c r="H181" i="7" s="1"/>
  <c r="G180" i="7"/>
  <c r="C183" i="7"/>
  <c r="C184" i="7" l="1"/>
  <c r="F181" i="7"/>
  <c r="D182" i="7" s="1"/>
  <c r="G181" i="7"/>
  <c r="H182" i="7" l="1"/>
  <c r="F182" i="7"/>
  <c r="D183" i="7" s="1"/>
  <c r="H183" i="7" s="1"/>
  <c r="G182" i="7"/>
  <c r="C185" i="7"/>
  <c r="C186" i="7" l="1"/>
  <c r="G183" i="7"/>
  <c r="F183" i="7"/>
  <c r="D184" i="7" s="1"/>
  <c r="H184" i="7" s="1"/>
  <c r="G184" i="7" l="1"/>
  <c r="F184" i="7"/>
  <c r="D185" i="7" s="1"/>
  <c r="C187" i="7"/>
  <c r="H185" i="7" l="1"/>
  <c r="C188" i="7"/>
  <c r="F185" i="7"/>
  <c r="D186" i="7" s="1"/>
  <c r="H186" i="7" s="1"/>
  <c r="G185" i="7"/>
  <c r="F186" i="7" l="1"/>
  <c r="D187" i="7" s="1"/>
  <c r="H187" i="7" s="1"/>
  <c r="G186" i="7"/>
  <c r="C189" i="7"/>
  <c r="C190" i="7" l="1"/>
  <c r="F187" i="7"/>
  <c r="D188" i="7" s="1"/>
  <c r="H188" i="7" s="1"/>
  <c r="G187" i="7"/>
  <c r="C191" i="7" l="1"/>
  <c r="F188" i="7"/>
  <c r="D189" i="7" s="1"/>
  <c r="H189" i="7" s="1"/>
  <c r="G188" i="7"/>
  <c r="F189" i="7" l="1"/>
  <c r="D190" i="7" s="1"/>
  <c r="H190" i="7" s="1"/>
  <c r="G189" i="7"/>
  <c r="C192" i="7"/>
  <c r="C193" i="7" l="1"/>
  <c r="F190" i="7"/>
  <c r="D191" i="7" s="1"/>
  <c r="H191" i="7" s="1"/>
  <c r="G190" i="7"/>
  <c r="G191" i="7" l="1"/>
  <c r="F191" i="7"/>
  <c r="D192" i="7" s="1"/>
  <c r="H192" i="7" s="1"/>
  <c r="C194" i="7"/>
  <c r="C195" i="7" l="1"/>
  <c r="F192" i="7"/>
  <c r="D193" i="7" s="1"/>
  <c r="H193" i="7" s="1"/>
  <c r="G192" i="7"/>
  <c r="F193" i="7" l="1"/>
  <c r="D194" i="7" s="1"/>
  <c r="H194" i="7" s="1"/>
  <c r="G193" i="7"/>
  <c r="C196" i="7"/>
  <c r="C197" i="7" l="1"/>
  <c r="F194" i="7"/>
  <c r="D195" i="7" s="1"/>
  <c r="H195" i="7" s="1"/>
  <c r="G194" i="7"/>
  <c r="F195" i="7" l="1"/>
  <c r="D196" i="7" s="1"/>
  <c r="H196" i="7" s="1"/>
  <c r="G195" i="7"/>
  <c r="C198" i="7"/>
  <c r="C199" i="7" l="1"/>
  <c r="F196" i="7"/>
  <c r="D197" i="7" s="1"/>
  <c r="H197" i="7" s="1"/>
  <c r="G196" i="7"/>
  <c r="C200" i="7" l="1"/>
  <c r="F197" i="7"/>
  <c r="D198" i="7" s="1"/>
  <c r="H198" i="7" s="1"/>
  <c r="G197" i="7"/>
  <c r="F198" i="7" l="1"/>
  <c r="D199" i="7" s="1"/>
  <c r="H199" i="7" s="1"/>
  <c r="G198" i="7"/>
  <c r="C201" i="7"/>
  <c r="C202" i="7" l="1"/>
  <c r="G199" i="7"/>
  <c r="F199" i="7"/>
  <c r="D200" i="7" s="1"/>
  <c r="H200" i="7" s="1"/>
  <c r="F200" i="7" l="1"/>
  <c r="D201" i="7" s="1"/>
  <c r="H201" i="7" s="1"/>
  <c r="G200" i="7"/>
  <c r="C203" i="7"/>
  <c r="F201" i="7" l="1"/>
  <c r="D202" i="7" s="1"/>
  <c r="H202" i="7" s="1"/>
  <c r="G201" i="7"/>
  <c r="F202" i="7" l="1"/>
  <c r="D203" i="7" s="1"/>
  <c r="H203" i="7" s="1"/>
  <c r="M20" i="7" s="1"/>
  <c r="Q3" i="7" s="1"/>
  <c r="M26" i="7" s="1"/>
  <c r="G202" i="7"/>
  <c r="F203" i="7" l="1"/>
  <c r="G203" i="7"/>
  <c r="M19" i="7" s="1"/>
  <c r="M21" i="7" l="1"/>
  <c r="M22" i="7" s="1"/>
  <c r="P3" i="7"/>
  <c r="M25" i="7" l="1"/>
  <c r="M27" i="7" l="1"/>
  <c r="M28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Raju Balakrishnan</author>
  </authors>
  <commentList>
    <comment ref="Q1" authorId="0" shapeId="0" xr:uid="{8DCA5C37-05CB-4690-B405-2F34C35C9B4D}">
      <text>
        <r>
          <rPr>
            <sz val="10"/>
            <color indexed="81"/>
            <rFont val="Tahoma"/>
            <family val="2"/>
          </rPr>
          <t xml:space="preserve">Data Table replicates both output measures 200 times each.
</t>
        </r>
      </text>
    </comment>
    <comment ref="B2" authorId="0" shapeId="0" xr:uid="{D7285A90-3606-4CF1-8ED5-008B6FBE7938}">
      <text>
        <r>
          <rPr>
            <sz val="10"/>
            <color indexed="81"/>
            <rFont val="Tahoma"/>
            <family val="2"/>
          </rPr>
          <t xml:space="preserve">Simulated using a LOOKUP function
</t>
        </r>
      </text>
    </comment>
    <comment ref="E2" authorId="0" shapeId="0" xr:uid="{324AFD26-86DE-455C-8958-3A7E41FEC629}">
      <text>
        <r>
          <rPr>
            <sz val="10"/>
            <color indexed="81"/>
            <rFont val="Tahoma"/>
            <family val="2"/>
          </rPr>
          <t xml:space="preserve">Simulated using a LOOKUP function
</t>
        </r>
      </text>
    </comment>
    <comment ref="F2" authorId="0" shapeId="0" xr:uid="{B4A16CA4-C158-41F1-8D5C-84BDD02BAD32}">
      <text>
        <r>
          <rPr>
            <sz val="10"/>
            <color indexed="81"/>
            <rFont val="Tahoma"/>
            <family val="2"/>
          </rPr>
          <t>= Start time + Service time</t>
        </r>
      </text>
    </comment>
    <comment ref="G2" authorId="0" shapeId="0" xr:uid="{99AD0580-F033-4169-B680-36894C161EF6}">
      <text>
        <r>
          <rPr>
            <sz val="10"/>
            <color indexed="81"/>
            <rFont val="Tahoma"/>
            <family val="2"/>
          </rPr>
          <t>= Start time - Arrival time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" authorId="0" shapeId="0" xr:uid="{A5523F43-1A89-47B9-894B-6C1D98819294}">
      <text>
        <r>
          <rPr>
            <sz val="10"/>
            <color indexed="81"/>
            <rFont val="Tahoma"/>
            <family val="2"/>
          </rPr>
          <t xml:space="preserve">Length of queue, including current patient
</t>
        </r>
      </text>
    </comment>
    <comment ref="P3" authorId="0" shapeId="0" xr:uid="{B7403040-4F82-4693-8156-FB96AA81E822}">
      <text>
        <r>
          <rPr>
            <sz val="10"/>
            <color indexed="81"/>
            <rFont val="Tahoma"/>
            <family val="2"/>
          </rPr>
          <t>=M20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3" authorId="0" shapeId="0" xr:uid="{A90D93BD-8DEC-42B0-B154-AE715DB1D49F}">
      <text>
        <r>
          <rPr>
            <sz val="10"/>
            <color indexed="81"/>
            <rFont val="Tahoma"/>
            <family val="2"/>
          </rPr>
          <t>=M21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4" authorId="0" shapeId="0" xr:uid="{509F02ED-0393-41F8-AFE3-F2000E8B8608}">
      <text>
        <r>
          <rPr>
            <sz val="10"/>
            <color indexed="81"/>
            <rFont val="Tahoma"/>
            <family val="2"/>
          </rPr>
          <t>Summary measures from Data Table</t>
        </r>
      </text>
    </comment>
  </commentList>
</comments>
</file>

<file path=xl/sharedStrings.xml><?xml version="1.0" encoding="utf-8"?>
<sst xmlns="http://schemas.openxmlformats.org/spreadsheetml/2006/main" count="293" uniqueCount="150">
  <si>
    <t>Sign</t>
  </si>
  <si>
    <t>RHS</t>
  </si>
  <si>
    <t>LHS</t>
  </si>
  <si>
    <t>Units of</t>
  </si>
  <si>
    <t>Upper</t>
  </si>
  <si>
    <t>Flow</t>
  </si>
  <si>
    <t>From</t>
  </si>
  <si>
    <t>To</t>
  </si>
  <si>
    <t>Bound</t>
  </si>
  <si>
    <t>Node</t>
  </si>
  <si>
    <t>FlowIn</t>
  </si>
  <si>
    <t>FlowOut</t>
  </si>
  <si>
    <t>=</t>
  </si>
  <si>
    <t>Objective</t>
  </si>
  <si>
    <t>I1</t>
  </si>
  <si>
    <t>I2</t>
  </si>
  <si>
    <t>I3</t>
  </si>
  <si>
    <t>I4</t>
  </si>
  <si>
    <t>I5</t>
  </si>
  <si>
    <t>I6</t>
  </si>
  <si>
    <t>NPV</t>
  </si>
  <si>
    <r>
      <t>a</t>
    </r>
    <r>
      <rPr>
        <sz val="11"/>
        <color theme="1"/>
        <rFont val="Calibri"/>
        <family val="2"/>
        <scheme val="minor"/>
      </rPr>
      <t xml:space="preserve"> =</t>
    </r>
  </si>
  <si>
    <t>PAYOFFS</t>
  </si>
  <si>
    <t>Outcomes</t>
  </si>
  <si>
    <t>(a) Maximax</t>
  </si>
  <si>
    <t>(b) Maximin</t>
  </si>
  <si>
    <t>(c) Equally Likely</t>
  </si>
  <si>
    <t>(d) Hurwicz</t>
  </si>
  <si>
    <t>Alternatives</t>
  </si>
  <si>
    <t>Low</t>
  </si>
  <si>
    <t>High</t>
  </si>
  <si>
    <t>Maximum</t>
  </si>
  <si>
    <t>Choice</t>
  </si>
  <si>
    <t>Minimum</t>
  </si>
  <si>
    <t>Average</t>
  </si>
  <si>
    <t>Realism</t>
  </si>
  <si>
    <t>Best</t>
  </si>
  <si>
    <t>REGRET</t>
  </si>
  <si>
    <t>(e) Minimax</t>
  </si>
  <si>
    <t>EMV</t>
  </si>
  <si>
    <t>Probability</t>
  </si>
  <si>
    <t>Expected Value with Perfect Information (EVwPI)</t>
  </si>
  <si>
    <t>Expected Monetary Value (EMV)</t>
  </si>
  <si>
    <t>Expected Value of Perfect Information (EVPI)</t>
  </si>
  <si>
    <t>EOL</t>
  </si>
  <si>
    <t>Buy 1 machine</t>
  </si>
  <si>
    <t>Buy 2 machines</t>
  </si>
  <si>
    <t>Buy 3 machines</t>
  </si>
  <si>
    <t>Bid Accepted</t>
  </si>
  <si>
    <t>Bid Rejected</t>
  </si>
  <si>
    <t>Input Data</t>
  </si>
  <si>
    <t>Operating Characteristics</t>
  </si>
  <si>
    <r>
      <t>Arrival rate (</t>
    </r>
    <r>
      <rPr>
        <sz val="10"/>
        <rFont val="Symbol"/>
        <family val="1"/>
        <charset val="2"/>
      </rPr>
      <t>l</t>
    </r>
    <r>
      <rPr>
        <sz val="10"/>
        <rFont val="Arial"/>
        <family val="2"/>
      </rPr>
      <t>)</t>
    </r>
  </si>
  <si>
    <r>
      <t>Service rate (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)</t>
    </r>
  </si>
  <si>
    <t>Number of servers (s)</t>
  </si>
  <si>
    <t>Average number of customers in the system (L)</t>
  </si>
  <si>
    <t/>
  </si>
  <si>
    <r>
      <t>Utilization Rate (</t>
    </r>
    <r>
      <rPr>
        <sz val="10"/>
        <rFont val="Symbol"/>
        <family val="1"/>
        <charset val="2"/>
      </rPr>
      <t>r</t>
    </r>
    <r>
      <rPr>
        <sz val="10"/>
        <rFont val="Arial"/>
        <family val="2"/>
      </rPr>
      <t>)</t>
    </r>
  </si>
  <si>
    <r>
      <t>Average number of students in line (L</t>
    </r>
    <r>
      <rPr>
        <vertAlign val="subscript"/>
        <sz val="10"/>
        <rFont val="Arial"/>
        <family val="2"/>
      </rPr>
      <t>q</t>
    </r>
    <r>
      <rPr>
        <sz val="10"/>
        <rFont val="Arial"/>
        <family val="2"/>
      </rPr>
      <t>)</t>
    </r>
  </si>
  <si>
    <r>
      <t>Average time spent in the queue (W</t>
    </r>
    <r>
      <rPr>
        <vertAlign val="subscript"/>
        <sz val="10"/>
        <rFont val="Arial"/>
        <family val="2"/>
      </rPr>
      <t>q</t>
    </r>
    <r>
      <rPr>
        <sz val="10"/>
        <rFont val="Arial"/>
        <family val="2"/>
      </rPr>
      <t>)</t>
    </r>
  </si>
  <si>
    <t>Average time spent in the queue and being checked out (W)</t>
  </si>
  <si>
    <r>
      <t>Probability cashier is idle (P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)</t>
    </r>
  </si>
  <si>
    <t>Cash Outflow</t>
  </si>
  <si>
    <t>Constraints</t>
  </si>
  <si>
    <t>Available Investment</t>
  </si>
  <si>
    <t>Invest (1=Yes, 0=No)</t>
  </si>
  <si>
    <t>&lt;=</t>
  </si>
  <si>
    <t>At Least 3 Investments</t>
  </si>
  <si>
    <t>&gt;=</t>
  </si>
  <si>
    <t>If I2, Then I1</t>
  </si>
  <si>
    <t>If I2, Not I4</t>
  </si>
  <si>
    <t>If I3, Not I6</t>
  </si>
  <si>
    <t>Must Have I2 or I3</t>
  </si>
  <si>
    <t>If I1, Then I4</t>
  </si>
  <si>
    <t>If I1, Then I5</t>
  </si>
  <si>
    <t>Atl</t>
  </si>
  <si>
    <t>Bir</t>
  </si>
  <si>
    <t>Col</t>
  </si>
  <si>
    <t>Lvl</t>
  </si>
  <si>
    <t>Mem</t>
  </si>
  <si>
    <t>Nash</t>
  </si>
  <si>
    <t>Orl</t>
  </si>
  <si>
    <t>Volume/Month</t>
  </si>
  <si>
    <t>Jac</t>
  </si>
  <si>
    <t>Jvl</t>
  </si>
  <si>
    <t>Mia</t>
  </si>
  <si>
    <t>NewO</t>
  </si>
  <si>
    <t>Capacity</t>
  </si>
  <si>
    <t>Operating Cost</t>
  </si>
  <si>
    <t>Demand &lt; Capacity</t>
  </si>
  <si>
    <t>Flow in</t>
  </si>
  <si>
    <t>Flow Out</t>
  </si>
  <si>
    <t>From (Warehouses)</t>
  </si>
  <si>
    <t>To (Distributors)</t>
  </si>
  <si>
    <t>Shipments</t>
  </si>
  <si>
    <t>Objective (Min Shipping Cost)</t>
  </si>
  <si>
    <t>Production Cost</t>
  </si>
  <si>
    <t>Total Cost</t>
  </si>
  <si>
    <t>Flow Balance Equations</t>
  </si>
  <si>
    <t>Flow In</t>
  </si>
  <si>
    <t>Net Flow (LHS)</t>
  </si>
  <si>
    <t>Atlanta</t>
  </si>
  <si>
    <t>Phoenix</t>
  </si>
  <si>
    <t>San Diego</t>
  </si>
  <si>
    <t>Dallas</t>
  </si>
  <si>
    <t>Denver</t>
  </si>
  <si>
    <t>St. Louis</t>
  </si>
  <si>
    <t>Warehouse Count</t>
  </si>
  <si>
    <t>Question 2</t>
  </si>
  <si>
    <t>Question 1</t>
  </si>
  <si>
    <t>Question 3</t>
  </si>
  <si>
    <t>Question 4</t>
  </si>
  <si>
    <t>Question 5</t>
  </si>
  <si>
    <t>Question 6</t>
  </si>
  <si>
    <t>Question 7</t>
  </si>
  <si>
    <t>Data Table</t>
  </si>
  <si>
    <t>Custo-mer #</t>
  </si>
  <si>
    <t>Time between arrivals</t>
  </si>
  <si>
    <t>Arrival time</t>
  </si>
  <si>
    <t>Start service</t>
  </si>
  <si>
    <t>Service time</t>
  </si>
  <si>
    <t>End service</t>
  </si>
  <si>
    <t>Wait time</t>
  </si>
  <si>
    <t>Queue length</t>
  </si>
  <si>
    <t>Time</t>
  </si>
  <si>
    <t>Proba-bility</t>
  </si>
  <si>
    <t>RN intvl lower limit</t>
  </si>
  <si>
    <t>RN intvl upper limit</t>
  </si>
  <si>
    <t>Run</t>
  </si>
  <si>
    <t>Avg wait time</t>
  </si>
  <si>
    <t>Avg queue length</t>
  </si>
  <si>
    <t>Arrival Distribution</t>
  </si>
  <si>
    <t>Service Time Distribution</t>
  </si>
  <si>
    <t>Based on 1 replication:</t>
  </si>
  <si>
    <t>Average wait time =</t>
  </si>
  <si>
    <t>Average queue length =</t>
  </si>
  <si>
    <t>Based on 200 replications:</t>
  </si>
  <si>
    <t>Wait Plus Service =</t>
  </si>
  <si>
    <t>Busy Percentage=</t>
  </si>
  <si>
    <t>New York</t>
  </si>
  <si>
    <t>Richmond</t>
  </si>
  <si>
    <t>Nashville</t>
  </si>
  <si>
    <t>Cleveland</t>
  </si>
  <si>
    <t>Chicago</t>
  </si>
  <si>
    <t>Lincoln</t>
  </si>
  <si>
    <t>LA</t>
  </si>
  <si>
    <t>Distance</t>
  </si>
  <si>
    <t>path?</t>
  </si>
  <si>
    <t>New York -&gt; Richmond -&gt; Nashville -&gt; Dallas -&gt; Phoenix - LA -&gt; San Diego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</si>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</sst>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0.0000"/>
    <numFmt numFmtId="166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sz val="10"/>
      <color indexed="10"/>
      <name val="Arial"/>
      <family val="2"/>
    </font>
    <font>
      <sz val="11"/>
      <name val="Arial"/>
      <family val="2"/>
    </font>
    <font>
      <sz val="11"/>
      <color rgb="FFFF0000"/>
      <name val="Calibri"/>
      <family val="2"/>
      <scheme val="minor"/>
    </font>
    <font>
      <b/>
      <sz val="14"/>
      <name val="Arial"/>
      <family val="2"/>
    </font>
    <font>
      <sz val="11"/>
      <name val="Times New Roman"/>
      <family val="1"/>
    </font>
    <font>
      <b/>
      <sz val="11"/>
      <name val="Arial"/>
      <family val="2"/>
    </font>
    <font>
      <sz val="10"/>
      <name val="Times New Roman"/>
      <family val="1"/>
    </font>
    <font>
      <sz val="10"/>
      <color indexed="81"/>
      <name val="Tahoma"/>
      <family val="2"/>
    </font>
    <font>
      <sz val="8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21"/>
      </left>
      <right/>
      <top style="medium">
        <color indexed="21"/>
      </top>
      <bottom/>
      <diagonal/>
    </border>
    <border>
      <left style="thin">
        <color indexed="64"/>
      </left>
      <right style="medium">
        <color indexed="21"/>
      </right>
      <top style="medium">
        <color indexed="21"/>
      </top>
      <bottom style="thin">
        <color indexed="64"/>
      </bottom>
      <diagonal/>
    </border>
    <border>
      <left style="medium">
        <color indexed="20"/>
      </left>
      <right/>
      <top style="medium">
        <color indexed="20"/>
      </top>
      <bottom/>
      <diagonal/>
    </border>
    <border>
      <left/>
      <right style="medium">
        <color indexed="20"/>
      </right>
      <top style="medium">
        <color indexed="20"/>
      </top>
      <bottom/>
      <diagonal/>
    </border>
    <border>
      <left style="medium">
        <color indexed="21"/>
      </left>
      <right/>
      <top/>
      <bottom/>
      <diagonal/>
    </border>
    <border>
      <left style="thin">
        <color indexed="64"/>
      </left>
      <right style="medium">
        <color indexed="21"/>
      </right>
      <top style="thin">
        <color indexed="64"/>
      </top>
      <bottom style="thin">
        <color indexed="64"/>
      </bottom>
      <diagonal/>
    </border>
    <border>
      <left style="medium">
        <color indexed="20"/>
      </left>
      <right/>
      <top/>
      <bottom/>
      <diagonal/>
    </border>
    <border>
      <left/>
      <right style="medium">
        <color indexed="20"/>
      </right>
      <top/>
      <bottom/>
      <diagonal/>
    </border>
    <border>
      <left style="medium">
        <color indexed="21"/>
      </left>
      <right/>
      <top/>
      <bottom style="medium">
        <color indexed="21"/>
      </bottom>
      <diagonal/>
    </border>
    <border>
      <left style="thin">
        <color indexed="64"/>
      </left>
      <right style="medium">
        <color indexed="21"/>
      </right>
      <top style="thin">
        <color indexed="64"/>
      </top>
      <bottom style="medium">
        <color indexed="21"/>
      </bottom>
      <diagonal/>
    </border>
    <border>
      <left style="medium">
        <color indexed="20"/>
      </left>
      <right/>
      <top/>
      <bottom style="medium">
        <color indexed="20"/>
      </bottom>
      <diagonal/>
    </border>
    <border>
      <left/>
      <right style="medium">
        <color indexed="20"/>
      </right>
      <top/>
      <bottom style="medium">
        <color indexed="2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0" fontId="3" fillId="0" borderId="0"/>
    <xf numFmtId="0" fontId="3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3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2" borderId="1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" fillId="0" borderId="11" xfId="0" applyFont="1" applyBorder="1" applyAlignment="1">
      <alignment horizontal="center"/>
    </xf>
    <xf numFmtId="0" fontId="0" fillId="3" borderId="17" xfId="0" applyFill="1" applyBorder="1"/>
    <xf numFmtId="0" fontId="0" fillId="0" borderId="0" xfId="0" applyBorder="1"/>
    <xf numFmtId="0" fontId="2" fillId="0" borderId="0" xfId="0" applyFont="1"/>
    <xf numFmtId="0" fontId="0" fillId="0" borderId="0" xfId="0" applyAlignment="1">
      <alignment horizontal="center"/>
    </xf>
    <xf numFmtId="0" fontId="5" fillId="4" borderId="8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0" borderId="17" xfId="0" applyFont="1" applyBorder="1"/>
    <xf numFmtId="0" fontId="3" fillId="0" borderId="9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0" fillId="5" borderId="18" xfId="0" applyNumberFormat="1" applyFill="1" applyBorder="1"/>
    <xf numFmtId="164" fontId="0" fillId="6" borderId="19" xfId="0" applyNumberFormat="1" applyFill="1" applyBorder="1"/>
    <xf numFmtId="0" fontId="2" fillId="6" borderId="20" xfId="0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164" fontId="0" fillId="5" borderId="0" xfId="0" applyNumberFormat="1" applyFill="1"/>
    <xf numFmtId="164" fontId="0" fillId="6" borderId="22" xfId="0" applyNumberFormat="1" applyFill="1" applyBorder="1"/>
    <xf numFmtId="0" fontId="2" fillId="6" borderId="23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164" fontId="0" fillId="5" borderId="16" xfId="0" applyNumberFormat="1" applyFill="1" applyBorder="1"/>
    <xf numFmtId="164" fontId="0" fillId="6" borderId="25" xfId="0" applyNumberFormat="1" applyFill="1" applyBorder="1"/>
    <xf numFmtId="0" fontId="2" fillId="6" borderId="26" xfId="0" applyFont="1" applyFill="1" applyBorder="1" applyAlignment="1">
      <alignment horizontal="center"/>
    </xf>
    <xf numFmtId="0" fontId="2" fillId="6" borderId="27" xfId="0" applyFont="1" applyFill="1" applyBorder="1" applyAlignment="1">
      <alignment horizontal="center"/>
    </xf>
    <xf numFmtId="164" fontId="0" fillId="0" borderId="0" xfId="0" applyNumberFormat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64" fontId="0" fillId="0" borderId="18" xfId="0" applyNumberFormat="1" applyBorder="1"/>
    <xf numFmtId="0" fontId="0" fillId="0" borderId="1" xfId="0" applyBorder="1"/>
    <xf numFmtId="164" fontId="0" fillId="5" borderId="28" xfId="0" applyNumberFormat="1" applyFill="1" applyBorder="1"/>
    <xf numFmtId="164" fontId="0" fillId="5" borderId="2" xfId="0" applyNumberFormat="1" applyFill="1" applyBorder="1"/>
    <xf numFmtId="0" fontId="1" fillId="0" borderId="0" xfId="0" applyFont="1"/>
    <xf numFmtId="0" fontId="0" fillId="0" borderId="14" xfId="0" applyBorder="1"/>
    <xf numFmtId="164" fontId="0" fillId="5" borderId="12" xfId="0" applyNumberFormat="1" applyFill="1" applyBorder="1"/>
    <xf numFmtId="164" fontId="0" fillId="5" borderId="13" xfId="0" applyNumberFormat="1" applyFill="1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3" xfId="0" applyBorder="1"/>
    <xf numFmtId="164" fontId="0" fillId="5" borderId="15" xfId="0" applyNumberFormat="1" applyFill="1" applyBorder="1"/>
    <xf numFmtId="164" fontId="0" fillId="5" borderId="4" xfId="0" applyNumberFormat="1" applyFill="1" applyBorder="1"/>
    <xf numFmtId="0" fontId="0" fillId="4" borderId="25" xfId="0" applyFill="1" applyBorder="1"/>
    <xf numFmtId="0" fontId="0" fillId="4" borderId="27" xfId="0" applyFill="1" applyBorder="1"/>
    <xf numFmtId="164" fontId="0" fillId="0" borderId="28" xfId="0" applyNumberFormat="1" applyBorder="1"/>
    <xf numFmtId="164" fontId="0" fillId="0" borderId="2" xfId="0" applyNumberFormat="1" applyBorder="1"/>
    <xf numFmtId="164" fontId="0" fillId="0" borderId="10" xfId="0" applyNumberFormat="1" applyBorder="1"/>
    <xf numFmtId="0" fontId="0" fillId="0" borderId="0" xfId="0" applyFont="1"/>
    <xf numFmtId="0" fontId="3" fillId="0" borderId="0" xfId="2"/>
    <xf numFmtId="0" fontId="3" fillId="0" borderId="29" xfId="2" applyBorder="1"/>
    <xf numFmtId="0" fontId="3" fillId="7" borderId="30" xfId="2" applyFill="1" applyBorder="1" applyAlignment="1">
      <alignment horizontal="right"/>
    </xf>
    <xf numFmtId="0" fontId="3" fillId="0" borderId="31" xfId="2" applyBorder="1"/>
    <xf numFmtId="0" fontId="3" fillId="0" borderId="33" xfId="2" applyBorder="1"/>
    <xf numFmtId="0" fontId="3" fillId="7" borderId="34" xfId="2" applyFill="1" applyBorder="1" applyAlignment="1">
      <alignment horizontal="right"/>
    </xf>
    <xf numFmtId="0" fontId="3" fillId="0" borderId="35" xfId="2" applyBorder="1"/>
    <xf numFmtId="165" fontId="3" fillId="8" borderId="36" xfId="2" applyNumberFormat="1" applyFill="1" applyBorder="1" applyAlignment="1">
      <alignment horizontal="right"/>
    </xf>
    <xf numFmtId="0" fontId="3" fillId="0" borderId="37" xfId="2" applyBorder="1"/>
    <xf numFmtId="0" fontId="3" fillId="7" borderId="38" xfId="2" applyFill="1" applyBorder="1" applyAlignment="1">
      <alignment horizontal="right"/>
    </xf>
    <xf numFmtId="0" fontId="3" fillId="0" borderId="39" xfId="2" applyBorder="1"/>
    <xf numFmtId="0" fontId="7" fillId="0" borderId="0" xfId="2" applyFont="1"/>
    <xf numFmtId="0" fontId="8" fillId="0" borderId="9" xfId="3" applyFont="1" applyBorder="1" applyAlignment="1">
      <alignment horizontal="center" wrapText="1"/>
    </xf>
    <xf numFmtId="0" fontId="8" fillId="0" borderId="10" xfId="3" applyFont="1" applyBorder="1" applyAlignment="1">
      <alignment horizontal="center" wrapText="1"/>
    </xf>
    <xf numFmtId="0" fontId="8" fillId="0" borderId="28" xfId="3" applyFont="1" applyBorder="1" applyAlignment="1">
      <alignment horizontal="center"/>
    </xf>
    <xf numFmtId="0" fontId="8" fillId="0" borderId="12" xfId="3" applyFont="1" applyBorder="1" applyAlignment="1">
      <alignment horizontal="center"/>
    </xf>
    <xf numFmtId="0" fontId="8" fillId="0" borderId="15" xfId="3" applyFont="1" applyBorder="1" applyAlignment="1">
      <alignment horizontal="center"/>
    </xf>
    <xf numFmtId="0" fontId="0" fillId="2" borderId="41" xfId="0" applyFill="1" applyBorder="1"/>
    <xf numFmtId="0" fontId="0" fillId="0" borderId="42" xfId="0" applyBorder="1"/>
    <xf numFmtId="0" fontId="0" fillId="0" borderId="43" xfId="0" applyBorder="1"/>
    <xf numFmtId="0" fontId="0" fillId="4" borderId="43" xfId="0" applyFill="1" applyBorder="1"/>
    <xf numFmtId="0" fontId="0" fillId="11" borderId="44" xfId="0" applyFill="1" applyBorder="1"/>
    <xf numFmtId="0" fontId="0" fillId="0" borderId="45" xfId="0" applyBorder="1"/>
    <xf numFmtId="0" fontId="0" fillId="4" borderId="0" xfId="0" applyFill="1" applyBorder="1"/>
    <xf numFmtId="0" fontId="0" fillId="11" borderId="46" xfId="0" applyFill="1" applyBorder="1"/>
    <xf numFmtId="0" fontId="0" fillId="0" borderId="47" xfId="0" applyBorder="1"/>
    <xf numFmtId="0" fontId="0" fillId="0" borderId="48" xfId="0" applyBorder="1"/>
    <xf numFmtId="0" fontId="0" fillId="4" borderId="48" xfId="0" applyFill="1" applyBorder="1"/>
    <xf numFmtId="0" fontId="0" fillId="11" borderId="49" xfId="0" applyFill="1" applyBorder="1"/>
    <xf numFmtId="0" fontId="0" fillId="2" borderId="50" xfId="0" applyFill="1" applyBorder="1"/>
    <xf numFmtId="164" fontId="0" fillId="0" borderId="43" xfId="4" applyNumberFormat="1" applyFont="1" applyBorder="1"/>
    <xf numFmtId="164" fontId="0" fillId="0" borderId="44" xfId="4" applyNumberFormat="1" applyFont="1" applyBorder="1"/>
    <xf numFmtId="164" fontId="0" fillId="10" borderId="17" xfId="0" applyNumberFormat="1" applyFill="1" applyBorder="1"/>
    <xf numFmtId="164" fontId="0" fillId="0" borderId="48" xfId="0" applyNumberFormat="1" applyBorder="1"/>
    <xf numFmtId="164" fontId="0" fillId="0" borderId="49" xfId="0" applyNumberFormat="1" applyBorder="1"/>
    <xf numFmtId="0" fontId="9" fillId="0" borderId="0" xfId="0" applyFont="1"/>
    <xf numFmtId="0" fontId="0" fillId="0" borderId="41" xfId="0" applyBorder="1"/>
    <xf numFmtId="0" fontId="0" fillId="4" borderId="41" xfId="0" applyFill="1" applyBorder="1"/>
    <xf numFmtId="0" fontId="1" fillId="0" borderId="0" xfId="0" applyFont="1" applyAlignment="1">
      <alignment horizontal="center"/>
    </xf>
    <xf numFmtId="0" fontId="1" fillId="0" borderId="41" xfId="0" applyFont="1" applyBorder="1"/>
    <xf numFmtId="0" fontId="0" fillId="0" borderId="51" xfId="0" applyBorder="1"/>
    <xf numFmtId="0" fontId="0" fillId="0" borderId="52" xfId="0" applyBorder="1"/>
    <xf numFmtId="0" fontId="1" fillId="0" borderId="50" xfId="0" applyFont="1" applyBorder="1"/>
    <xf numFmtId="0" fontId="0" fillId="0" borderId="53" xfId="0" applyBorder="1"/>
    <xf numFmtId="0" fontId="0" fillId="0" borderId="54" xfId="0" applyBorder="1"/>
    <xf numFmtId="0" fontId="1" fillId="0" borderId="50" xfId="0" applyFont="1" applyBorder="1" applyAlignment="1">
      <alignment horizontal="center"/>
    </xf>
    <xf numFmtId="0" fontId="0" fillId="0" borderId="50" xfId="0" applyBorder="1"/>
    <xf numFmtId="2" fontId="0" fillId="0" borderId="42" xfId="0" applyNumberFormat="1" applyBorder="1"/>
    <xf numFmtId="1" fontId="0" fillId="4" borderId="43" xfId="0" applyNumberFormat="1" applyFill="1" applyBorder="1"/>
    <xf numFmtId="1" fontId="0" fillId="4" borderId="50" xfId="0" applyNumberFormat="1" applyFill="1" applyBorder="1"/>
    <xf numFmtId="2" fontId="0" fillId="0" borderId="44" xfId="0" applyNumberFormat="1" applyBorder="1"/>
    <xf numFmtId="1" fontId="0" fillId="0" borderId="50" xfId="0" applyNumberFormat="1" applyBorder="1"/>
    <xf numFmtId="2" fontId="0" fillId="0" borderId="45" xfId="0" applyNumberFormat="1" applyBorder="1"/>
    <xf numFmtId="1" fontId="0" fillId="4" borderId="53" xfId="0" applyNumberFormat="1" applyFill="1" applyBorder="1"/>
    <xf numFmtId="1" fontId="0" fillId="0" borderId="53" xfId="0" applyNumberFormat="1" applyBorder="1"/>
    <xf numFmtId="2" fontId="0" fillId="0" borderId="47" xfId="0" applyNumberFormat="1" applyBorder="1"/>
    <xf numFmtId="1" fontId="0" fillId="4" borderId="48" xfId="0" applyNumberFormat="1" applyFill="1" applyBorder="1"/>
    <xf numFmtId="1" fontId="0" fillId="4" borderId="54" xfId="0" applyNumberFormat="1" applyFill="1" applyBorder="1"/>
    <xf numFmtId="0" fontId="0" fillId="4" borderId="42" xfId="0" applyFill="1" applyBorder="1"/>
    <xf numFmtId="0" fontId="0" fillId="4" borderId="45" xfId="0" applyFill="1" applyBorder="1"/>
    <xf numFmtId="0" fontId="0" fillId="4" borderId="47" xfId="0" applyFill="1" applyBorder="1"/>
    <xf numFmtId="2" fontId="0" fillId="0" borderId="0" xfId="0" applyNumberFormat="1" applyBorder="1"/>
    <xf numFmtId="1" fontId="0" fillId="4" borderId="0" xfId="0" applyNumberFormat="1" applyFill="1" applyBorder="1"/>
    <xf numFmtId="0" fontId="0" fillId="0" borderId="53" xfId="0" applyFill="1" applyBorder="1"/>
    <xf numFmtId="0" fontId="0" fillId="0" borderId="54" xfId="0" applyFill="1" applyBorder="1"/>
    <xf numFmtId="1" fontId="0" fillId="4" borderId="42" xfId="0" applyNumberFormat="1" applyFill="1" applyBorder="1"/>
    <xf numFmtId="1" fontId="0" fillId="4" borderId="45" xfId="0" applyNumberFormat="1" applyFill="1" applyBorder="1"/>
    <xf numFmtId="2" fontId="0" fillId="0" borderId="46" xfId="0" applyNumberFormat="1" applyBorder="1"/>
    <xf numFmtId="2" fontId="0" fillId="0" borderId="43" xfId="0" applyNumberFormat="1" applyBorder="1"/>
    <xf numFmtId="2" fontId="0" fillId="0" borderId="0" xfId="0" applyNumberFormat="1" applyFill="1" applyBorder="1"/>
    <xf numFmtId="2" fontId="0" fillId="0" borderId="48" xfId="0" applyNumberFormat="1" applyBorder="1"/>
    <xf numFmtId="2" fontId="0" fillId="0" borderId="49" xfId="0" applyNumberFormat="1" applyBorder="1"/>
    <xf numFmtId="0" fontId="0" fillId="0" borderId="41" xfId="0" applyFill="1" applyBorder="1"/>
    <xf numFmtId="164" fontId="0" fillId="10" borderId="41" xfId="0" applyNumberFormat="1" applyFill="1" applyBorder="1"/>
    <xf numFmtId="164" fontId="0" fillId="0" borderId="41" xfId="0" applyNumberFormat="1" applyBorder="1"/>
    <xf numFmtId="164" fontId="1" fillId="10" borderId="41" xfId="0" applyNumberFormat="1" applyFont="1" applyFill="1" applyBorder="1"/>
    <xf numFmtId="0" fontId="8" fillId="0" borderId="0" xfId="0" applyFont="1"/>
    <xf numFmtId="0" fontId="10" fillId="0" borderId="0" xfId="0" applyFont="1"/>
    <xf numFmtId="0" fontId="8" fillId="0" borderId="0" xfId="3" applyFont="1"/>
    <xf numFmtId="0" fontId="11" fillId="0" borderId="0" xfId="0" applyFont="1"/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8" xfId="3" applyFont="1" applyBorder="1" applyAlignment="1">
      <alignment horizont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3" fontId="8" fillId="0" borderId="18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4" fontId="8" fillId="6" borderId="55" xfId="3" applyNumberFormat="1" applyFont="1" applyFill="1" applyBorder="1"/>
    <xf numFmtId="4" fontId="8" fillId="6" borderId="56" xfId="3" applyNumberFormat="1" applyFont="1" applyFill="1" applyBorder="1"/>
    <xf numFmtId="0" fontId="13" fillId="0" borderId="0" xfId="0" applyFont="1"/>
    <xf numFmtId="0" fontId="3" fillId="0" borderId="0" xfId="0" applyFont="1"/>
    <xf numFmtId="0" fontId="8" fillId="0" borderId="12" xfId="0" applyFont="1" applyBorder="1" applyAlignment="1">
      <alignment horizontal="center"/>
    </xf>
    <xf numFmtId="1" fontId="8" fillId="9" borderId="57" xfId="0" applyNumberFormat="1" applyFont="1" applyFill="1" applyBorder="1" applyAlignment="1">
      <alignment horizontal="center"/>
    </xf>
    <xf numFmtId="1" fontId="8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3" fontId="8" fillId="9" borderId="57" xfId="0" applyNumberFormat="1" applyFont="1" applyFill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4" fontId="8" fillId="6" borderId="57" xfId="3" applyNumberFormat="1" applyFont="1" applyFill="1" applyBorder="1"/>
    <xf numFmtId="4" fontId="8" fillId="6" borderId="58" xfId="3" applyNumberFormat="1" applyFont="1" applyFill="1" applyBorder="1"/>
    <xf numFmtId="0" fontId="8" fillId="5" borderId="59" xfId="0" applyFont="1" applyFill="1" applyBorder="1" applyAlignment="1">
      <alignment horizontal="center"/>
    </xf>
    <xf numFmtId="2" fontId="8" fillId="5" borderId="56" xfId="0" applyNumberFormat="1" applyFont="1" applyFill="1" applyBorder="1" applyAlignment="1">
      <alignment horizontal="center"/>
    </xf>
    <xf numFmtId="2" fontId="8" fillId="0" borderId="28" xfId="0" applyNumberFormat="1" applyFont="1" applyBorder="1" applyAlignment="1">
      <alignment horizontal="center"/>
    </xf>
    <xf numFmtId="2" fontId="8" fillId="0" borderId="2" xfId="0" applyNumberFormat="1" applyFont="1" applyBorder="1" applyAlignment="1">
      <alignment horizontal="center"/>
    </xf>
    <xf numFmtId="0" fontId="8" fillId="5" borderId="60" xfId="0" applyFont="1" applyFill="1" applyBorder="1" applyAlignment="1">
      <alignment horizontal="center"/>
    </xf>
    <xf numFmtId="2" fontId="8" fillId="5" borderId="58" xfId="0" applyNumberFormat="1" applyFont="1" applyFill="1" applyBorder="1" applyAlignment="1">
      <alignment horizontal="center"/>
    </xf>
    <xf numFmtId="2" fontId="8" fillId="0" borderId="12" xfId="0" applyNumberFormat="1" applyFont="1" applyBorder="1" applyAlignment="1">
      <alignment horizontal="center"/>
    </xf>
    <xf numFmtId="2" fontId="8" fillId="0" borderId="13" xfId="0" applyNumberFormat="1" applyFont="1" applyBorder="1" applyAlignment="1">
      <alignment horizontal="center"/>
    </xf>
    <xf numFmtId="0" fontId="8" fillId="5" borderId="61" xfId="0" applyFont="1" applyFill="1" applyBorder="1" applyAlignment="1">
      <alignment horizontal="center"/>
    </xf>
    <xf numFmtId="2" fontId="8" fillId="5" borderId="62" xfId="0" applyNumberFormat="1" applyFont="1" applyFill="1" applyBorder="1" applyAlignment="1">
      <alignment horizontal="center"/>
    </xf>
    <xf numFmtId="2" fontId="8" fillId="0" borderId="15" xfId="0" applyNumberFormat="1" applyFont="1" applyBorder="1" applyAlignment="1">
      <alignment horizontal="center"/>
    </xf>
    <xf numFmtId="2" fontId="8" fillId="0" borderId="4" xfId="0" applyNumberFormat="1" applyFont="1" applyBorder="1" applyAlignment="1">
      <alignment horizontal="center"/>
    </xf>
    <xf numFmtId="0" fontId="8" fillId="0" borderId="12" xfId="0" applyFont="1" applyBorder="1"/>
    <xf numFmtId="0" fontId="8" fillId="0" borderId="15" xfId="0" applyFont="1" applyBorder="1"/>
    <xf numFmtId="0" fontId="8" fillId="0" borderId="16" xfId="0" applyFont="1" applyBorder="1"/>
    <xf numFmtId="1" fontId="8" fillId="9" borderId="63" xfId="0" applyNumberFormat="1" applyFont="1" applyFill="1" applyBorder="1" applyAlignment="1">
      <alignment horizontal="center"/>
    </xf>
    <xf numFmtId="1" fontId="8" fillId="0" borderId="16" xfId="0" applyNumberFormat="1" applyFont="1" applyBorder="1" applyAlignment="1">
      <alignment horizontal="center"/>
    </xf>
    <xf numFmtId="3" fontId="8" fillId="0" borderId="16" xfId="0" applyNumberFormat="1" applyFont="1" applyBorder="1" applyAlignment="1">
      <alignment horizontal="center"/>
    </xf>
    <xf numFmtId="3" fontId="8" fillId="9" borderId="63" xfId="0" applyNumberFormat="1" applyFont="1" applyFill="1" applyBorder="1" applyAlignment="1">
      <alignment horizontal="center"/>
    </xf>
    <xf numFmtId="3" fontId="8" fillId="0" borderId="4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4" fontId="8" fillId="6" borderId="63" xfId="3" applyNumberFormat="1" applyFont="1" applyFill="1" applyBorder="1"/>
    <xf numFmtId="4" fontId="8" fillId="6" borderId="62" xfId="3" applyNumberFormat="1" applyFont="1" applyFill="1" applyBorder="1"/>
    <xf numFmtId="0" fontId="8" fillId="0" borderId="0" xfId="0" applyFont="1" applyBorder="1"/>
    <xf numFmtId="0" fontId="8" fillId="0" borderId="28" xfId="0" applyFont="1" applyBorder="1"/>
    <xf numFmtId="0" fontId="8" fillId="0" borderId="18" xfId="0" applyFont="1" applyBorder="1"/>
    <xf numFmtId="4" fontId="8" fillId="6" borderId="2" xfId="0" applyNumberFormat="1" applyFont="1" applyFill="1" applyBorder="1" applyAlignment="1">
      <alignment horizontal="center"/>
    </xf>
    <xf numFmtId="4" fontId="8" fillId="6" borderId="13" xfId="0" applyNumberFormat="1" applyFont="1" applyFill="1" applyBorder="1" applyAlignment="1">
      <alignment horizontal="center"/>
    </xf>
    <xf numFmtId="4" fontId="8" fillId="6" borderId="4" xfId="0" applyNumberFormat="1" applyFont="1" applyFill="1" applyBorder="1" applyAlignment="1">
      <alignment horizontal="center"/>
    </xf>
    <xf numFmtId="0" fontId="2" fillId="0" borderId="0" xfId="2" applyFont="1"/>
    <xf numFmtId="0" fontId="0" fillId="0" borderId="28" xfId="0" applyBorder="1"/>
    <xf numFmtId="0" fontId="0" fillId="0" borderId="18" xfId="0" applyBorder="1"/>
    <xf numFmtId="0" fontId="0" fillId="4" borderId="18" xfId="0" applyFill="1" applyBorder="1"/>
    <xf numFmtId="0" fontId="0" fillId="4" borderId="16" xfId="0" applyFill="1" applyBorder="1"/>
    <xf numFmtId="0" fontId="0" fillId="11" borderId="2" xfId="0" applyFill="1" applyBorder="1"/>
    <xf numFmtId="0" fontId="0" fillId="11" borderId="13" xfId="0" applyFill="1" applyBorder="1"/>
    <xf numFmtId="0" fontId="0" fillId="11" borderId="4" xfId="0" applyFill="1" applyBorder="1"/>
    <xf numFmtId="166" fontId="0" fillId="10" borderId="17" xfId="5" applyNumberFormat="1" applyFont="1" applyFill="1" applyBorder="1"/>
    <xf numFmtId="0" fontId="0" fillId="0" borderId="17" xfId="0" applyBorder="1"/>
    <xf numFmtId="0" fontId="0" fillId="4" borderId="0" xfId="0" applyFill="1"/>
    <xf numFmtId="0" fontId="0" fillId="10" borderId="8" xfId="0" applyFont="1" applyFill="1" applyBorder="1" applyAlignment="1">
      <alignment horizontal="center"/>
    </xf>
    <xf numFmtId="0" fontId="0" fillId="10" borderId="9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2" fillId="0" borderId="0" xfId="0" applyFont="1"/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2" fillId="0" borderId="28" xfId="0" applyFont="1" applyBorder="1"/>
    <xf numFmtId="0" fontId="12" fillId="0" borderId="18" xfId="0" applyFont="1" applyBorder="1"/>
    <xf numFmtId="0" fontId="12" fillId="0" borderId="2" xfId="0" applyFont="1" applyBorder="1"/>
    <xf numFmtId="0" fontId="12" fillId="0" borderId="12" xfId="0" applyFont="1" applyBorder="1"/>
    <xf numFmtId="0" fontId="12" fillId="0" borderId="0" xfId="0" applyFont="1" applyBorder="1"/>
    <xf numFmtId="0" fontId="12" fillId="0" borderId="13" xfId="0" applyFont="1" applyBorder="1"/>
    <xf numFmtId="10" fontId="3" fillId="8" borderId="32" xfId="1" applyNumberFormat="1" applyFont="1" applyFill="1" applyBorder="1" applyAlignment="1">
      <alignment horizontal="right"/>
    </xf>
    <xf numFmtId="9" fontId="3" fillId="8" borderId="40" xfId="1" applyNumberFormat="1" applyFont="1" applyFill="1" applyBorder="1" applyAlignment="1">
      <alignment horizontal="right"/>
    </xf>
  </cellXfs>
  <cellStyles count="6">
    <cellStyle name="Comma" xfId="5" builtinId="3"/>
    <cellStyle name="Currency" xfId="4" builtinId="4"/>
    <cellStyle name="Normal" xfId="0" builtinId="0"/>
    <cellStyle name="Normal 2" xfId="2" xr:uid="{C01B8B54-8FEC-4CAE-98C1-C93E4910B6A0}"/>
    <cellStyle name="Normal_Fig12-15" xfId="3" xr:uid="{B776A218-F866-48C6-B64B-3F7FAD1E08D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10</xdr:row>
      <xdr:rowOff>0</xdr:rowOff>
    </xdr:from>
    <xdr:to>
      <xdr:col>12</xdr:col>
      <xdr:colOff>289100</xdr:colOff>
      <xdr:row>42</xdr:row>
      <xdr:rowOff>61481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3F9E6A-337C-477F-85D0-7D7971D3F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4148" y="1825037"/>
          <a:ext cx="5180952" cy="5800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160020</xdr:colOff>
      <xdr:row>0</xdr:row>
      <xdr:rowOff>137160</xdr:rowOff>
    </xdr:from>
    <xdr:to>
      <xdr:col>18</xdr:col>
      <xdr:colOff>579120</xdr:colOff>
      <xdr:row>25</xdr:row>
      <xdr:rowOff>135699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E7A3413-8101-4A8C-8046-70D3032EFD93}"/>
            </a:ext>
          </a:extLst>
        </xdr:cNvPr>
        <xdr:cNvSpPr txBox="1"/>
      </xdr:nvSpPr>
      <xdr:spPr>
        <a:xfrm>
          <a:off x="7894842" y="137160"/>
          <a:ext cx="5262497" cy="4695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Variables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I1 =   {1, if investment is made in Investment 1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0, otherwise}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I2 =   {1, if investment is made in Investment 2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0, otherwise}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I3 =   {1, if investment is made in Investment 3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0, otherwise}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I4 =   {1, if investment is made in Investment 4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0, otherwise}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I5 =   {1, if investment is made in Investment 5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0, otherwise}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I6 =   {1, if investment is made in Investment 6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0, otherwise}</a:t>
          </a: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Max Z = (20000*I1) + (22000*I2) + (17000*I3) + (21000*I4) + (10000*I5) + (8000*I6)</a:t>
          </a:r>
        </a:p>
        <a:p>
          <a:endParaRPr lang="en-US" sz="1100" b="1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Constraints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(5000*I1) + (7000*I2) + (4000*I3) + (6000*I4) + (6000*I5) + (1500*I6) ≤ 22000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I2 + I4 ≤ 1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I3 + I6 ≤ 1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I1 ≤ I4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I1 ≤ I5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I2 ≤ I1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I2 + I3 ≥ 1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I1 + I2 + I3 + I4 + I5 + I6 ≥ 3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I1, I2, I3, I4, I5, I6 = 0 or 1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101392</xdr:colOff>
      <xdr:row>19</xdr:row>
      <xdr:rowOff>106680</xdr:rowOff>
    </xdr:from>
    <xdr:to>
      <xdr:col>12</xdr:col>
      <xdr:colOff>69691</xdr:colOff>
      <xdr:row>35</xdr:row>
      <xdr:rowOff>104324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515FF3-8251-4557-98DA-55ED76E91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392" y="3619500"/>
          <a:ext cx="7351738" cy="292372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12</xdr:col>
      <xdr:colOff>297180</xdr:colOff>
      <xdr:row>4</xdr:row>
      <xdr:rowOff>7620</xdr:rowOff>
    </xdr:from>
    <xdr:to>
      <xdr:col>21</xdr:col>
      <xdr:colOff>236220</xdr:colOff>
      <xdr:row>31</xdr:row>
      <xdr:rowOff>68580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8FB7FB9-742D-4626-9708-C57793F61B2A}"/>
            </a:ext>
          </a:extLst>
        </xdr:cNvPr>
        <xdr:cNvSpPr txBox="1"/>
      </xdr:nvSpPr>
      <xdr:spPr>
        <a:xfrm>
          <a:off x="7612380" y="754380"/>
          <a:ext cx="5440680" cy="5021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Variables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Definitions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	{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(New York),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(Richmond),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(Atlanta),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(Nashville),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(Cleveland),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(St. Louis), 	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(Dallas),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(Denver),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(Chicago),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(Lincoln),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(Phoenix),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(LA) }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	{ D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(Richmond), D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(Atlanta), D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(Nashville), D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(Cleveland), D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(St. Louis), 	D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(Dallas), D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(Denver), D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(Chicago), D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(Lincoln), D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(Phoenix), D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(LA), D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(San 	Diego) }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ij	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1 if we travel in arc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0 if otherwise,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where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∈ S, 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∈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 }</a:t>
          </a:r>
        </a:p>
        <a:p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min Z:	350X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S1D2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+ 610X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S2D4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+ 530X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S2D3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+ 835X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S3D7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+ 580X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S4D5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+ 590X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S5D6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+ 330X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S4D6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	600X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S4D7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+ 300X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S6D9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+ 600X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S6D7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+900X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S7D11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+ 800X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S8D7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+ 522X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S9D10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	485X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S10D8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+ 400X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S11D12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+ 120X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S12D13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­</a:t>
          </a:r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Constraints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-[X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-1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0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37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0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47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46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45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0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45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56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0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45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46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67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69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0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37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47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67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87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711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0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87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0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69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910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0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910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108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0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711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1112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0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1112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1213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0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1213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= 1</a:t>
          </a: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60960</xdr:colOff>
      <xdr:row>1</xdr:row>
      <xdr:rowOff>83820</xdr:rowOff>
    </xdr:from>
    <xdr:to>
      <xdr:col>23</xdr:col>
      <xdr:colOff>137160</xdr:colOff>
      <xdr:row>16</xdr:row>
      <xdr:rowOff>60960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F9192DB-7D67-4419-ABF2-5951C822CA4B}"/>
            </a:ext>
          </a:extLst>
        </xdr:cNvPr>
        <xdr:cNvSpPr txBox="1"/>
      </xdr:nvSpPr>
      <xdr:spPr>
        <a:xfrm>
          <a:off x="10302240" y="83820"/>
          <a:ext cx="4953000" cy="272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Variables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Definitions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	{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(Atl),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(Bir),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(Col),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(Lvl),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(Mem),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(Nash),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(Orl) }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	{ D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(Atl), D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(Bir), D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(Col), D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(Jac), D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(Jvl), D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(Lvl), D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(Mem), D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(Mia),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(Nash), D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(NewO), D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(Orl) }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ij	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Amount of flow from source node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demand node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j,</a:t>
          </a:r>
          <a:b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∈  S, 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∈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Parameter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ij	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­Cost of Transportation from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	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­Cost of Production at node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∈ S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min Z: ∑(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∈ S)∑(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∈ D)C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∑(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∈ S)∑(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∈ D)P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ij</a:t>
          </a:r>
          <a:b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­</a:t>
          </a:r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Constraints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∑(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∈ D)X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≤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∀ 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∈ 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∑(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∈ S)X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D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∀ 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∈ D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C3BD-12ED-4B2D-BE7E-B4A81102360F}">
  <dimension ref="A1:M12"/>
  <sheetViews>
    <sheetView tabSelected="1" zoomScale="77" workbookViewId="0"/>
  </sheetViews>
  <sheetFormatPr defaultRowHeight="14.4" x14ac:dyDescent="0.3"/>
  <cols>
    <col min="1" max="1" width="10.33203125" bestFit="1" customWidth="1"/>
    <col min="2" max="2" width="9.33203125" bestFit="1" customWidth="1"/>
  </cols>
  <sheetData>
    <row r="1" spans="1:13" ht="15" thickBot="1" x14ac:dyDescent="0.35">
      <c r="A1" s="54" t="s">
        <v>109</v>
      </c>
    </row>
    <row r="2" spans="1:13" x14ac:dyDescent="0.3">
      <c r="A2" s="1" t="s">
        <v>3</v>
      </c>
      <c r="B2" s="1"/>
      <c r="C2" s="2"/>
      <c r="D2" s="2" t="s">
        <v>4</v>
      </c>
    </row>
    <row r="3" spans="1:13" ht="15" thickBot="1" x14ac:dyDescent="0.35">
      <c r="A3" s="3" t="s">
        <v>5</v>
      </c>
      <c r="B3" s="3" t="s">
        <v>6</v>
      </c>
      <c r="C3" s="4" t="s">
        <v>7</v>
      </c>
      <c r="D3" s="4" t="s">
        <v>8</v>
      </c>
    </row>
    <row r="4" spans="1:13" ht="15" thickBot="1" x14ac:dyDescent="0.35">
      <c r="A4" s="5">
        <v>3</v>
      </c>
      <c r="B4" s="6">
        <v>1</v>
      </c>
      <c r="C4" s="6">
        <v>2</v>
      </c>
      <c r="D4" s="7">
        <v>3</v>
      </c>
      <c r="G4" s="8" t="s">
        <v>9</v>
      </c>
      <c r="H4" s="9" t="s">
        <v>10</v>
      </c>
      <c r="I4" s="9" t="s">
        <v>11</v>
      </c>
      <c r="J4" s="9" t="s">
        <v>2</v>
      </c>
      <c r="K4" s="9" t="s">
        <v>0</v>
      </c>
      <c r="L4" s="10" t="s">
        <v>1</v>
      </c>
    </row>
    <row r="5" spans="1:13" x14ac:dyDescent="0.3">
      <c r="A5" s="5">
        <v>1</v>
      </c>
      <c r="B5" s="11">
        <v>2</v>
      </c>
      <c r="C5" s="11">
        <v>3</v>
      </c>
      <c r="D5" s="12">
        <v>2</v>
      </c>
      <c r="G5" s="13">
        <v>1</v>
      </c>
      <c r="H5">
        <f>SUMIFS(vars1,arct0,G5)</f>
        <v>3</v>
      </c>
      <c r="I5">
        <f>SUMIFS(vars1,from0,G5)</f>
        <v>3</v>
      </c>
      <c r="J5" s="209">
        <f>H5-I5</f>
        <v>0</v>
      </c>
      <c r="K5" t="s">
        <v>12</v>
      </c>
      <c r="L5" s="205">
        <v>0</v>
      </c>
    </row>
    <row r="6" spans="1:13" x14ac:dyDescent="0.3">
      <c r="A6" s="5">
        <v>2</v>
      </c>
      <c r="B6" s="11">
        <v>2</v>
      </c>
      <c r="C6" s="11">
        <v>4</v>
      </c>
      <c r="D6" s="12">
        <v>3</v>
      </c>
      <c r="G6" s="13">
        <v>2</v>
      </c>
      <c r="H6">
        <f>SUMIFS(vars1,arct0,G6)</f>
        <v>3</v>
      </c>
      <c r="I6">
        <f>SUMIFS(vars1,from0,G6)</f>
        <v>3</v>
      </c>
      <c r="J6" s="209">
        <f t="shared" ref="J6:J9" si="0">H6-I6</f>
        <v>0</v>
      </c>
      <c r="K6" t="s">
        <v>12</v>
      </c>
      <c r="L6" s="205">
        <v>0</v>
      </c>
    </row>
    <row r="7" spans="1:13" x14ac:dyDescent="0.3">
      <c r="A7" s="14">
        <v>1</v>
      </c>
      <c r="B7" s="11">
        <v>3</v>
      </c>
      <c r="C7" s="11">
        <v>5</v>
      </c>
      <c r="D7" s="12">
        <v>1</v>
      </c>
      <c r="G7" s="13">
        <v>3</v>
      </c>
      <c r="H7">
        <f>SUMIFS(vars1,arct0,G7)</f>
        <v>1</v>
      </c>
      <c r="I7">
        <f>SUMIFS(vars1,from0,G7)</f>
        <v>1</v>
      </c>
      <c r="J7" s="209">
        <f t="shared" si="0"/>
        <v>0</v>
      </c>
      <c r="K7" t="s">
        <v>12</v>
      </c>
      <c r="L7" s="205">
        <v>0</v>
      </c>
    </row>
    <row r="8" spans="1:13" x14ac:dyDescent="0.3">
      <c r="A8" s="5">
        <v>2</v>
      </c>
      <c r="B8" s="11">
        <v>4</v>
      </c>
      <c r="C8" s="11">
        <v>5</v>
      </c>
      <c r="D8" s="12">
        <v>2</v>
      </c>
      <c r="G8" s="13">
        <v>4</v>
      </c>
      <c r="H8">
        <f>SUMIFS(vars1,arct0,G8)</f>
        <v>2</v>
      </c>
      <c r="I8">
        <f>SUMIFS(vars1,from0,G8)</f>
        <v>2</v>
      </c>
      <c r="J8" s="209">
        <f t="shared" si="0"/>
        <v>0</v>
      </c>
      <c r="K8" t="s">
        <v>12</v>
      </c>
      <c r="L8" s="205">
        <v>0</v>
      </c>
    </row>
    <row r="9" spans="1:13" ht="15" thickBot="1" x14ac:dyDescent="0.35">
      <c r="A9" s="15">
        <v>3</v>
      </c>
      <c r="B9" s="11">
        <v>5</v>
      </c>
      <c r="C9" s="11">
        <v>1</v>
      </c>
      <c r="D9" s="18">
        <v>999</v>
      </c>
      <c r="G9" s="16">
        <v>5</v>
      </c>
      <c r="H9" s="17">
        <f>SUMIFS(vars1,arct0,G9)</f>
        <v>3</v>
      </c>
      <c r="I9" s="17">
        <f>SUMIFS(vars1,from0,G9)</f>
        <v>3</v>
      </c>
      <c r="J9" s="203">
        <f t="shared" si="0"/>
        <v>0</v>
      </c>
      <c r="K9" s="17" t="s">
        <v>12</v>
      </c>
      <c r="L9" s="206">
        <v>0</v>
      </c>
    </row>
    <row r="10" spans="1:13" x14ac:dyDescent="0.3">
      <c r="F10" s="20"/>
      <c r="G10" s="20"/>
      <c r="H10" s="20"/>
      <c r="I10" s="20"/>
      <c r="J10" s="20"/>
      <c r="K10" s="20"/>
      <c r="L10" s="20"/>
      <c r="M10" s="20"/>
    </row>
    <row r="11" spans="1:13" ht="15" thickBot="1" x14ac:dyDescent="0.35">
      <c r="F11" s="20"/>
      <c r="G11" s="20"/>
      <c r="H11" s="20"/>
      <c r="I11" s="20"/>
      <c r="J11" s="20"/>
      <c r="K11" s="20"/>
      <c r="L11" s="20"/>
      <c r="M11" s="20"/>
    </row>
    <row r="12" spans="1:13" ht="15" thickBot="1" x14ac:dyDescent="0.35">
      <c r="B12" t="s">
        <v>13</v>
      </c>
      <c r="C12" s="19">
        <f>A9</f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CBEE-926C-471C-A428-F5E24AC15537}">
  <dimension ref="A1:J14"/>
  <sheetViews>
    <sheetView zoomScale="73" workbookViewId="0"/>
  </sheetViews>
  <sheetFormatPr defaultRowHeight="14.4" x14ac:dyDescent="0.3"/>
  <cols>
    <col min="1" max="1" width="19.5546875" bestFit="1" customWidth="1"/>
    <col min="2" max="6" width="11.109375" bestFit="1" customWidth="1"/>
    <col min="7" max="7" width="10.109375" bestFit="1" customWidth="1"/>
    <col min="10" max="10" width="10" bestFit="1" customWidth="1"/>
  </cols>
  <sheetData>
    <row r="1" spans="1:10" ht="15" thickBot="1" x14ac:dyDescent="0.35">
      <c r="A1" s="54" t="s">
        <v>108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10" ht="15" thickBot="1" x14ac:dyDescent="0.35">
      <c r="A2" t="s">
        <v>65</v>
      </c>
      <c r="B2" s="98">
        <v>1</v>
      </c>
      <c r="C2" s="98">
        <v>0</v>
      </c>
      <c r="D2" s="98">
        <v>1</v>
      </c>
      <c r="E2" s="98">
        <v>1</v>
      </c>
      <c r="F2" s="98">
        <v>1</v>
      </c>
      <c r="G2" s="98">
        <v>0</v>
      </c>
      <c r="I2" t="s">
        <v>13</v>
      </c>
      <c r="J2" s="101">
        <f>SUMPRODUCT(vars2,B3:G3)</f>
        <v>68000</v>
      </c>
    </row>
    <row r="3" spans="1:10" x14ac:dyDescent="0.3">
      <c r="A3" s="87" t="s">
        <v>20</v>
      </c>
      <c r="B3" s="99">
        <v>20000</v>
      </c>
      <c r="C3" s="99">
        <v>22000</v>
      </c>
      <c r="D3" s="99">
        <v>17000</v>
      </c>
      <c r="E3" s="99">
        <v>21000</v>
      </c>
      <c r="F3" s="99">
        <v>10000</v>
      </c>
      <c r="G3" s="100">
        <v>8000</v>
      </c>
    </row>
    <row r="4" spans="1:10" x14ac:dyDescent="0.3">
      <c r="A4" s="94" t="s">
        <v>62</v>
      </c>
      <c r="B4" s="102">
        <v>5000</v>
      </c>
      <c r="C4" s="102">
        <v>7000</v>
      </c>
      <c r="D4" s="102">
        <v>4000</v>
      </c>
      <c r="E4" s="102">
        <v>6000</v>
      </c>
      <c r="F4" s="102">
        <v>3000</v>
      </c>
      <c r="G4" s="103">
        <v>1500</v>
      </c>
    </row>
    <row r="6" spans="1:10" x14ac:dyDescent="0.3">
      <c r="A6" s="54" t="s">
        <v>63</v>
      </c>
      <c r="H6" t="s">
        <v>2</v>
      </c>
      <c r="I6" t="s">
        <v>0</v>
      </c>
      <c r="J6" t="s">
        <v>1</v>
      </c>
    </row>
    <row r="7" spans="1:10" x14ac:dyDescent="0.3">
      <c r="A7" s="87" t="s">
        <v>64</v>
      </c>
      <c r="B7" s="88">
        <v>5000</v>
      </c>
      <c r="C7" s="88">
        <v>7000</v>
      </c>
      <c r="D7" s="88">
        <v>4000</v>
      </c>
      <c r="E7" s="88">
        <v>6000</v>
      </c>
      <c r="F7" s="88">
        <v>3000</v>
      </c>
      <c r="G7" s="88">
        <v>1500</v>
      </c>
      <c r="H7" s="89">
        <f t="shared" ref="H7:H14" si="0">SUMPRODUCT(vars2,B7:G7)</f>
        <v>18000</v>
      </c>
      <c r="I7" s="88" t="s">
        <v>66</v>
      </c>
      <c r="J7" s="90">
        <v>22000</v>
      </c>
    </row>
    <row r="8" spans="1:10" x14ac:dyDescent="0.3">
      <c r="A8" s="91" t="s">
        <v>70</v>
      </c>
      <c r="B8" s="20"/>
      <c r="C8" s="20">
        <v>1</v>
      </c>
      <c r="D8" s="20"/>
      <c r="E8" s="20">
        <v>1</v>
      </c>
      <c r="F8" s="20"/>
      <c r="G8" s="20"/>
      <c r="H8" s="92">
        <f t="shared" si="0"/>
        <v>1</v>
      </c>
      <c r="I8" s="20" t="s">
        <v>66</v>
      </c>
      <c r="J8" s="93">
        <v>1</v>
      </c>
    </row>
    <row r="9" spans="1:10" x14ac:dyDescent="0.3">
      <c r="A9" s="91" t="s">
        <v>71</v>
      </c>
      <c r="B9" s="20"/>
      <c r="C9" s="20"/>
      <c r="D9" s="20">
        <v>1</v>
      </c>
      <c r="E9" s="20"/>
      <c r="F9" s="20"/>
      <c r="G9" s="20">
        <v>1</v>
      </c>
      <c r="H9" s="92">
        <f t="shared" si="0"/>
        <v>1</v>
      </c>
      <c r="I9" s="20" t="s">
        <v>66</v>
      </c>
      <c r="J9" s="93">
        <v>1</v>
      </c>
    </row>
    <row r="10" spans="1:10" x14ac:dyDescent="0.3">
      <c r="A10" s="91" t="s">
        <v>73</v>
      </c>
      <c r="B10" s="20">
        <v>1</v>
      </c>
      <c r="C10" s="20"/>
      <c r="D10" s="20"/>
      <c r="E10" s="20">
        <v>-1</v>
      </c>
      <c r="F10" s="20"/>
      <c r="G10" s="20"/>
      <c r="H10" s="92">
        <f t="shared" si="0"/>
        <v>0</v>
      </c>
      <c r="I10" s="20" t="s">
        <v>66</v>
      </c>
      <c r="J10" s="93">
        <v>0</v>
      </c>
    </row>
    <row r="11" spans="1:10" x14ac:dyDescent="0.3">
      <c r="A11" s="91" t="s">
        <v>74</v>
      </c>
      <c r="B11" s="20">
        <v>1</v>
      </c>
      <c r="C11" s="20"/>
      <c r="D11" s="20"/>
      <c r="E11" s="20"/>
      <c r="F11" s="20">
        <v>-1</v>
      </c>
      <c r="G11" s="20"/>
      <c r="H11" s="92">
        <f t="shared" si="0"/>
        <v>0</v>
      </c>
      <c r="I11" s="20" t="s">
        <v>66</v>
      </c>
      <c r="J11" s="93">
        <v>0</v>
      </c>
    </row>
    <row r="12" spans="1:10" x14ac:dyDescent="0.3">
      <c r="A12" s="91" t="s">
        <v>69</v>
      </c>
      <c r="B12" s="20">
        <v>-1</v>
      </c>
      <c r="C12" s="20">
        <v>1</v>
      </c>
      <c r="D12" s="20"/>
      <c r="E12" s="20"/>
      <c r="F12" s="20"/>
      <c r="G12" s="20"/>
      <c r="H12" s="92">
        <f t="shared" si="0"/>
        <v>-1</v>
      </c>
      <c r="I12" s="20" t="s">
        <v>66</v>
      </c>
      <c r="J12" s="93">
        <v>0</v>
      </c>
    </row>
    <row r="13" spans="1:10" x14ac:dyDescent="0.3">
      <c r="A13" s="91" t="s">
        <v>72</v>
      </c>
      <c r="B13" s="20"/>
      <c r="C13" s="20">
        <v>1</v>
      </c>
      <c r="D13" s="20">
        <v>1</v>
      </c>
      <c r="E13" s="20"/>
      <c r="F13" s="20"/>
      <c r="G13" s="20"/>
      <c r="H13" s="92">
        <f t="shared" si="0"/>
        <v>1</v>
      </c>
      <c r="I13" s="20" t="s">
        <v>68</v>
      </c>
      <c r="J13" s="93">
        <v>1</v>
      </c>
    </row>
    <row r="14" spans="1:10" x14ac:dyDescent="0.3">
      <c r="A14" s="94" t="s">
        <v>67</v>
      </c>
      <c r="B14" s="95">
        <v>1</v>
      </c>
      <c r="C14" s="95">
        <v>1</v>
      </c>
      <c r="D14" s="95">
        <v>1</v>
      </c>
      <c r="E14" s="95">
        <v>1</v>
      </c>
      <c r="F14" s="95">
        <v>1</v>
      </c>
      <c r="G14" s="95">
        <v>1</v>
      </c>
      <c r="H14" s="96">
        <f t="shared" si="0"/>
        <v>4</v>
      </c>
      <c r="I14" s="95" t="s">
        <v>68</v>
      </c>
      <c r="J14" s="97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8162-DE3C-4300-85E6-8E74CDC9F6B9}">
  <dimension ref="A1:W32"/>
  <sheetViews>
    <sheetView zoomScale="67" workbookViewId="0"/>
  </sheetViews>
  <sheetFormatPr defaultRowHeight="14.4" x14ac:dyDescent="0.3"/>
  <cols>
    <col min="1" max="1" width="10" bestFit="1" customWidth="1"/>
    <col min="15" max="15" width="9.109375" bestFit="1" customWidth="1"/>
    <col min="17" max="17" width="11.88671875" customWidth="1"/>
  </cols>
  <sheetData>
    <row r="1" spans="1:23" ht="15" thickBot="1" x14ac:dyDescent="0.35">
      <c r="A1" s="54" t="s">
        <v>110</v>
      </c>
    </row>
    <row r="2" spans="1:23" ht="15" thickBot="1" x14ac:dyDescent="0.35">
      <c r="A2" s="108" t="s">
        <v>147</v>
      </c>
      <c r="B2" s="108" t="s">
        <v>6</v>
      </c>
      <c r="C2" s="108" t="s">
        <v>7</v>
      </c>
      <c r="D2" s="108" t="s">
        <v>146</v>
      </c>
      <c r="Q2" s="208" t="s">
        <v>149</v>
      </c>
    </row>
    <row r="3" spans="1:23" ht="15" thickBot="1" x14ac:dyDescent="0.35">
      <c r="A3" s="86">
        <v>1</v>
      </c>
      <c r="B3" s="105">
        <v>1</v>
      </c>
      <c r="C3" s="105">
        <v>2</v>
      </c>
      <c r="D3" s="105">
        <v>350</v>
      </c>
      <c r="G3" s="8" t="s">
        <v>9</v>
      </c>
      <c r="H3" s="201" t="s">
        <v>10</v>
      </c>
      <c r="I3" s="9" t="s">
        <v>11</v>
      </c>
      <c r="J3" s="9" t="s">
        <v>2</v>
      </c>
      <c r="K3" s="9" t="s">
        <v>0</v>
      </c>
      <c r="L3" s="10" t="s">
        <v>1</v>
      </c>
      <c r="N3" s="54" t="s">
        <v>13</v>
      </c>
      <c r="O3" s="207">
        <f>SUMPRODUCT(vars3,D3:D18)</f>
        <v>2980</v>
      </c>
      <c r="Q3" s="210" t="s">
        <v>148</v>
      </c>
      <c r="R3" s="211"/>
      <c r="S3" s="211"/>
      <c r="T3" s="211"/>
      <c r="U3" s="211"/>
      <c r="V3" s="211"/>
      <c r="W3" s="212"/>
    </row>
    <row r="4" spans="1:23" x14ac:dyDescent="0.3">
      <c r="A4" s="86">
        <v>1</v>
      </c>
      <c r="B4" s="105">
        <v>2</v>
      </c>
      <c r="C4" s="105">
        <v>4</v>
      </c>
      <c r="D4" s="105">
        <v>610</v>
      </c>
      <c r="F4" s="105" t="s">
        <v>139</v>
      </c>
      <c r="G4" s="200">
        <v>1</v>
      </c>
      <c r="H4" s="201">
        <f t="shared" ref="H4:H16" si="0">SUMIFS(vars3,$C$3:$C$18,G4)</f>
        <v>0</v>
      </c>
      <c r="I4" s="201">
        <f t="shared" ref="I4:I16" si="1">SUMIFS(vars3,$B$3:$B$18,G4)</f>
        <v>1</v>
      </c>
      <c r="J4" s="202">
        <f>H4-I4</f>
        <v>-1</v>
      </c>
      <c r="K4" s="201" t="s">
        <v>12</v>
      </c>
      <c r="L4" s="204">
        <v>-1</v>
      </c>
    </row>
    <row r="5" spans="1:23" x14ac:dyDescent="0.3">
      <c r="A5" s="86">
        <v>0</v>
      </c>
      <c r="B5" s="105">
        <v>2</v>
      </c>
      <c r="C5" s="105">
        <v>3</v>
      </c>
      <c r="D5" s="105">
        <v>530</v>
      </c>
      <c r="F5" s="105" t="s">
        <v>140</v>
      </c>
      <c r="G5" s="13">
        <v>2</v>
      </c>
      <c r="H5" s="20">
        <f t="shared" si="0"/>
        <v>1</v>
      </c>
      <c r="I5" s="20">
        <f t="shared" si="1"/>
        <v>1</v>
      </c>
      <c r="J5" s="92">
        <f>H5-I5</f>
        <v>0</v>
      </c>
      <c r="K5" s="20" t="s">
        <v>12</v>
      </c>
      <c r="L5" s="205">
        <v>0</v>
      </c>
    </row>
    <row r="6" spans="1:23" x14ac:dyDescent="0.3">
      <c r="A6" s="86">
        <v>0</v>
      </c>
      <c r="B6" s="105">
        <v>3</v>
      </c>
      <c r="C6" s="105">
        <v>7</v>
      </c>
      <c r="D6" s="105">
        <v>835</v>
      </c>
      <c r="F6" s="105" t="s">
        <v>101</v>
      </c>
      <c r="G6" s="13">
        <v>3</v>
      </c>
      <c r="H6" s="20">
        <f t="shared" si="0"/>
        <v>0</v>
      </c>
      <c r="I6" s="20">
        <f t="shared" si="1"/>
        <v>0</v>
      </c>
      <c r="J6" s="92">
        <f t="shared" ref="J6:J16" si="2">H6-I6</f>
        <v>0</v>
      </c>
      <c r="K6" s="20" t="s">
        <v>12</v>
      </c>
      <c r="L6" s="205">
        <v>0</v>
      </c>
    </row>
    <row r="7" spans="1:23" x14ac:dyDescent="0.3">
      <c r="A7" s="86">
        <v>0</v>
      </c>
      <c r="B7" s="105">
        <v>4</v>
      </c>
      <c r="C7" s="105">
        <v>5</v>
      </c>
      <c r="D7" s="105">
        <v>580</v>
      </c>
      <c r="F7" s="105" t="s">
        <v>141</v>
      </c>
      <c r="G7" s="13">
        <v>4</v>
      </c>
      <c r="H7" s="20">
        <f t="shared" si="0"/>
        <v>1</v>
      </c>
      <c r="I7" s="20">
        <f t="shared" si="1"/>
        <v>1</v>
      </c>
      <c r="J7" s="92">
        <f t="shared" si="2"/>
        <v>0</v>
      </c>
      <c r="K7" s="20" t="s">
        <v>12</v>
      </c>
      <c r="L7" s="205">
        <v>0</v>
      </c>
    </row>
    <row r="8" spans="1:23" x14ac:dyDescent="0.3">
      <c r="A8" s="86">
        <v>0</v>
      </c>
      <c r="B8" s="105">
        <v>5</v>
      </c>
      <c r="C8" s="105">
        <v>6</v>
      </c>
      <c r="D8" s="105">
        <v>590</v>
      </c>
      <c r="F8" s="105" t="s">
        <v>142</v>
      </c>
      <c r="G8" s="13">
        <v>5</v>
      </c>
      <c r="H8" s="20">
        <f t="shared" si="0"/>
        <v>0</v>
      </c>
      <c r="I8" s="20">
        <f t="shared" si="1"/>
        <v>0</v>
      </c>
      <c r="J8" s="92">
        <f t="shared" si="2"/>
        <v>0</v>
      </c>
      <c r="K8" s="20" t="s">
        <v>12</v>
      </c>
      <c r="L8" s="205">
        <v>0</v>
      </c>
    </row>
    <row r="9" spans="1:23" x14ac:dyDescent="0.3">
      <c r="A9" s="86">
        <v>0</v>
      </c>
      <c r="B9" s="105">
        <v>4</v>
      </c>
      <c r="C9" s="105">
        <v>6</v>
      </c>
      <c r="D9" s="105">
        <v>330</v>
      </c>
      <c r="F9" s="105" t="s">
        <v>106</v>
      </c>
      <c r="G9" s="13">
        <v>6</v>
      </c>
      <c r="H9" s="20">
        <f t="shared" si="0"/>
        <v>0</v>
      </c>
      <c r="I9" s="20">
        <f t="shared" si="1"/>
        <v>0</v>
      </c>
      <c r="J9" s="92">
        <f t="shared" si="2"/>
        <v>0</v>
      </c>
      <c r="K9" s="20" t="s">
        <v>12</v>
      </c>
      <c r="L9" s="205">
        <v>0</v>
      </c>
    </row>
    <row r="10" spans="1:23" x14ac:dyDescent="0.3">
      <c r="A10" s="86">
        <v>1</v>
      </c>
      <c r="B10" s="105">
        <v>4</v>
      </c>
      <c r="C10" s="105">
        <v>7</v>
      </c>
      <c r="D10" s="105">
        <v>600</v>
      </c>
      <c r="F10" s="105" t="s">
        <v>104</v>
      </c>
      <c r="G10" s="13">
        <v>7</v>
      </c>
      <c r="H10" s="20">
        <f t="shared" si="0"/>
        <v>1</v>
      </c>
      <c r="I10" s="20">
        <f t="shared" si="1"/>
        <v>1</v>
      </c>
      <c r="J10" s="92">
        <f t="shared" si="2"/>
        <v>0</v>
      </c>
      <c r="K10" s="20" t="s">
        <v>12</v>
      </c>
      <c r="L10" s="205">
        <v>0</v>
      </c>
    </row>
    <row r="11" spans="1:23" x14ac:dyDescent="0.3">
      <c r="A11" s="86">
        <v>0</v>
      </c>
      <c r="B11" s="105">
        <v>6</v>
      </c>
      <c r="C11" s="105">
        <v>9</v>
      </c>
      <c r="D11" s="105">
        <v>300</v>
      </c>
      <c r="F11" s="105" t="s">
        <v>105</v>
      </c>
      <c r="G11" s="13">
        <v>8</v>
      </c>
      <c r="H11" s="20">
        <f t="shared" si="0"/>
        <v>0</v>
      </c>
      <c r="I11" s="20">
        <f t="shared" si="1"/>
        <v>0</v>
      </c>
      <c r="J11" s="92">
        <f t="shared" si="2"/>
        <v>0</v>
      </c>
      <c r="K11" s="20" t="s">
        <v>12</v>
      </c>
      <c r="L11" s="205">
        <v>0</v>
      </c>
    </row>
    <row r="12" spans="1:23" x14ac:dyDescent="0.3">
      <c r="A12" s="86">
        <v>0</v>
      </c>
      <c r="B12" s="105">
        <v>6</v>
      </c>
      <c r="C12" s="105">
        <v>7</v>
      </c>
      <c r="D12" s="105">
        <v>600</v>
      </c>
      <c r="F12" s="105" t="s">
        <v>143</v>
      </c>
      <c r="G12" s="13">
        <v>9</v>
      </c>
      <c r="H12" s="20">
        <f t="shared" si="0"/>
        <v>0</v>
      </c>
      <c r="I12" s="20">
        <f t="shared" si="1"/>
        <v>0</v>
      </c>
      <c r="J12" s="92">
        <f t="shared" si="2"/>
        <v>0</v>
      </c>
      <c r="K12" s="20" t="s">
        <v>12</v>
      </c>
      <c r="L12" s="205">
        <v>0</v>
      </c>
    </row>
    <row r="13" spans="1:23" x14ac:dyDescent="0.3">
      <c r="A13" s="86">
        <v>1</v>
      </c>
      <c r="B13" s="105">
        <v>7</v>
      </c>
      <c r="C13" s="105">
        <v>11</v>
      </c>
      <c r="D13" s="105">
        <v>900</v>
      </c>
      <c r="F13" s="105" t="s">
        <v>144</v>
      </c>
      <c r="G13" s="13">
        <v>10</v>
      </c>
      <c r="H13" s="20">
        <f t="shared" si="0"/>
        <v>0</v>
      </c>
      <c r="I13" s="20">
        <f t="shared" si="1"/>
        <v>0</v>
      </c>
      <c r="J13" s="92">
        <f t="shared" si="2"/>
        <v>0</v>
      </c>
      <c r="K13" s="20" t="s">
        <v>12</v>
      </c>
      <c r="L13" s="205">
        <v>0</v>
      </c>
    </row>
    <row r="14" spans="1:23" x14ac:dyDescent="0.3">
      <c r="A14" s="86">
        <v>0</v>
      </c>
      <c r="B14" s="105">
        <v>8</v>
      </c>
      <c r="C14" s="105">
        <v>7</v>
      </c>
      <c r="D14" s="105">
        <v>800</v>
      </c>
      <c r="F14" s="105" t="s">
        <v>102</v>
      </c>
      <c r="G14" s="13">
        <v>11</v>
      </c>
      <c r="H14" s="20">
        <f t="shared" si="0"/>
        <v>1</v>
      </c>
      <c r="I14" s="20">
        <f t="shared" si="1"/>
        <v>1</v>
      </c>
      <c r="J14" s="92">
        <f t="shared" si="2"/>
        <v>0</v>
      </c>
      <c r="K14" s="20" t="s">
        <v>12</v>
      </c>
      <c r="L14" s="205">
        <v>0</v>
      </c>
    </row>
    <row r="15" spans="1:23" x14ac:dyDescent="0.3">
      <c r="A15" s="86">
        <v>0</v>
      </c>
      <c r="B15" s="105">
        <v>9</v>
      </c>
      <c r="C15" s="105">
        <v>10</v>
      </c>
      <c r="D15" s="105">
        <v>522</v>
      </c>
      <c r="F15" s="105" t="s">
        <v>145</v>
      </c>
      <c r="G15" s="13">
        <v>12</v>
      </c>
      <c r="H15" s="20">
        <f t="shared" si="0"/>
        <v>1</v>
      </c>
      <c r="I15" s="20">
        <f t="shared" si="1"/>
        <v>1</v>
      </c>
      <c r="J15" s="92">
        <f t="shared" si="2"/>
        <v>0</v>
      </c>
      <c r="K15" s="20" t="s">
        <v>12</v>
      </c>
      <c r="L15" s="205">
        <v>0</v>
      </c>
    </row>
    <row r="16" spans="1:23" ht="15" thickBot="1" x14ac:dyDescent="0.35">
      <c r="A16" s="86">
        <v>0</v>
      </c>
      <c r="B16" s="105">
        <v>10</v>
      </c>
      <c r="C16" s="105">
        <v>8</v>
      </c>
      <c r="D16" s="105">
        <v>485</v>
      </c>
      <c r="F16" s="105" t="s">
        <v>103</v>
      </c>
      <c r="G16" s="16">
        <v>13</v>
      </c>
      <c r="H16" s="17">
        <f t="shared" si="0"/>
        <v>1</v>
      </c>
      <c r="I16" s="17">
        <f t="shared" si="1"/>
        <v>0</v>
      </c>
      <c r="J16" s="203">
        <f t="shared" si="2"/>
        <v>1</v>
      </c>
      <c r="K16" s="17" t="s">
        <v>12</v>
      </c>
      <c r="L16" s="206">
        <v>1</v>
      </c>
    </row>
    <row r="17" spans="1:13" x14ac:dyDescent="0.3">
      <c r="A17" s="86">
        <v>1</v>
      </c>
      <c r="B17" s="105">
        <v>11</v>
      </c>
      <c r="C17" s="105">
        <v>12</v>
      </c>
      <c r="D17" s="105">
        <v>400</v>
      </c>
      <c r="G17" s="20"/>
      <c r="H17" s="20"/>
      <c r="I17" s="20"/>
      <c r="J17" s="20"/>
      <c r="K17" s="20"/>
      <c r="L17" s="20"/>
    </row>
    <row r="18" spans="1:13" x14ac:dyDescent="0.3">
      <c r="A18" s="86">
        <v>1</v>
      </c>
      <c r="B18" s="105">
        <v>12</v>
      </c>
      <c r="C18" s="105">
        <v>13</v>
      </c>
      <c r="D18" s="105">
        <v>120</v>
      </c>
    </row>
    <row r="19" spans="1:13" x14ac:dyDescent="0.3">
      <c r="J19" s="20"/>
      <c r="K19" s="20"/>
      <c r="L19" s="20"/>
      <c r="M19" s="20"/>
    </row>
    <row r="20" spans="1:13" x14ac:dyDescent="0.3">
      <c r="J20" s="20"/>
      <c r="K20" s="20"/>
      <c r="L20" s="20"/>
      <c r="M20" s="20"/>
    </row>
    <row r="21" spans="1:13" x14ac:dyDescent="0.3">
      <c r="J21" s="20"/>
      <c r="K21" s="20"/>
      <c r="L21" s="20"/>
      <c r="M21" s="20"/>
    </row>
    <row r="22" spans="1:13" x14ac:dyDescent="0.3">
      <c r="J22" s="20"/>
      <c r="K22" s="20"/>
      <c r="L22" s="20"/>
      <c r="M22" s="20"/>
    </row>
    <row r="23" spans="1:13" x14ac:dyDescent="0.3">
      <c r="J23" s="20"/>
      <c r="K23" s="20"/>
      <c r="L23" s="20"/>
      <c r="M23" s="20"/>
    </row>
    <row r="24" spans="1:13" x14ac:dyDescent="0.3">
      <c r="J24" s="20"/>
      <c r="K24" s="20"/>
      <c r="L24" s="20"/>
      <c r="M24" s="20"/>
    </row>
    <row r="25" spans="1:13" x14ac:dyDescent="0.3">
      <c r="J25" s="20"/>
      <c r="K25" s="20"/>
      <c r="L25" s="20"/>
      <c r="M25" s="20"/>
    </row>
    <row r="26" spans="1:13" x14ac:dyDescent="0.3">
      <c r="J26" s="20"/>
      <c r="K26" s="20"/>
      <c r="L26" s="20"/>
      <c r="M26" s="20"/>
    </row>
    <row r="27" spans="1:13" x14ac:dyDescent="0.3">
      <c r="J27" s="20"/>
      <c r="K27" s="20"/>
      <c r="L27" s="20"/>
      <c r="M27" s="20"/>
    </row>
    <row r="28" spans="1:13" x14ac:dyDescent="0.3">
      <c r="J28" s="20"/>
      <c r="K28" s="20"/>
      <c r="L28" s="20"/>
      <c r="M28" s="20"/>
    </row>
    <row r="29" spans="1:13" x14ac:dyDescent="0.3">
      <c r="J29" s="20"/>
      <c r="K29" s="20"/>
      <c r="L29" s="20"/>
      <c r="M29" s="20"/>
    </row>
    <row r="30" spans="1:13" x14ac:dyDescent="0.3">
      <c r="J30" s="20"/>
      <c r="K30" s="20"/>
      <c r="L30" s="20"/>
      <c r="M30" s="20"/>
    </row>
    <row r="31" spans="1:13" x14ac:dyDescent="0.3">
      <c r="J31" s="20"/>
      <c r="K31" s="20"/>
      <c r="L31" s="20"/>
      <c r="M31" s="20"/>
    </row>
    <row r="32" spans="1:13" x14ac:dyDescent="0.3">
      <c r="J32" s="20"/>
      <c r="K32" s="20"/>
      <c r="L32" s="20"/>
      <c r="M32" s="20"/>
    </row>
  </sheetData>
  <mergeCells count="1">
    <mergeCell ref="Q3:W3"/>
  </mergeCells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6724-D5FB-487D-B893-116C9B527CE6}">
  <dimension ref="A1:U38"/>
  <sheetViews>
    <sheetView zoomScale="76" workbookViewId="0"/>
  </sheetViews>
  <sheetFormatPr defaultRowHeight="14.4" x14ac:dyDescent="0.3"/>
  <cols>
    <col min="1" max="1" width="29.88671875" bestFit="1" customWidth="1"/>
    <col min="2" max="2" width="10.33203125" bestFit="1" customWidth="1"/>
    <col min="14" max="14" width="15.77734375" bestFit="1" customWidth="1"/>
    <col min="19" max="19" width="14.5546875" bestFit="1" customWidth="1"/>
  </cols>
  <sheetData>
    <row r="1" spans="1:14" x14ac:dyDescent="0.3">
      <c r="A1" s="54" t="s">
        <v>111</v>
      </c>
    </row>
    <row r="2" spans="1:14" x14ac:dyDescent="0.3">
      <c r="A2" s="108" t="s">
        <v>94</v>
      </c>
      <c r="B2" s="213" t="s">
        <v>93</v>
      </c>
      <c r="C2" s="213"/>
      <c r="D2" s="213"/>
      <c r="E2" s="213"/>
      <c r="F2" s="213"/>
      <c r="G2" s="213"/>
      <c r="H2" s="213"/>
      <c r="I2" s="213"/>
      <c r="J2" s="213"/>
      <c r="K2" s="213"/>
      <c r="L2" s="213"/>
    </row>
    <row r="3" spans="1:14" x14ac:dyDescent="0.3">
      <c r="A3" s="54" t="s">
        <v>92</v>
      </c>
      <c r="B3" t="s">
        <v>75</v>
      </c>
      <c r="C3" t="s">
        <v>76</v>
      </c>
      <c r="D3" t="s">
        <v>77</v>
      </c>
      <c r="E3" t="s">
        <v>83</v>
      </c>
      <c r="F3" t="s">
        <v>84</v>
      </c>
      <c r="G3" t="s">
        <v>78</v>
      </c>
      <c r="H3" t="s">
        <v>79</v>
      </c>
      <c r="I3" t="s">
        <v>85</v>
      </c>
      <c r="J3" t="s">
        <v>80</v>
      </c>
      <c r="K3" t="s">
        <v>86</v>
      </c>
      <c r="L3" t="s">
        <v>81</v>
      </c>
      <c r="M3" t="s">
        <v>91</v>
      </c>
      <c r="N3" t="s">
        <v>107</v>
      </c>
    </row>
    <row r="4" spans="1:14" x14ac:dyDescent="0.3">
      <c r="A4" t="s">
        <v>75</v>
      </c>
      <c r="B4" s="86">
        <v>4600</v>
      </c>
      <c r="C4" s="86">
        <v>3000</v>
      </c>
      <c r="D4" s="86">
        <v>1400</v>
      </c>
      <c r="E4" s="86">
        <v>2200</v>
      </c>
      <c r="F4" s="86">
        <v>8800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106">
        <f>SUM(B4:L4)</f>
        <v>20000</v>
      </c>
      <c r="N4" s="141">
        <f>COUNTIF(M4:M10,"&gt;0")</f>
        <v>3</v>
      </c>
    </row>
    <row r="5" spans="1:14" x14ac:dyDescent="0.3">
      <c r="A5" t="s">
        <v>76</v>
      </c>
      <c r="B5" s="86">
        <v>400</v>
      </c>
      <c r="C5" s="86">
        <v>0</v>
      </c>
      <c r="D5" s="86">
        <v>0</v>
      </c>
      <c r="E5" s="86">
        <v>0</v>
      </c>
      <c r="F5" s="86">
        <v>0</v>
      </c>
      <c r="G5" s="86">
        <v>3000</v>
      </c>
      <c r="H5" s="86">
        <v>7000</v>
      </c>
      <c r="I5" s="86">
        <v>0</v>
      </c>
      <c r="J5" s="86">
        <v>0</v>
      </c>
      <c r="K5" s="86">
        <v>0</v>
      </c>
      <c r="L5" s="86">
        <v>0</v>
      </c>
      <c r="M5" s="106">
        <f t="shared" ref="M5:M10" si="0">SUM(B5:L5)</f>
        <v>10400</v>
      </c>
    </row>
    <row r="6" spans="1:14" x14ac:dyDescent="0.3">
      <c r="A6" t="s">
        <v>77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106">
        <f t="shared" si="0"/>
        <v>0</v>
      </c>
    </row>
    <row r="7" spans="1:14" x14ac:dyDescent="0.3">
      <c r="A7" t="s">
        <v>78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106">
        <f t="shared" si="0"/>
        <v>0</v>
      </c>
    </row>
    <row r="8" spans="1:14" x14ac:dyDescent="0.3">
      <c r="A8" t="s">
        <v>79</v>
      </c>
      <c r="B8" s="86">
        <v>0</v>
      </c>
      <c r="C8" s="86">
        <v>0</v>
      </c>
      <c r="D8" s="86">
        <v>0</v>
      </c>
      <c r="E8" s="86">
        <v>0</v>
      </c>
      <c r="F8" s="86">
        <v>0</v>
      </c>
      <c r="G8" s="86">
        <v>0</v>
      </c>
      <c r="H8" s="86">
        <v>0</v>
      </c>
      <c r="I8" s="86">
        <v>0</v>
      </c>
      <c r="J8" s="86">
        <v>0</v>
      </c>
      <c r="K8" s="86">
        <v>0</v>
      </c>
      <c r="L8" s="86">
        <v>0</v>
      </c>
      <c r="M8" s="106">
        <f t="shared" si="0"/>
        <v>0</v>
      </c>
    </row>
    <row r="9" spans="1:14" x14ac:dyDescent="0.3">
      <c r="A9" t="s">
        <v>80</v>
      </c>
      <c r="B9" s="86">
        <v>0</v>
      </c>
      <c r="C9" s="86">
        <v>0</v>
      </c>
      <c r="D9" s="86">
        <v>0</v>
      </c>
      <c r="E9" s="86">
        <v>0</v>
      </c>
      <c r="F9" s="86">
        <v>0</v>
      </c>
      <c r="G9" s="86">
        <v>0</v>
      </c>
      <c r="H9" s="86">
        <v>0</v>
      </c>
      <c r="I9" s="86">
        <v>0</v>
      </c>
      <c r="J9" s="86">
        <v>0</v>
      </c>
      <c r="K9" s="86">
        <v>0</v>
      </c>
      <c r="L9" s="86">
        <v>0</v>
      </c>
      <c r="M9" s="106">
        <f t="shared" si="0"/>
        <v>0</v>
      </c>
    </row>
    <row r="10" spans="1:14" x14ac:dyDescent="0.3">
      <c r="A10" t="s">
        <v>81</v>
      </c>
      <c r="B10" s="86">
        <v>0</v>
      </c>
      <c r="C10" s="86">
        <v>0</v>
      </c>
      <c r="D10" s="86">
        <v>0</v>
      </c>
      <c r="E10" s="86">
        <v>0</v>
      </c>
      <c r="F10" s="86">
        <v>0</v>
      </c>
      <c r="G10" s="86">
        <v>0</v>
      </c>
      <c r="H10" s="86">
        <v>800</v>
      </c>
      <c r="I10" s="86">
        <v>4400</v>
      </c>
      <c r="J10" s="86">
        <v>6800</v>
      </c>
      <c r="K10" s="86">
        <v>5800</v>
      </c>
      <c r="L10" s="86">
        <v>2200</v>
      </c>
      <c r="M10" s="106">
        <f t="shared" si="0"/>
        <v>20000</v>
      </c>
    </row>
    <row r="11" spans="1:14" x14ac:dyDescent="0.3">
      <c r="A11" t="s">
        <v>90</v>
      </c>
      <c r="B11" s="106">
        <f>SUM(B4:B10)</f>
        <v>5000</v>
      </c>
      <c r="C11" s="106">
        <f t="shared" ref="C11:L11" si="1">SUM(C4:C10)</f>
        <v>3000</v>
      </c>
      <c r="D11" s="106">
        <f t="shared" si="1"/>
        <v>1400</v>
      </c>
      <c r="E11" s="106">
        <f t="shared" si="1"/>
        <v>2200</v>
      </c>
      <c r="F11" s="106">
        <f t="shared" si="1"/>
        <v>8800</v>
      </c>
      <c r="G11" s="106">
        <f t="shared" si="1"/>
        <v>3000</v>
      </c>
      <c r="H11" s="106">
        <f t="shared" si="1"/>
        <v>7800</v>
      </c>
      <c r="I11" s="106">
        <f t="shared" si="1"/>
        <v>4400</v>
      </c>
      <c r="J11" s="106">
        <f t="shared" si="1"/>
        <v>6800</v>
      </c>
      <c r="K11" s="106">
        <f t="shared" si="1"/>
        <v>5800</v>
      </c>
      <c r="L11" s="106">
        <f t="shared" si="1"/>
        <v>2200</v>
      </c>
    </row>
    <row r="15" spans="1:14" x14ac:dyDescent="0.3">
      <c r="A15" s="108" t="s">
        <v>94</v>
      </c>
      <c r="B15" s="213" t="s">
        <v>93</v>
      </c>
      <c r="C15" s="213"/>
      <c r="D15" s="213"/>
      <c r="E15" s="213"/>
      <c r="F15" s="213"/>
      <c r="G15" s="213"/>
      <c r="H15" s="213"/>
      <c r="I15" s="213"/>
      <c r="J15" s="213"/>
      <c r="K15" s="213"/>
      <c r="L15" s="213"/>
    </row>
    <row r="16" spans="1:14" x14ac:dyDescent="0.3">
      <c r="A16" s="111" t="s">
        <v>92</v>
      </c>
      <c r="B16" s="109" t="s">
        <v>75</v>
      </c>
      <c r="C16" s="109" t="s">
        <v>76</v>
      </c>
      <c r="D16" s="109" t="s">
        <v>77</v>
      </c>
      <c r="E16" s="109" t="s">
        <v>83</v>
      </c>
      <c r="F16" s="109" t="s">
        <v>84</v>
      </c>
      <c r="G16" s="109" t="s">
        <v>78</v>
      </c>
      <c r="H16" s="109" t="s">
        <v>79</v>
      </c>
      <c r="I16" s="109" t="s">
        <v>85</v>
      </c>
      <c r="J16" s="109" t="s">
        <v>80</v>
      </c>
      <c r="K16" s="109" t="s">
        <v>86</v>
      </c>
      <c r="L16" s="110" t="s">
        <v>81</v>
      </c>
      <c r="M16" s="105" t="s">
        <v>87</v>
      </c>
      <c r="N16" s="105" t="s">
        <v>88</v>
      </c>
    </row>
    <row r="17" spans="1:21" x14ac:dyDescent="0.3">
      <c r="A17" s="112" t="s">
        <v>75</v>
      </c>
      <c r="B17" s="116">
        <v>0</v>
      </c>
      <c r="C17" s="137">
        <v>0.15</v>
      </c>
      <c r="D17" s="137">
        <v>0.21</v>
      </c>
      <c r="E17" s="137">
        <v>0.4</v>
      </c>
      <c r="F17" s="137">
        <v>0.31</v>
      </c>
      <c r="G17" s="137">
        <v>0.42</v>
      </c>
      <c r="H17" s="137">
        <v>0.38</v>
      </c>
      <c r="I17" s="137">
        <v>0.66</v>
      </c>
      <c r="J17" s="137">
        <v>0.25</v>
      </c>
      <c r="K17" s="137">
        <v>0.48</v>
      </c>
      <c r="L17" s="119">
        <v>0.43</v>
      </c>
      <c r="M17" s="105">
        <v>20000</v>
      </c>
      <c r="N17" s="105">
        <v>3600</v>
      </c>
    </row>
    <row r="18" spans="1:21" x14ac:dyDescent="0.3">
      <c r="A18" s="112" t="s">
        <v>76</v>
      </c>
      <c r="B18" s="121">
        <v>0.15</v>
      </c>
      <c r="C18" s="130">
        <v>0</v>
      </c>
      <c r="D18" s="130">
        <v>0.36</v>
      </c>
      <c r="E18" s="130">
        <v>0.25</v>
      </c>
      <c r="F18" s="130">
        <v>0.46</v>
      </c>
      <c r="G18" s="130">
        <v>0.36</v>
      </c>
      <c r="H18" s="130">
        <v>0.26</v>
      </c>
      <c r="I18" s="130">
        <v>0.75</v>
      </c>
      <c r="J18" s="130">
        <v>0.19</v>
      </c>
      <c r="K18" s="130">
        <v>0.85</v>
      </c>
      <c r="L18" s="136">
        <v>0.55000000000000004</v>
      </c>
      <c r="M18" s="105">
        <v>20000</v>
      </c>
      <c r="N18" s="105">
        <v>3600</v>
      </c>
    </row>
    <row r="19" spans="1:21" x14ac:dyDescent="0.3">
      <c r="A19" s="112" t="s">
        <v>77</v>
      </c>
      <c r="B19" s="121">
        <v>0.21</v>
      </c>
      <c r="C19" s="130">
        <v>0.36</v>
      </c>
      <c r="D19" s="130">
        <v>0</v>
      </c>
      <c r="E19" s="130">
        <v>0.8</v>
      </c>
      <c r="F19" s="130">
        <v>0.3</v>
      </c>
      <c r="G19" s="130">
        <v>0.9</v>
      </c>
      <c r="H19" s="130">
        <v>0.62</v>
      </c>
      <c r="I19" s="130">
        <v>0.74</v>
      </c>
      <c r="J19" s="130">
        <v>0.44</v>
      </c>
      <c r="K19" s="130">
        <v>0.69</v>
      </c>
      <c r="L19" s="136">
        <v>0.64</v>
      </c>
      <c r="M19" s="105">
        <v>20000</v>
      </c>
      <c r="N19" s="105">
        <v>3600</v>
      </c>
      <c r="P19" s="214" t="s">
        <v>98</v>
      </c>
      <c r="Q19" s="215"/>
      <c r="R19" s="215"/>
      <c r="S19" s="215"/>
      <c r="T19" s="215"/>
      <c r="U19" s="216"/>
    </row>
    <row r="20" spans="1:21" x14ac:dyDescent="0.3">
      <c r="A20" s="112" t="s">
        <v>78</v>
      </c>
      <c r="B20" s="121">
        <v>0.42</v>
      </c>
      <c r="C20" s="130">
        <v>0.36</v>
      </c>
      <c r="D20" s="130">
        <v>0.5</v>
      </c>
      <c r="E20" s="130">
        <v>0.59</v>
      </c>
      <c r="F20" s="130">
        <v>0.73</v>
      </c>
      <c r="G20" s="130">
        <v>0</v>
      </c>
      <c r="H20" s="130">
        <v>0.38</v>
      </c>
      <c r="I20" s="130">
        <v>1.0900000000000001</v>
      </c>
      <c r="J20" s="130">
        <v>0.17</v>
      </c>
      <c r="K20" s="130">
        <v>0.7</v>
      </c>
      <c r="L20" s="136">
        <v>0.86</v>
      </c>
      <c r="M20" s="105">
        <v>20000</v>
      </c>
      <c r="N20" s="105">
        <v>3600</v>
      </c>
      <c r="P20" s="108" t="s">
        <v>9</v>
      </c>
      <c r="Q20" s="107" t="s">
        <v>99</v>
      </c>
      <c r="R20" s="107" t="s">
        <v>91</v>
      </c>
      <c r="S20" s="114" t="s">
        <v>100</v>
      </c>
      <c r="T20" s="114" t="s">
        <v>0</v>
      </c>
      <c r="U20" s="114" t="s">
        <v>1</v>
      </c>
    </row>
    <row r="21" spans="1:21" x14ac:dyDescent="0.3">
      <c r="A21" s="112" t="s">
        <v>79</v>
      </c>
      <c r="B21" s="121">
        <v>0.38</v>
      </c>
      <c r="C21" s="130">
        <v>0.26</v>
      </c>
      <c r="D21" s="130">
        <v>0.62</v>
      </c>
      <c r="E21" s="130">
        <v>0.21</v>
      </c>
      <c r="F21" s="130">
        <v>0.69</v>
      </c>
      <c r="G21" s="130">
        <v>0.38</v>
      </c>
      <c r="H21" s="130">
        <v>0</v>
      </c>
      <c r="I21" s="130">
        <v>1</v>
      </c>
      <c r="J21" s="130">
        <v>0.21</v>
      </c>
      <c r="K21" s="130">
        <v>0.41</v>
      </c>
      <c r="L21" s="136">
        <v>0.78</v>
      </c>
      <c r="M21" s="105">
        <v>20000</v>
      </c>
      <c r="N21" s="105">
        <v>3600</v>
      </c>
      <c r="P21" s="115" t="s">
        <v>75</v>
      </c>
      <c r="Q21" s="116"/>
      <c r="R21" s="117">
        <f>M4</f>
        <v>20000</v>
      </c>
      <c r="S21" s="134">
        <f>Q21-R21</f>
        <v>-20000</v>
      </c>
      <c r="T21" s="116" t="s">
        <v>66</v>
      </c>
      <c r="U21" s="120">
        <v>-20000</v>
      </c>
    </row>
    <row r="22" spans="1:21" x14ac:dyDescent="0.3">
      <c r="A22" s="112" t="s">
        <v>80</v>
      </c>
      <c r="B22" s="121">
        <v>0.25</v>
      </c>
      <c r="C22" s="130">
        <v>0.99</v>
      </c>
      <c r="D22" s="130">
        <v>0.44</v>
      </c>
      <c r="E22" s="130">
        <v>0.41</v>
      </c>
      <c r="F22" s="130">
        <v>0.56000000000000005</v>
      </c>
      <c r="G22" s="130">
        <v>0.56999999999999995</v>
      </c>
      <c r="H22" s="130">
        <v>0.21</v>
      </c>
      <c r="I22" s="130">
        <v>0.91</v>
      </c>
      <c r="J22" s="130">
        <v>0</v>
      </c>
      <c r="K22" s="130">
        <v>0.53</v>
      </c>
      <c r="L22" s="136">
        <v>0.69</v>
      </c>
      <c r="M22" s="105">
        <v>20000</v>
      </c>
      <c r="N22" s="105">
        <v>3600</v>
      </c>
      <c r="P22" s="112" t="s">
        <v>76</v>
      </c>
      <c r="Q22" s="121"/>
      <c r="R22" s="131">
        <f>M5</f>
        <v>10400</v>
      </c>
      <c r="S22" s="135">
        <f t="shared" ref="S22:S27" si="2">Q22-R22</f>
        <v>-10400</v>
      </c>
      <c r="T22" s="121" t="s">
        <v>66</v>
      </c>
      <c r="U22" s="123">
        <v>-20000</v>
      </c>
    </row>
    <row r="23" spans="1:21" x14ac:dyDescent="0.3">
      <c r="A23" s="113" t="s">
        <v>81</v>
      </c>
      <c r="B23" s="124">
        <v>0.43</v>
      </c>
      <c r="C23" s="139">
        <v>0.85</v>
      </c>
      <c r="D23" s="139">
        <v>0.44</v>
      </c>
      <c r="E23" s="139">
        <v>0.7</v>
      </c>
      <c r="F23" s="139">
        <v>0.14000000000000001</v>
      </c>
      <c r="G23" s="139">
        <v>0.86</v>
      </c>
      <c r="H23" s="139">
        <v>0.78</v>
      </c>
      <c r="I23" s="139">
        <v>0.83</v>
      </c>
      <c r="J23" s="139">
        <v>0.69</v>
      </c>
      <c r="K23" s="139">
        <v>0.65</v>
      </c>
      <c r="L23" s="140">
        <v>0</v>
      </c>
      <c r="M23" s="105">
        <v>20000</v>
      </c>
      <c r="N23" s="105">
        <v>3600</v>
      </c>
      <c r="P23" s="112" t="s">
        <v>77</v>
      </c>
      <c r="Q23" s="121"/>
      <c r="R23" s="131">
        <f>M6</f>
        <v>0</v>
      </c>
      <c r="S23" s="135">
        <f t="shared" si="2"/>
        <v>0</v>
      </c>
      <c r="T23" s="121" t="s">
        <v>66</v>
      </c>
      <c r="U23" s="123">
        <v>-20000</v>
      </c>
    </row>
    <row r="24" spans="1:21" x14ac:dyDescent="0.3">
      <c r="A24" t="s">
        <v>82</v>
      </c>
      <c r="B24" s="105">
        <v>5000</v>
      </c>
      <c r="C24" s="105">
        <v>3000</v>
      </c>
      <c r="D24" s="105">
        <v>1400</v>
      </c>
      <c r="E24" s="105">
        <v>2200</v>
      </c>
      <c r="F24" s="105">
        <v>8800</v>
      </c>
      <c r="G24" s="105">
        <v>3000</v>
      </c>
      <c r="H24" s="105">
        <v>7800</v>
      </c>
      <c r="I24" s="105">
        <v>4400</v>
      </c>
      <c r="J24" s="105">
        <v>6800</v>
      </c>
      <c r="K24" s="105">
        <v>5800</v>
      </c>
      <c r="L24" s="105">
        <v>2200</v>
      </c>
      <c r="M24" s="104" t="s">
        <v>89</v>
      </c>
      <c r="P24" s="112" t="s">
        <v>78</v>
      </c>
      <c r="Q24" s="121"/>
      <c r="R24" s="131">
        <f t="shared" ref="R24:R27" si="3">M7</f>
        <v>0</v>
      </c>
      <c r="S24" s="135">
        <f t="shared" si="2"/>
        <v>0</v>
      </c>
      <c r="T24" s="121" t="s">
        <v>66</v>
      </c>
      <c r="U24" s="123">
        <v>-20000</v>
      </c>
    </row>
    <row r="25" spans="1:21" x14ac:dyDescent="0.3">
      <c r="P25" s="112" t="s">
        <v>79</v>
      </c>
      <c r="Q25" s="91"/>
      <c r="R25" s="131">
        <f t="shared" si="3"/>
        <v>0</v>
      </c>
      <c r="S25" s="135">
        <f t="shared" si="2"/>
        <v>0</v>
      </c>
      <c r="T25" s="121" t="s">
        <v>66</v>
      </c>
      <c r="U25" s="112">
        <v>-20000</v>
      </c>
    </row>
    <row r="26" spans="1:21" x14ac:dyDescent="0.3">
      <c r="A26" s="115" t="s">
        <v>95</v>
      </c>
      <c r="B26" s="142">
        <f>SUMPRODUCT(vars4,B17:L23)</f>
        <v>20050</v>
      </c>
      <c r="P26" s="112" t="s">
        <v>80</v>
      </c>
      <c r="Q26" s="91"/>
      <c r="R26" s="131">
        <f t="shared" si="3"/>
        <v>0</v>
      </c>
      <c r="S26" s="135">
        <f t="shared" si="2"/>
        <v>0</v>
      </c>
      <c r="T26" s="121" t="s">
        <v>66</v>
      </c>
      <c r="U26" s="112">
        <v>-20000</v>
      </c>
    </row>
    <row r="27" spans="1:21" x14ac:dyDescent="0.3">
      <c r="A27" s="112" t="s">
        <v>96</v>
      </c>
      <c r="B27" s="143">
        <f>3600*N4</f>
        <v>10800</v>
      </c>
      <c r="P27" s="113" t="s">
        <v>81</v>
      </c>
      <c r="Q27" s="94"/>
      <c r="R27" s="125">
        <f t="shared" si="3"/>
        <v>20000</v>
      </c>
      <c r="S27" s="135">
        <f t="shared" si="2"/>
        <v>-20000</v>
      </c>
      <c r="T27" s="121" t="s">
        <v>66</v>
      </c>
      <c r="U27" s="112">
        <v>-20000</v>
      </c>
    </row>
    <row r="28" spans="1:21" x14ac:dyDescent="0.3">
      <c r="A28" s="113" t="s">
        <v>97</v>
      </c>
      <c r="B28" s="144">
        <f>SUM(B26:B27)</f>
        <v>30850</v>
      </c>
      <c r="P28" s="115" t="s">
        <v>75</v>
      </c>
      <c r="Q28" s="127">
        <f>B11</f>
        <v>5000</v>
      </c>
      <c r="R28" s="88"/>
      <c r="S28" s="118">
        <f>Q28-R28</f>
        <v>5000</v>
      </c>
      <c r="T28" s="137" t="s">
        <v>12</v>
      </c>
      <c r="U28" s="115">
        <v>5000</v>
      </c>
    </row>
    <row r="29" spans="1:21" x14ac:dyDescent="0.3">
      <c r="P29" s="112" t="s">
        <v>76</v>
      </c>
      <c r="Q29" s="128">
        <f>C11</f>
        <v>3000</v>
      </c>
      <c r="R29" s="20"/>
      <c r="S29" s="122">
        <f t="shared" ref="S29:S38" si="4">Q29-R29</f>
        <v>3000</v>
      </c>
      <c r="T29" s="130" t="s">
        <v>12</v>
      </c>
      <c r="U29" s="112">
        <v>3000</v>
      </c>
    </row>
    <row r="30" spans="1:21" x14ac:dyDescent="0.3">
      <c r="P30" s="112" t="s">
        <v>77</v>
      </c>
      <c r="Q30" s="128">
        <f>D11</f>
        <v>1400</v>
      </c>
      <c r="R30" s="20"/>
      <c r="S30" s="122">
        <f t="shared" si="4"/>
        <v>1400</v>
      </c>
      <c r="T30" s="130" t="s">
        <v>12</v>
      </c>
      <c r="U30" s="112">
        <v>1400</v>
      </c>
    </row>
    <row r="31" spans="1:21" x14ac:dyDescent="0.3">
      <c r="P31" s="112" t="s">
        <v>83</v>
      </c>
      <c r="Q31" s="128">
        <f>E11</f>
        <v>2200</v>
      </c>
      <c r="R31" s="20"/>
      <c r="S31" s="122">
        <f t="shared" si="4"/>
        <v>2200</v>
      </c>
      <c r="T31" s="130" t="s">
        <v>12</v>
      </c>
      <c r="U31" s="112">
        <v>2200</v>
      </c>
    </row>
    <row r="32" spans="1:21" x14ac:dyDescent="0.3">
      <c r="P32" s="112" t="s">
        <v>84</v>
      </c>
      <c r="Q32" s="128">
        <f>F11</f>
        <v>8800</v>
      </c>
      <c r="R32" s="20"/>
      <c r="S32" s="122">
        <f t="shared" si="4"/>
        <v>8800</v>
      </c>
      <c r="T32" s="130" t="s">
        <v>12</v>
      </c>
      <c r="U32" s="112">
        <v>8800</v>
      </c>
    </row>
    <row r="33" spans="16:21" x14ac:dyDescent="0.3">
      <c r="P33" s="112" t="s">
        <v>78</v>
      </c>
      <c r="Q33" s="128">
        <f>G11</f>
        <v>3000</v>
      </c>
      <c r="R33" s="20"/>
      <c r="S33" s="122">
        <f t="shared" si="4"/>
        <v>3000</v>
      </c>
      <c r="T33" s="130" t="s">
        <v>12</v>
      </c>
      <c r="U33" s="112">
        <v>3000</v>
      </c>
    </row>
    <row r="34" spans="16:21" x14ac:dyDescent="0.3">
      <c r="P34" s="112" t="s">
        <v>79</v>
      </c>
      <c r="Q34" s="128">
        <f>H11</f>
        <v>7800</v>
      </c>
      <c r="R34" s="20"/>
      <c r="S34" s="122">
        <f t="shared" si="4"/>
        <v>7800</v>
      </c>
      <c r="T34" s="130" t="s">
        <v>12</v>
      </c>
      <c r="U34" s="112">
        <v>7800</v>
      </c>
    </row>
    <row r="35" spans="16:21" x14ac:dyDescent="0.3">
      <c r="P35" s="132" t="s">
        <v>85</v>
      </c>
      <c r="Q35" s="128">
        <f>I11</f>
        <v>4400</v>
      </c>
      <c r="R35" s="20"/>
      <c r="S35" s="122">
        <f t="shared" si="4"/>
        <v>4400</v>
      </c>
      <c r="T35" s="138" t="s">
        <v>12</v>
      </c>
      <c r="U35" s="112">
        <v>4400</v>
      </c>
    </row>
    <row r="36" spans="16:21" x14ac:dyDescent="0.3">
      <c r="P36" s="132" t="s">
        <v>80</v>
      </c>
      <c r="Q36" s="128">
        <f>J11</f>
        <v>6800</v>
      </c>
      <c r="R36" s="20"/>
      <c r="S36" s="122">
        <f t="shared" si="4"/>
        <v>6800</v>
      </c>
      <c r="T36" s="138" t="s">
        <v>12</v>
      </c>
      <c r="U36" s="112">
        <v>6800</v>
      </c>
    </row>
    <row r="37" spans="16:21" x14ac:dyDescent="0.3">
      <c r="P37" s="132" t="s">
        <v>86</v>
      </c>
      <c r="Q37" s="128">
        <f>K11</f>
        <v>5800</v>
      </c>
      <c r="R37" s="20"/>
      <c r="S37" s="122">
        <f t="shared" si="4"/>
        <v>5800</v>
      </c>
      <c r="T37" s="138" t="s">
        <v>12</v>
      </c>
      <c r="U37" s="112">
        <v>5800</v>
      </c>
    </row>
    <row r="38" spans="16:21" x14ac:dyDescent="0.3">
      <c r="P38" s="133" t="s">
        <v>81</v>
      </c>
      <c r="Q38" s="129">
        <f>L11</f>
        <v>2200</v>
      </c>
      <c r="R38" s="95"/>
      <c r="S38" s="126">
        <f t="shared" si="4"/>
        <v>2200</v>
      </c>
      <c r="T38" s="95" t="s">
        <v>12</v>
      </c>
      <c r="U38" s="113">
        <v>2200</v>
      </c>
    </row>
  </sheetData>
  <mergeCells count="3">
    <mergeCell ref="B2:L2"/>
    <mergeCell ref="B15:L15"/>
    <mergeCell ref="P19:U19"/>
  </mergeCells>
  <pageMargins left="0.7" right="0.7" top="0.75" bottom="0.75" header="0.3" footer="0.3"/>
  <pageSetup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0128-2570-4136-A499-7B45B195B73F}">
  <dimension ref="A1:L25"/>
  <sheetViews>
    <sheetView workbookViewId="0"/>
  </sheetViews>
  <sheetFormatPr defaultRowHeight="14.4" x14ac:dyDescent="0.3"/>
  <cols>
    <col min="1" max="1" width="13.6640625" bestFit="1" customWidth="1"/>
    <col min="2" max="2" width="11.88671875" bestFit="1" customWidth="1"/>
    <col min="3" max="3" width="11.21875" bestFit="1" customWidth="1"/>
    <col min="8" max="8" width="13.6640625" bestFit="1" customWidth="1"/>
    <col min="9" max="9" width="11.88671875" bestFit="1" customWidth="1"/>
    <col min="10" max="10" width="11.21875" bestFit="1" customWidth="1"/>
  </cols>
  <sheetData>
    <row r="1" spans="1:12" ht="15" thickBot="1" x14ac:dyDescent="0.35">
      <c r="A1" s="54" t="s">
        <v>112</v>
      </c>
    </row>
    <row r="2" spans="1:12" ht="15" thickBot="1" x14ac:dyDescent="0.35">
      <c r="A2" s="21"/>
      <c r="D2" s="22"/>
      <c r="J2" s="23" t="s">
        <v>21</v>
      </c>
      <c r="K2" s="24">
        <v>0.88</v>
      </c>
    </row>
    <row r="3" spans="1:12" ht="15" thickBot="1" x14ac:dyDescent="0.35">
      <c r="A3" s="25" t="s">
        <v>22</v>
      </c>
      <c r="B3" s="217" t="s">
        <v>23</v>
      </c>
      <c r="C3" s="218"/>
      <c r="D3" s="217" t="s">
        <v>24</v>
      </c>
      <c r="E3" s="218"/>
      <c r="F3" s="217" t="s">
        <v>25</v>
      </c>
      <c r="G3" s="218"/>
      <c r="H3" s="217" t="s">
        <v>26</v>
      </c>
      <c r="I3" s="218"/>
      <c r="J3" s="217" t="s">
        <v>27</v>
      </c>
      <c r="K3" s="218"/>
    </row>
    <row r="4" spans="1:12" ht="15" thickBot="1" x14ac:dyDescent="0.35">
      <c r="A4" s="25" t="s">
        <v>28</v>
      </c>
      <c r="B4" s="26" t="s">
        <v>48</v>
      </c>
      <c r="C4" s="26" t="s">
        <v>49</v>
      </c>
      <c r="D4" s="27" t="s">
        <v>31</v>
      </c>
      <c r="E4" s="28" t="s">
        <v>32</v>
      </c>
      <c r="F4" s="29" t="s">
        <v>33</v>
      </c>
      <c r="G4" s="28" t="s">
        <v>32</v>
      </c>
      <c r="H4" s="29" t="s">
        <v>34</v>
      </c>
      <c r="I4" s="30" t="s">
        <v>32</v>
      </c>
      <c r="J4" s="27" t="s">
        <v>35</v>
      </c>
      <c r="K4" s="28" t="s">
        <v>32</v>
      </c>
    </row>
    <row r="5" spans="1:12" x14ac:dyDescent="0.3">
      <c r="A5" s="51" t="s">
        <v>45</v>
      </c>
      <c r="B5" s="31">
        <v>25</v>
      </c>
      <c r="C5" s="31">
        <v>5</v>
      </c>
      <c r="D5" s="32">
        <f>MAX(B5:C5)</f>
        <v>25</v>
      </c>
      <c r="E5" s="33"/>
      <c r="F5" s="32">
        <f>MIN(B5:C5)</f>
        <v>5</v>
      </c>
      <c r="G5" s="33" t="s">
        <v>36</v>
      </c>
      <c r="H5" s="32">
        <f>AVERAGE(B5:C5)</f>
        <v>15</v>
      </c>
      <c r="I5" s="33"/>
      <c r="J5" s="32">
        <f>$K$2*MAX(B5:C5)+(1-$K$2)*MIN(B5:C5)</f>
        <v>22.6</v>
      </c>
      <c r="K5" s="34"/>
    </row>
    <row r="6" spans="1:12" x14ac:dyDescent="0.3">
      <c r="A6" s="55" t="s">
        <v>46</v>
      </c>
      <c r="B6" s="35">
        <v>35</v>
      </c>
      <c r="C6" s="35">
        <v>3</v>
      </c>
      <c r="D6" s="36">
        <f>MAX(B6:C6)</f>
        <v>35</v>
      </c>
      <c r="E6" s="37"/>
      <c r="F6" s="36">
        <f>MIN(B6:C6)</f>
        <v>3</v>
      </c>
      <c r="G6" s="37"/>
      <c r="H6" s="36">
        <f t="shared" ref="H6:H7" si="0">AVERAGE(B6:C6)</f>
        <v>19</v>
      </c>
      <c r="I6" s="37"/>
      <c r="J6" s="36">
        <f>$K$2*MAX(B6:C6)+(1-$K$2)*MIN(B6:C6)</f>
        <v>31.16</v>
      </c>
      <c r="K6" s="38"/>
    </row>
    <row r="7" spans="1:12" ht="15" thickBot="1" x14ac:dyDescent="0.35">
      <c r="A7" s="60" t="s">
        <v>47</v>
      </c>
      <c r="B7" s="39">
        <v>60</v>
      </c>
      <c r="C7" s="39">
        <v>2</v>
      </c>
      <c r="D7" s="40">
        <f>MAX(B7:C7)</f>
        <v>60</v>
      </c>
      <c r="E7" s="41" t="s">
        <v>36</v>
      </c>
      <c r="F7" s="40">
        <f>MIN(B7:C7)</f>
        <v>2</v>
      </c>
      <c r="G7" s="41"/>
      <c r="H7" s="40">
        <f t="shared" si="0"/>
        <v>31</v>
      </c>
      <c r="I7" s="41" t="s">
        <v>36</v>
      </c>
      <c r="J7" s="40">
        <f>$K$2*MAX(B7:C7)+(1-$K$2)*MIN(B7:C7)</f>
        <v>53.04</v>
      </c>
      <c r="K7" s="42" t="s">
        <v>36</v>
      </c>
    </row>
    <row r="8" spans="1:12" x14ac:dyDescent="0.3">
      <c r="B8" s="43">
        <f>MAX(B5:B7)</f>
        <v>60</v>
      </c>
      <c r="C8" s="43">
        <f>MAX(C5:C7)</f>
        <v>5</v>
      </c>
      <c r="D8" s="22"/>
      <c r="E8" s="22"/>
      <c r="F8" s="22"/>
      <c r="G8" s="22"/>
      <c r="H8" s="22"/>
      <c r="I8" s="22"/>
    </row>
    <row r="9" spans="1:12" ht="15" thickBot="1" x14ac:dyDescent="0.35">
      <c r="D9" s="22"/>
    </row>
    <row r="10" spans="1:12" ht="15" thickBot="1" x14ac:dyDescent="0.35">
      <c r="A10" s="25" t="s">
        <v>37</v>
      </c>
      <c r="B10" s="44" t="s">
        <v>23</v>
      </c>
      <c r="C10" s="45"/>
      <c r="D10" s="44" t="s">
        <v>38</v>
      </c>
      <c r="E10" s="46"/>
      <c r="H10" s="25" t="s">
        <v>22</v>
      </c>
      <c r="I10" s="44" t="s">
        <v>23</v>
      </c>
      <c r="J10" s="46"/>
      <c r="K10" s="47" t="s">
        <v>39</v>
      </c>
    </row>
    <row r="11" spans="1:12" ht="15" thickBot="1" x14ac:dyDescent="0.35">
      <c r="A11" s="25" t="s">
        <v>28</v>
      </c>
      <c r="B11" s="26" t="s">
        <v>48</v>
      </c>
      <c r="C11" s="26" t="s">
        <v>49</v>
      </c>
      <c r="D11" s="27" t="s">
        <v>31</v>
      </c>
      <c r="E11" s="28" t="s">
        <v>32</v>
      </c>
      <c r="H11" s="25" t="s">
        <v>28</v>
      </c>
      <c r="I11" s="26" t="s">
        <v>48</v>
      </c>
      <c r="J11" s="26" t="s">
        <v>49</v>
      </c>
      <c r="K11" s="47"/>
    </row>
    <row r="12" spans="1:12" ht="15" thickBot="1" x14ac:dyDescent="0.35">
      <c r="A12" s="51" t="s">
        <v>45</v>
      </c>
      <c r="B12" s="50">
        <f>MAX($B$5:$B$7)-B5</f>
        <v>35</v>
      </c>
      <c r="C12" s="50">
        <f>MAX($C$5:$C$7)-C5</f>
        <v>0</v>
      </c>
      <c r="D12" s="32">
        <f>MAX(B12:C12)</f>
        <v>35</v>
      </c>
      <c r="E12" s="34" t="s">
        <v>36</v>
      </c>
      <c r="H12" s="51" t="s">
        <v>45</v>
      </c>
      <c r="I12" s="52">
        <v>25</v>
      </c>
      <c r="J12" s="53">
        <v>5</v>
      </c>
      <c r="K12" s="68">
        <f>SUMPRODUCT(I12:J12,prob)</f>
        <v>11</v>
      </c>
      <c r="L12" s="68"/>
    </row>
    <row r="13" spans="1:12" ht="15" thickBot="1" x14ac:dyDescent="0.35">
      <c r="A13" s="55" t="s">
        <v>46</v>
      </c>
      <c r="B13" s="50">
        <f>MAX($B$5:$B$7)-B6</f>
        <v>25</v>
      </c>
      <c r="C13" s="50">
        <f>MAX($C$5:$C$7)-C6</f>
        <v>2</v>
      </c>
      <c r="D13" s="36">
        <f>MAX(B13:C13)</f>
        <v>25</v>
      </c>
      <c r="E13" s="38"/>
      <c r="H13" s="55" t="s">
        <v>46</v>
      </c>
      <c r="I13" s="56">
        <v>35</v>
      </c>
      <c r="J13" s="57">
        <v>3</v>
      </c>
      <c r="K13">
        <f>SUMPRODUCT(I13:J13,prob)</f>
        <v>12.6</v>
      </c>
    </row>
    <row r="14" spans="1:12" ht="15" thickBot="1" x14ac:dyDescent="0.35">
      <c r="A14" s="60" t="s">
        <v>47</v>
      </c>
      <c r="B14" s="58">
        <f>MAX($B$5:$B$7)-B7</f>
        <v>0</v>
      </c>
      <c r="C14" s="59">
        <f>MAX($C$5:$C$7)-C7</f>
        <v>3</v>
      </c>
      <c r="D14" s="40">
        <f>MAX(B14:C14)</f>
        <v>3</v>
      </c>
      <c r="E14" s="42"/>
      <c r="H14" s="60" t="s">
        <v>47</v>
      </c>
      <c r="I14" s="61">
        <v>60</v>
      </c>
      <c r="J14" s="62">
        <v>2</v>
      </c>
      <c r="K14">
        <f>SUMPRODUCT(I14:J14,prob)</f>
        <v>19.399999999999999</v>
      </c>
      <c r="L14" s="54" t="s">
        <v>36</v>
      </c>
    </row>
    <row r="15" spans="1:12" ht="15" thickBot="1" x14ac:dyDescent="0.35">
      <c r="I15" s="43">
        <f>MAX(I12:I14)</f>
        <v>60</v>
      </c>
      <c r="J15" s="43">
        <f>MAX(J12:J14)</f>
        <v>5</v>
      </c>
    </row>
    <row r="16" spans="1:12" ht="15" thickBot="1" x14ac:dyDescent="0.35">
      <c r="B16" s="26" t="s">
        <v>48</v>
      </c>
      <c r="C16" s="26" t="s">
        <v>49</v>
      </c>
    </row>
    <row r="17" spans="1:12" ht="15" thickBot="1" x14ac:dyDescent="0.35">
      <c r="A17" t="s">
        <v>40</v>
      </c>
      <c r="B17" s="63">
        <v>0.3</v>
      </c>
      <c r="C17" s="64">
        <v>0.7</v>
      </c>
      <c r="F17" t="s">
        <v>41</v>
      </c>
      <c r="K17">
        <f>SUMPRODUCT(I15:J15,prob)</f>
        <v>21.5</v>
      </c>
    </row>
    <row r="18" spans="1:12" x14ac:dyDescent="0.3">
      <c r="F18" t="s">
        <v>42</v>
      </c>
      <c r="K18">
        <f>19.4</f>
        <v>19.399999999999999</v>
      </c>
    </row>
    <row r="19" spans="1:12" x14ac:dyDescent="0.3">
      <c r="F19" t="s">
        <v>43</v>
      </c>
      <c r="K19">
        <f>K17-K18</f>
        <v>2.1000000000000014</v>
      </c>
    </row>
    <row r="20" spans="1:12" ht="15" thickBot="1" x14ac:dyDescent="0.35"/>
    <row r="21" spans="1:12" ht="15" thickBot="1" x14ac:dyDescent="0.35">
      <c r="H21" s="25" t="s">
        <v>37</v>
      </c>
      <c r="I21" s="48" t="s">
        <v>48</v>
      </c>
      <c r="J21" s="49" t="s">
        <v>49</v>
      </c>
      <c r="K21" s="47" t="s">
        <v>44</v>
      </c>
    </row>
    <row r="22" spans="1:12" ht="15" thickBot="1" x14ac:dyDescent="0.35">
      <c r="H22" s="25" t="s">
        <v>28</v>
      </c>
      <c r="I22" s="48" t="s">
        <v>29</v>
      </c>
      <c r="J22" s="49" t="s">
        <v>30</v>
      </c>
      <c r="K22" s="47"/>
    </row>
    <row r="23" spans="1:12" ht="15" thickBot="1" x14ac:dyDescent="0.35">
      <c r="H23" s="51" t="s">
        <v>45</v>
      </c>
      <c r="I23" s="65">
        <v>0</v>
      </c>
      <c r="J23" s="66">
        <v>0</v>
      </c>
      <c r="K23" s="54">
        <f>SUMPRODUCT(I23:J23,prob)</f>
        <v>0</v>
      </c>
      <c r="L23" s="54" t="s">
        <v>36</v>
      </c>
    </row>
    <row r="24" spans="1:12" ht="15" thickBot="1" x14ac:dyDescent="0.35">
      <c r="H24" s="55" t="s">
        <v>46</v>
      </c>
      <c r="I24" s="65">
        <v>50</v>
      </c>
      <c r="J24" s="66">
        <v>80</v>
      </c>
      <c r="K24">
        <f>SUMPRODUCT(I24:J24,prob)</f>
        <v>71</v>
      </c>
    </row>
    <row r="25" spans="1:12" ht="15" thickBot="1" x14ac:dyDescent="0.35">
      <c r="H25" s="60" t="s">
        <v>47</v>
      </c>
      <c r="I25" s="58">
        <v>60</v>
      </c>
      <c r="J25" s="67">
        <v>150</v>
      </c>
      <c r="K25">
        <f>SUMPRODUCT(I25:J25,prob)</f>
        <v>123</v>
      </c>
    </row>
  </sheetData>
  <mergeCells count="5">
    <mergeCell ref="B3:C3"/>
    <mergeCell ref="D3:E3"/>
    <mergeCell ref="F3:G3"/>
    <mergeCell ref="H3:I3"/>
    <mergeCell ref="J3:K3"/>
  </mergeCells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D5BF-EA7C-455C-806A-40356CE5173D}">
  <dimension ref="A1:I10"/>
  <sheetViews>
    <sheetView workbookViewId="0"/>
  </sheetViews>
  <sheetFormatPr defaultRowHeight="14.4" x14ac:dyDescent="0.3"/>
  <cols>
    <col min="1" max="1" width="18.88671875" bestFit="1" customWidth="1"/>
    <col min="4" max="4" width="50.88671875" bestFit="1" customWidth="1"/>
    <col min="5" max="5" width="18.88671875" bestFit="1" customWidth="1"/>
    <col min="8" max="8" width="50.88671875" bestFit="1" customWidth="1"/>
  </cols>
  <sheetData>
    <row r="1" spans="1:9" x14ac:dyDescent="0.3">
      <c r="A1" s="54" t="s">
        <v>113</v>
      </c>
    </row>
    <row r="2" spans="1:9" ht="15" thickBot="1" x14ac:dyDescent="0.35">
      <c r="A2" s="199" t="s">
        <v>50</v>
      </c>
      <c r="B2" s="69"/>
      <c r="C2" s="69"/>
      <c r="D2" s="199" t="s">
        <v>51</v>
      </c>
      <c r="E2" s="69"/>
    </row>
    <row r="3" spans="1:9" x14ac:dyDescent="0.3">
      <c r="A3" s="70" t="s">
        <v>52</v>
      </c>
      <c r="B3" s="71">
        <v>1</v>
      </c>
      <c r="C3" s="69"/>
      <c r="D3" s="72" t="s">
        <v>57</v>
      </c>
      <c r="E3" s="229">
        <f>B3/B4</f>
        <v>0.16666666666666666</v>
      </c>
    </row>
    <row r="4" spans="1:9" ht="15.6" x14ac:dyDescent="0.35">
      <c r="A4" s="73" t="s">
        <v>53</v>
      </c>
      <c r="B4" s="74">
        <v>6</v>
      </c>
      <c r="C4" s="69"/>
      <c r="D4" s="75" t="s">
        <v>58</v>
      </c>
      <c r="E4" s="76">
        <f>B3^2/(B4*(B4-B3))</f>
        <v>3.3333333333333333E-2</v>
      </c>
    </row>
    <row r="5" spans="1:9" ht="15" thickBot="1" x14ac:dyDescent="0.35">
      <c r="A5" s="77" t="s">
        <v>54</v>
      </c>
      <c r="B5" s="78">
        <v>1</v>
      </c>
      <c r="C5" s="69"/>
      <c r="D5" s="75" t="s">
        <v>55</v>
      </c>
      <c r="E5" s="76">
        <f>E4+B3/B4</f>
        <v>0.19999999999999998</v>
      </c>
    </row>
    <row r="6" spans="1:9" ht="15.6" x14ac:dyDescent="0.35">
      <c r="A6" s="69"/>
      <c r="B6" s="69"/>
      <c r="C6" s="69"/>
      <c r="D6" s="75" t="s">
        <v>59</v>
      </c>
      <c r="E6" s="76">
        <f>B3/(B4*(B4-B3))</f>
        <v>3.3333333333333333E-2</v>
      </c>
    </row>
    <row r="7" spans="1:9" x14ac:dyDescent="0.3">
      <c r="A7" s="69"/>
      <c r="B7" s="69"/>
      <c r="C7" s="69"/>
      <c r="D7" s="75" t="s">
        <v>60</v>
      </c>
      <c r="E7" s="76">
        <f>E6+1/B4</f>
        <v>0.19999999999999998</v>
      </c>
    </row>
    <row r="8" spans="1:9" ht="16.2" thickBot="1" x14ac:dyDescent="0.4">
      <c r="A8" s="69"/>
      <c r="B8" s="69"/>
      <c r="C8" s="69"/>
      <c r="D8" s="79" t="s">
        <v>61</v>
      </c>
      <c r="E8" s="230">
        <f>1-E3</f>
        <v>0.83333333333333337</v>
      </c>
    </row>
    <row r="9" spans="1:9" x14ac:dyDescent="0.3">
      <c r="E9" s="69"/>
      <c r="F9" s="69"/>
      <c r="G9" s="69"/>
      <c r="H9" s="69"/>
      <c r="I9" s="69"/>
    </row>
    <row r="10" spans="1:9" x14ac:dyDescent="0.3">
      <c r="E10" s="80" t="s">
        <v>56</v>
      </c>
      <c r="F10" s="69"/>
      <c r="G10" s="69"/>
      <c r="H10" s="6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B387-C9E6-4008-AED7-9E6747D6E1FF}">
  <dimension ref="A1:AL203"/>
  <sheetViews>
    <sheetView topLeftCell="A14" zoomScale="89" workbookViewId="0">
      <selection activeCell="M28" sqref="M28"/>
    </sheetView>
  </sheetViews>
  <sheetFormatPr defaultRowHeight="14.4" x14ac:dyDescent="0.3"/>
  <cols>
    <col min="1" max="1" width="7" style="145" customWidth="1"/>
    <col min="2" max="2" width="10.33203125" style="145" customWidth="1"/>
    <col min="3" max="3" width="7.33203125" style="145" customWidth="1"/>
    <col min="4" max="5" width="8" style="145" customWidth="1"/>
    <col min="6" max="6" width="8.44140625" style="145" customWidth="1"/>
    <col min="7" max="8" width="7.33203125" style="145" customWidth="1"/>
    <col min="9" max="9" width="3.33203125" style="145" customWidth="1"/>
    <col min="10" max="10" width="5.6640625" style="145" customWidth="1"/>
    <col min="11" max="11" width="7.109375" style="145" customWidth="1"/>
    <col min="12" max="12" width="10" style="145" customWidth="1"/>
    <col min="13" max="13" width="10.33203125" style="145" customWidth="1"/>
    <col min="14" max="14" width="4" style="145" customWidth="1"/>
    <col min="15" max="15" width="5" style="147" customWidth="1"/>
    <col min="16" max="16" width="7.44140625" style="147" customWidth="1"/>
    <col min="17" max="17" width="7.33203125" style="147" customWidth="1"/>
    <col min="18" max="18" width="7.109375" style="148" customWidth="1"/>
    <col min="19" max="19" width="9.5546875" style="148" customWidth="1"/>
    <col min="20" max="38" width="9.109375" style="148" customWidth="1"/>
    <col min="257" max="257" width="7" customWidth="1"/>
    <col min="258" max="258" width="10.33203125" customWidth="1"/>
    <col min="259" max="259" width="7.33203125" customWidth="1"/>
    <col min="260" max="261" width="8" customWidth="1"/>
    <col min="262" max="262" width="8.44140625" customWidth="1"/>
    <col min="263" max="264" width="7.33203125" customWidth="1"/>
    <col min="265" max="265" width="3.33203125" customWidth="1"/>
    <col min="266" max="266" width="5.6640625" customWidth="1"/>
    <col min="267" max="267" width="7.109375" customWidth="1"/>
    <col min="268" max="268" width="10" customWidth="1"/>
    <col min="269" max="269" width="10.33203125" customWidth="1"/>
    <col min="270" max="270" width="4" customWidth="1"/>
    <col min="271" max="271" width="5" customWidth="1"/>
    <col min="272" max="272" width="7.44140625" customWidth="1"/>
    <col min="273" max="273" width="7.33203125" customWidth="1"/>
    <col min="274" max="274" width="7.109375" customWidth="1"/>
    <col min="275" max="275" width="9.5546875" customWidth="1"/>
    <col min="276" max="294" width="9.109375" customWidth="1"/>
    <col min="513" max="513" width="7" customWidth="1"/>
    <col min="514" max="514" width="10.33203125" customWidth="1"/>
    <col min="515" max="515" width="7.33203125" customWidth="1"/>
    <col min="516" max="517" width="8" customWidth="1"/>
    <col min="518" max="518" width="8.44140625" customWidth="1"/>
    <col min="519" max="520" width="7.33203125" customWidth="1"/>
    <col min="521" max="521" width="3.33203125" customWidth="1"/>
    <col min="522" max="522" width="5.6640625" customWidth="1"/>
    <col min="523" max="523" width="7.109375" customWidth="1"/>
    <col min="524" max="524" width="10" customWidth="1"/>
    <col min="525" max="525" width="10.33203125" customWidth="1"/>
    <col min="526" max="526" width="4" customWidth="1"/>
    <col min="527" max="527" width="5" customWidth="1"/>
    <col min="528" max="528" width="7.44140625" customWidth="1"/>
    <col min="529" max="529" width="7.33203125" customWidth="1"/>
    <col min="530" max="530" width="7.109375" customWidth="1"/>
    <col min="531" max="531" width="9.5546875" customWidth="1"/>
    <col min="532" max="550" width="9.109375" customWidth="1"/>
    <col min="769" max="769" width="7" customWidth="1"/>
    <col min="770" max="770" width="10.33203125" customWidth="1"/>
    <col min="771" max="771" width="7.33203125" customWidth="1"/>
    <col min="772" max="773" width="8" customWidth="1"/>
    <col min="774" max="774" width="8.44140625" customWidth="1"/>
    <col min="775" max="776" width="7.33203125" customWidth="1"/>
    <col min="777" max="777" width="3.33203125" customWidth="1"/>
    <col min="778" max="778" width="5.6640625" customWidth="1"/>
    <col min="779" max="779" width="7.109375" customWidth="1"/>
    <col min="780" max="780" width="10" customWidth="1"/>
    <col min="781" max="781" width="10.33203125" customWidth="1"/>
    <col min="782" max="782" width="4" customWidth="1"/>
    <col min="783" max="783" width="5" customWidth="1"/>
    <col min="784" max="784" width="7.44140625" customWidth="1"/>
    <col min="785" max="785" width="7.33203125" customWidth="1"/>
    <col min="786" max="786" width="7.109375" customWidth="1"/>
    <col min="787" max="787" width="9.5546875" customWidth="1"/>
    <col min="788" max="806" width="9.109375" customWidth="1"/>
    <col min="1025" max="1025" width="7" customWidth="1"/>
    <col min="1026" max="1026" width="10.33203125" customWidth="1"/>
    <col min="1027" max="1027" width="7.33203125" customWidth="1"/>
    <col min="1028" max="1029" width="8" customWidth="1"/>
    <col min="1030" max="1030" width="8.44140625" customWidth="1"/>
    <col min="1031" max="1032" width="7.33203125" customWidth="1"/>
    <col min="1033" max="1033" width="3.33203125" customWidth="1"/>
    <col min="1034" max="1034" width="5.6640625" customWidth="1"/>
    <col min="1035" max="1035" width="7.109375" customWidth="1"/>
    <col min="1036" max="1036" width="10" customWidth="1"/>
    <col min="1037" max="1037" width="10.33203125" customWidth="1"/>
    <col min="1038" max="1038" width="4" customWidth="1"/>
    <col min="1039" max="1039" width="5" customWidth="1"/>
    <col min="1040" max="1040" width="7.44140625" customWidth="1"/>
    <col min="1041" max="1041" width="7.33203125" customWidth="1"/>
    <col min="1042" max="1042" width="7.109375" customWidth="1"/>
    <col min="1043" max="1043" width="9.5546875" customWidth="1"/>
    <col min="1044" max="1062" width="9.109375" customWidth="1"/>
    <col min="1281" max="1281" width="7" customWidth="1"/>
    <col min="1282" max="1282" width="10.33203125" customWidth="1"/>
    <col min="1283" max="1283" width="7.33203125" customWidth="1"/>
    <col min="1284" max="1285" width="8" customWidth="1"/>
    <col min="1286" max="1286" width="8.44140625" customWidth="1"/>
    <col min="1287" max="1288" width="7.33203125" customWidth="1"/>
    <col min="1289" max="1289" width="3.33203125" customWidth="1"/>
    <col min="1290" max="1290" width="5.6640625" customWidth="1"/>
    <col min="1291" max="1291" width="7.109375" customWidth="1"/>
    <col min="1292" max="1292" width="10" customWidth="1"/>
    <col min="1293" max="1293" width="10.33203125" customWidth="1"/>
    <col min="1294" max="1294" width="4" customWidth="1"/>
    <col min="1295" max="1295" width="5" customWidth="1"/>
    <col min="1296" max="1296" width="7.44140625" customWidth="1"/>
    <col min="1297" max="1297" width="7.33203125" customWidth="1"/>
    <col min="1298" max="1298" width="7.109375" customWidth="1"/>
    <col min="1299" max="1299" width="9.5546875" customWidth="1"/>
    <col min="1300" max="1318" width="9.109375" customWidth="1"/>
    <col min="1537" max="1537" width="7" customWidth="1"/>
    <col min="1538" max="1538" width="10.33203125" customWidth="1"/>
    <col min="1539" max="1539" width="7.33203125" customWidth="1"/>
    <col min="1540" max="1541" width="8" customWidth="1"/>
    <col min="1542" max="1542" width="8.44140625" customWidth="1"/>
    <col min="1543" max="1544" width="7.33203125" customWidth="1"/>
    <col min="1545" max="1545" width="3.33203125" customWidth="1"/>
    <col min="1546" max="1546" width="5.6640625" customWidth="1"/>
    <col min="1547" max="1547" width="7.109375" customWidth="1"/>
    <col min="1548" max="1548" width="10" customWidth="1"/>
    <col min="1549" max="1549" width="10.33203125" customWidth="1"/>
    <col min="1550" max="1550" width="4" customWidth="1"/>
    <col min="1551" max="1551" width="5" customWidth="1"/>
    <col min="1552" max="1552" width="7.44140625" customWidth="1"/>
    <col min="1553" max="1553" width="7.33203125" customWidth="1"/>
    <col min="1554" max="1554" width="7.109375" customWidth="1"/>
    <col min="1555" max="1555" width="9.5546875" customWidth="1"/>
    <col min="1556" max="1574" width="9.109375" customWidth="1"/>
    <col min="1793" max="1793" width="7" customWidth="1"/>
    <col min="1794" max="1794" width="10.33203125" customWidth="1"/>
    <col min="1795" max="1795" width="7.33203125" customWidth="1"/>
    <col min="1796" max="1797" width="8" customWidth="1"/>
    <col min="1798" max="1798" width="8.44140625" customWidth="1"/>
    <col min="1799" max="1800" width="7.33203125" customWidth="1"/>
    <col min="1801" max="1801" width="3.33203125" customWidth="1"/>
    <col min="1802" max="1802" width="5.6640625" customWidth="1"/>
    <col min="1803" max="1803" width="7.109375" customWidth="1"/>
    <col min="1804" max="1804" width="10" customWidth="1"/>
    <col min="1805" max="1805" width="10.33203125" customWidth="1"/>
    <col min="1806" max="1806" width="4" customWidth="1"/>
    <col min="1807" max="1807" width="5" customWidth="1"/>
    <col min="1808" max="1808" width="7.44140625" customWidth="1"/>
    <col min="1809" max="1809" width="7.33203125" customWidth="1"/>
    <col min="1810" max="1810" width="7.109375" customWidth="1"/>
    <col min="1811" max="1811" width="9.5546875" customWidth="1"/>
    <col min="1812" max="1830" width="9.109375" customWidth="1"/>
    <col min="2049" max="2049" width="7" customWidth="1"/>
    <col min="2050" max="2050" width="10.33203125" customWidth="1"/>
    <col min="2051" max="2051" width="7.33203125" customWidth="1"/>
    <col min="2052" max="2053" width="8" customWidth="1"/>
    <col min="2054" max="2054" width="8.44140625" customWidth="1"/>
    <col min="2055" max="2056" width="7.33203125" customWidth="1"/>
    <col min="2057" max="2057" width="3.33203125" customWidth="1"/>
    <col min="2058" max="2058" width="5.6640625" customWidth="1"/>
    <col min="2059" max="2059" width="7.109375" customWidth="1"/>
    <col min="2060" max="2060" width="10" customWidth="1"/>
    <col min="2061" max="2061" width="10.33203125" customWidth="1"/>
    <col min="2062" max="2062" width="4" customWidth="1"/>
    <col min="2063" max="2063" width="5" customWidth="1"/>
    <col min="2064" max="2064" width="7.44140625" customWidth="1"/>
    <col min="2065" max="2065" width="7.33203125" customWidth="1"/>
    <col min="2066" max="2066" width="7.109375" customWidth="1"/>
    <col min="2067" max="2067" width="9.5546875" customWidth="1"/>
    <col min="2068" max="2086" width="9.109375" customWidth="1"/>
    <col min="2305" max="2305" width="7" customWidth="1"/>
    <col min="2306" max="2306" width="10.33203125" customWidth="1"/>
    <col min="2307" max="2307" width="7.33203125" customWidth="1"/>
    <col min="2308" max="2309" width="8" customWidth="1"/>
    <col min="2310" max="2310" width="8.44140625" customWidth="1"/>
    <col min="2311" max="2312" width="7.33203125" customWidth="1"/>
    <col min="2313" max="2313" width="3.33203125" customWidth="1"/>
    <col min="2314" max="2314" width="5.6640625" customWidth="1"/>
    <col min="2315" max="2315" width="7.109375" customWidth="1"/>
    <col min="2316" max="2316" width="10" customWidth="1"/>
    <col min="2317" max="2317" width="10.33203125" customWidth="1"/>
    <col min="2318" max="2318" width="4" customWidth="1"/>
    <col min="2319" max="2319" width="5" customWidth="1"/>
    <col min="2320" max="2320" width="7.44140625" customWidth="1"/>
    <col min="2321" max="2321" width="7.33203125" customWidth="1"/>
    <col min="2322" max="2322" width="7.109375" customWidth="1"/>
    <col min="2323" max="2323" width="9.5546875" customWidth="1"/>
    <col min="2324" max="2342" width="9.109375" customWidth="1"/>
    <col min="2561" max="2561" width="7" customWidth="1"/>
    <col min="2562" max="2562" width="10.33203125" customWidth="1"/>
    <col min="2563" max="2563" width="7.33203125" customWidth="1"/>
    <col min="2564" max="2565" width="8" customWidth="1"/>
    <col min="2566" max="2566" width="8.44140625" customWidth="1"/>
    <col min="2567" max="2568" width="7.33203125" customWidth="1"/>
    <col min="2569" max="2569" width="3.33203125" customWidth="1"/>
    <col min="2570" max="2570" width="5.6640625" customWidth="1"/>
    <col min="2571" max="2571" width="7.109375" customWidth="1"/>
    <col min="2572" max="2572" width="10" customWidth="1"/>
    <col min="2573" max="2573" width="10.33203125" customWidth="1"/>
    <col min="2574" max="2574" width="4" customWidth="1"/>
    <col min="2575" max="2575" width="5" customWidth="1"/>
    <col min="2576" max="2576" width="7.44140625" customWidth="1"/>
    <col min="2577" max="2577" width="7.33203125" customWidth="1"/>
    <col min="2578" max="2578" width="7.109375" customWidth="1"/>
    <col min="2579" max="2579" width="9.5546875" customWidth="1"/>
    <col min="2580" max="2598" width="9.109375" customWidth="1"/>
    <col min="2817" max="2817" width="7" customWidth="1"/>
    <col min="2818" max="2818" width="10.33203125" customWidth="1"/>
    <col min="2819" max="2819" width="7.33203125" customWidth="1"/>
    <col min="2820" max="2821" width="8" customWidth="1"/>
    <col min="2822" max="2822" width="8.44140625" customWidth="1"/>
    <col min="2823" max="2824" width="7.33203125" customWidth="1"/>
    <col min="2825" max="2825" width="3.33203125" customWidth="1"/>
    <col min="2826" max="2826" width="5.6640625" customWidth="1"/>
    <col min="2827" max="2827" width="7.109375" customWidth="1"/>
    <col min="2828" max="2828" width="10" customWidth="1"/>
    <col min="2829" max="2829" width="10.33203125" customWidth="1"/>
    <col min="2830" max="2830" width="4" customWidth="1"/>
    <col min="2831" max="2831" width="5" customWidth="1"/>
    <col min="2832" max="2832" width="7.44140625" customWidth="1"/>
    <col min="2833" max="2833" width="7.33203125" customWidth="1"/>
    <col min="2834" max="2834" width="7.109375" customWidth="1"/>
    <col min="2835" max="2835" width="9.5546875" customWidth="1"/>
    <col min="2836" max="2854" width="9.109375" customWidth="1"/>
    <col min="3073" max="3073" width="7" customWidth="1"/>
    <col min="3074" max="3074" width="10.33203125" customWidth="1"/>
    <col min="3075" max="3075" width="7.33203125" customWidth="1"/>
    <col min="3076" max="3077" width="8" customWidth="1"/>
    <col min="3078" max="3078" width="8.44140625" customWidth="1"/>
    <col min="3079" max="3080" width="7.33203125" customWidth="1"/>
    <col min="3081" max="3081" width="3.33203125" customWidth="1"/>
    <col min="3082" max="3082" width="5.6640625" customWidth="1"/>
    <col min="3083" max="3083" width="7.109375" customWidth="1"/>
    <col min="3084" max="3084" width="10" customWidth="1"/>
    <col min="3085" max="3085" width="10.33203125" customWidth="1"/>
    <col min="3086" max="3086" width="4" customWidth="1"/>
    <col min="3087" max="3087" width="5" customWidth="1"/>
    <col min="3088" max="3088" width="7.44140625" customWidth="1"/>
    <col min="3089" max="3089" width="7.33203125" customWidth="1"/>
    <col min="3090" max="3090" width="7.109375" customWidth="1"/>
    <col min="3091" max="3091" width="9.5546875" customWidth="1"/>
    <col min="3092" max="3110" width="9.109375" customWidth="1"/>
    <col min="3329" max="3329" width="7" customWidth="1"/>
    <col min="3330" max="3330" width="10.33203125" customWidth="1"/>
    <col min="3331" max="3331" width="7.33203125" customWidth="1"/>
    <col min="3332" max="3333" width="8" customWidth="1"/>
    <col min="3334" max="3334" width="8.44140625" customWidth="1"/>
    <col min="3335" max="3336" width="7.33203125" customWidth="1"/>
    <col min="3337" max="3337" width="3.33203125" customWidth="1"/>
    <col min="3338" max="3338" width="5.6640625" customWidth="1"/>
    <col min="3339" max="3339" width="7.109375" customWidth="1"/>
    <col min="3340" max="3340" width="10" customWidth="1"/>
    <col min="3341" max="3341" width="10.33203125" customWidth="1"/>
    <col min="3342" max="3342" width="4" customWidth="1"/>
    <col min="3343" max="3343" width="5" customWidth="1"/>
    <col min="3344" max="3344" width="7.44140625" customWidth="1"/>
    <col min="3345" max="3345" width="7.33203125" customWidth="1"/>
    <col min="3346" max="3346" width="7.109375" customWidth="1"/>
    <col min="3347" max="3347" width="9.5546875" customWidth="1"/>
    <col min="3348" max="3366" width="9.109375" customWidth="1"/>
    <col min="3585" max="3585" width="7" customWidth="1"/>
    <col min="3586" max="3586" width="10.33203125" customWidth="1"/>
    <col min="3587" max="3587" width="7.33203125" customWidth="1"/>
    <col min="3588" max="3589" width="8" customWidth="1"/>
    <col min="3590" max="3590" width="8.44140625" customWidth="1"/>
    <col min="3591" max="3592" width="7.33203125" customWidth="1"/>
    <col min="3593" max="3593" width="3.33203125" customWidth="1"/>
    <col min="3594" max="3594" width="5.6640625" customWidth="1"/>
    <col min="3595" max="3595" width="7.109375" customWidth="1"/>
    <col min="3596" max="3596" width="10" customWidth="1"/>
    <col min="3597" max="3597" width="10.33203125" customWidth="1"/>
    <col min="3598" max="3598" width="4" customWidth="1"/>
    <col min="3599" max="3599" width="5" customWidth="1"/>
    <col min="3600" max="3600" width="7.44140625" customWidth="1"/>
    <col min="3601" max="3601" width="7.33203125" customWidth="1"/>
    <col min="3602" max="3602" width="7.109375" customWidth="1"/>
    <col min="3603" max="3603" width="9.5546875" customWidth="1"/>
    <col min="3604" max="3622" width="9.109375" customWidth="1"/>
    <col min="3841" max="3841" width="7" customWidth="1"/>
    <col min="3842" max="3842" width="10.33203125" customWidth="1"/>
    <col min="3843" max="3843" width="7.33203125" customWidth="1"/>
    <col min="3844" max="3845" width="8" customWidth="1"/>
    <col min="3846" max="3846" width="8.44140625" customWidth="1"/>
    <col min="3847" max="3848" width="7.33203125" customWidth="1"/>
    <col min="3849" max="3849" width="3.33203125" customWidth="1"/>
    <col min="3850" max="3850" width="5.6640625" customWidth="1"/>
    <col min="3851" max="3851" width="7.109375" customWidth="1"/>
    <col min="3852" max="3852" width="10" customWidth="1"/>
    <col min="3853" max="3853" width="10.33203125" customWidth="1"/>
    <col min="3854" max="3854" width="4" customWidth="1"/>
    <col min="3855" max="3855" width="5" customWidth="1"/>
    <col min="3856" max="3856" width="7.44140625" customWidth="1"/>
    <col min="3857" max="3857" width="7.33203125" customWidth="1"/>
    <col min="3858" max="3858" width="7.109375" customWidth="1"/>
    <col min="3859" max="3859" width="9.5546875" customWidth="1"/>
    <col min="3860" max="3878" width="9.109375" customWidth="1"/>
    <col min="4097" max="4097" width="7" customWidth="1"/>
    <col min="4098" max="4098" width="10.33203125" customWidth="1"/>
    <col min="4099" max="4099" width="7.33203125" customWidth="1"/>
    <col min="4100" max="4101" width="8" customWidth="1"/>
    <col min="4102" max="4102" width="8.44140625" customWidth="1"/>
    <col min="4103" max="4104" width="7.33203125" customWidth="1"/>
    <col min="4105" max="4105" width="3.33203125" customWidth="1"/>
    <col min="4106" max="4106" width="5.6640625" customWidth="1"/>
    <col min="4107" max="4107" width="7.109375" customWidth="1"/>
    <col min="4108" max="4108" width="10" customWidth="1"/>
    <col min="4109" max="4109" width="10.33203125" customWidth="1"/>
    <col min="4110" max="4110" width="4" customWidth="1"/>
    <col min="4111" max="4111" width="5" customWidth="1"/>
    <col min="4112" max="4112" width="7.44140625" customWidth="1"/>
    <col min="4113" max="4113" width="7.33203125" customWidth="1"/>
    <col min="4114" max="4114" width="7.109375" customWidth="1"/>
    <col min="4115" max="4115" width="9.5546875" customWidth="1"/>
    <col min="4116" max="4134" width="9.109375" customWidth="1"/>
    <col min="4353" max="4353" width="7" customWidth="1"/>
    <col min="4354" max="4354" width="10.33203125" customWidth="1"/>
    <col min="4355" max="4355" width="7.33203125" customWidth="1"/>
    <col min="4356" max="4357" width="8" customWidth="1"/>
    <col min="4358" max="4358" width="8.44140625" customWidth="1"/>
    <col min="4359" max="4360" width="7.33203125" customWidth="1"/>
    <col min="4361" max="4361" width="3.33203125" customWidth="1"/>
    <col min="4362" max="4362" width="5.6640625" customWidth="1"/>
    <col min="4363" max="4363" width="7.109375" customWidth="1"/>
    <col min="4364" max="4364" width="10" customWidth="1"/>
    <col min="4365" max="4365" width="10.33203125" customWidth="1"/>
    <col min="4366" max="4366" width="4" customWidth="1"/>
    <col min="4367" max="4367" width="5" customWidth="1"/>
    <col min="4368" max="4368" width="7.44140625" customWidth="1"/>
    <col min="4369" max="4369" width="7.33203125" customWidth="1"/>
    <col min="4370" max="4370" width="7.109375" customWidth="1"/>
    <col min="4371" max="4371" width="9.5546875" customWidth="1"/>
    <col min="4372" max="4390" width="9.109375" customWidth="1"/>
    <col min="4609" max="4609" width="7" customWidth="1"/>
    <col min="4610" max="4610" width="10.33203125" customWidth="1"/>
    <col min="4611" max="4611" width="7.33203125" customWidth="1"/>
    <col min="4612" max="4613" width="8" customWidth="1"/>
    <col min="4614" max="4614" width="8.44140625" customWidth="1"/>
    <col min="4615" max="4616" width="7.33203125" customWidth="1"/>
    <col min="4617" max="4617" width="3.33203125" customWidth="1"/>
    <col min="4618" max="4618" width="5.6640625" customWidth="1"/>
    <col min="4619" max="4619" width="7.109375" customWidth="1"/>
    <col min="4620" max="4620" width="10" customWidth="1"/>
    <col min="4621" max="4621" width="10.33203125" customWidth="1"/>
    <col min="4622" max="4622" width="4" customWidth="1"/>
    <col min="4623" max="4623" width="5" customWidth="1"/>
    <col min="4624" max="4624" width="7.44140625" customWidth="1"/>
    <col min="4625" max="4625" width="7.33203125" customWidth="1"/>
    <col min="4626" max="4626" width="7.109375" customWidth="1"/>
    <col min="4627" max="4627" width="9.5546875" customWidth="1"/>
    <col min="4628" max="4646" width="9.109375" customWidth="1"/>
    <col min="4865" max="4865" width="7" customWidth="1"/>
    <col min="4866" max="4866" width="10.33203125" customWidth="1"/>
    <col min="4867" max="4867" width="7.33203125" customWidth="1"/>
    <col min="4868" max="4869" width="8" customWidth="1"/>
    <col min="4870" max="4870" width="8.44140625" customWidth="1"/>
    <col min="4871" max="4872" width="7.33203125" customWidth="1"/>
    <col min="4873" max="4873" width="3.33203125" customWidth="1"/>
    <col min="4874" max="4874" width="5.6640625" customWidth="1"/>
    <col min="4875" max="4875" width="7.109375" customWidth="1"/>
    <col min="4876" max="4876" width="10" customWidth="1"/>
    <col min="4877" max="4877" width="10.33203125" customWidth="1"/>
    <col min="4878" max="4878" width="4" customWidth="1"/>
    <col min="4879" max="4879" width="5" customWidth="1"/>
    <col min="4880" max="4880" width="7.44140625" customWidth="1"/>
    <col min="4881" max="4881" width="7.33203125" customWidth="1"/>
    <col min="4882" max="4882" width="7.109375" customWidth="1"/>
    <col min="4883" max="4883" width="9.5546875" customWidth="1"/>
    <col min="4884" max="4902" width="9.109375" customWidth="1"/>
    <col min="5121" max="5121" width="7" customWidth="1"/>
    <col min="5122" max="5122" width="10.33203125" customWidth="1"/>
    <col min="5123" max="5123" width="7.33203125" customWidth="1"/>
    <col min="5124" max="5125" width="8" customWidth="1"/>
    <col min="5126" max="5126" width="8.44140625" customWidth="1"/>
    <col min="5127" max="5128" width="7.33203125" customWidth="1"/>
    <col min="5129" max="5129" width="3.33203125" customWidth="1"/>
    <col min="5130" max="5130" width="5.6640625" customWidth="1"/>
    <col min="5131" max="5131" width="7.109375" customWidth="1"/>
    <col min="5132" max="5132" width="10" customWidth="1"/>
    <col min="5133" max="5133" width="10.33203125" customWidth="1"/>
    <col min="5134" max="5134" width="4" customWidth="1"/>
    <col min="5135" max="5135" width="5" customWidth="1"/>
    <col min="5136" max="5136" width="7.44140625" customWidth="1"/>
    <col min="5137" max="5137" width="7.33203125" customWidth="1"/>
    <col min="5138" max="5138" width="7.109375" customWidth="1"/>
    <col min="5139" max="5139" width="9.5546875" customWidth="1"/>
    <col min="5140" max="5158" width="9.109375" customWidth="1"/>
    <col min="5377" max="5377" width="7" customWidth="1"/>
    <col min="5378" max="5378" width="10.33203125" customWidth="1"/>
    <col min="5379" max="5379" width="7.33203125" customWidth="1"/>
    <col min="5380" max="5381" width="8" customWidth="1"/>
    <col min="5382" max="5382" width="8.44140625" customWidth="1"/>
    <col min="5383" max="5384" width="7.33203125" customWidth="1"/>
    <col min="5385" max="5385" width="3.33203125" customWidth="1"/>
    <col min="5386" max="5386" width="5.6640625" customWidth="1"/>
    <col min="5387" max="5387" width="7.109375" customWidth="1"/>
    <col min="5388" max="5388" width="10" customWidth="1"/>
    <col min="5389" max="5389" width="10.33203125" customWidth="1"/>
    <col min="5390" max="5390" width="4" customWidth="1"/>
    <col min="5391" max="5391" width="5" customWidth="1"/>
    <col min="5392" max="5392" width="7.44140625" customWidth="1"/>
    <col min="5393" max="5393" width="7.33203125" customWidth="1"/>
    <col min="5394" max="5394" width="7.109375" customWidth="1"/>
    <col min="5395" max="5395" width="9.5546875" customWidth="1"/>
    <col min="5396" max="5414" width="9.109375" customWidth="1"/>
    <col min="5633" max="5633" width="7" customWidth="1"/>
    <col min="5634" max="5634" width="10.33203125" customWidth="1"/>
    <col min="5635" max="5635" width="7.33203125" customWidth="1"/>
    <col min="5636" max="5637" width="8" customWidth="1"/>
    <col min="5638" max="5638" width="8.44140625" customWidth="1"/>
    <col min="5639" max="5640" width="7.33203125" customWidth="1"/>
    <col min="5641" max="5641" width="3.33203125" customWidth="1"/>
    <col min="5642" max="5642" width="5.6640625" customWidth="1"/>
    <col min="5643" max="5643" width="7.109375" customWidth="1"/>
    <col min="5644" max="5644" width="10" customWidth="1"/>
    <col min="5645" max="5645" width="10.33203125" customWidth="1"/>
    <col min="5646" max="5646" width="4" customWidth="1"/>
    <col min="5647" max="5647" width="5" customWidth="1"/>
    <col min="5648" max="5648" width="7.44140625" customWidth="1"/>
    <col min="5649" max="5649" width="7.33203125" customWidth="1"/>
    <col min="5650" max="5650" width="7.109375" customWidth="1"/>
    <col min="5651" max="5651" width="9.5546875" customWidth="1"/>
    <col min="5652" max="5670" width="9.109375" customWidth="1"/>
    <col min="5889" max="5889" width="7" customWidth="1"/>
    <col min="5890" max="5890" width="10.33203125" customWidth="1"/>
    <col min="5891" max="5891" width="7.33203125" customWidth="1"/>
    <col min="5892" max="5893" width="8" customWidth="1"/>
    <col min="5894" max="5894" width="8.44140625" customWidth="1"/>
    <col min="5895" max="5896" width="7.33203125" customWidth="1"/>
    <col min="5897" max="5897" width="3.33203125" customWidth="1"/>
    <col min="5898" max="5898" width="5.6640625" customWidth="1"/>
    <col min="5899" max="5899" width="7.109375" customWidth="1"/>
    <col min="5900" max="5900" width="10" customWidth="1"/>
    <col min="5901" max="5901" width="10.33203125" customWidth="1"/>
    <col min="5902" max="5902" width="4" customWidth="1"/>
    <col min="5903" max="5903" width="5" customWidth="1"/>
    <col min="5904" max="5904" width="7.44140625" customWidth="1"/>
    <col min="5905" max="5905" width="7.33203125" customWidth="1"/>
    <col min="5906" max="5906" width="7.109375" customWidth="1"/>
    <col min="5907" max="5907" width="9.5546875" customWidth="1"/>
    <col min="5908" max="5926" width="9.109375" customWidth="1"/>
    <col min="6145" max="6145" width="7" customWidth="1"/>
    <col min="6146" max="6146" width="10.33203125" customWidth="1"/>
    <col min="6147" max="6147" width="7.33203125" customWidth="1"/>
    <col min="6148" max="6149" width="8" customWidth="1"/>
    <col min="6150" max="6150" width="8.44140625" customWidth="1"/>
    <col min="6151" max="6152" width="7.33203125" customWidth="1"/>
    <col min="6153" max="6153" width="3.33203125" customWidth="1"/>
    <col min="6154" max="6154" width="5.6640625" customWidth="1"/>
    <col min="6155" max="6155" width="7.109375" customWidth="1"/>
    <col min="6156" max="6156" width="10" customWidth="1"/>
    <col min="6157" max="6157" width="10.33203125" customWidth="1"/>
    <col min="6158" max="6158" width="4" customWidth="1"/>
    <col min="6159" max="6159" width="5" customWidth="1"/>
    <col min="6160" max="6160" width="7.44140625" customWidth="1"/>
    <col min="6161" max="6161" width="7.33203125" customWidth="1"/>
    <col min="6162" max="6162" width="7.109375" customWidth="1"/>
    <col min="6163" max="6163" width="9.5546875" customWidth="1"/>
    <col min="6164" max="6182" width="9.109375" customWidth="1"/>
    <col min="6401" max="6401" width="7" customWidth="1"/>
    <col min="6402" max="6402" width="10.33203125" customWidth="1"/>
    <col min="6403" max="6403" width="7.33203125" customWidth="1"/>
    <col min="6404" max="6405" width="8" customWidth="1"/>
    <col min="6406" max="6406" width="8.44140625" customWidth="1"/>
    <col min="6407" max="6408" width="7.33203125" customWidth="1"/>
    <col min="6409" max="6409" width="3.33203125" customWidth="1"/>
    <col min="6410" max="6410" width="5.6640625" customWidth="1"/>
    <col min="6411" max="6411" width="7.109375" customWidth="1"/>
    <col min="6412" max="6412" width="10" customWidth="1"/>
    <col min="6413" max="6413" width="10.33203125" customWidth="1"/>
    <col min="6414" max="6414" width="4" customWidth="1"/>
    <col min="6415" max="6415" width="5" customWidth="1"/>
    <col min="6416" max="6416" width="7.44140625" customWidth="1"/>
    <col min="6417" max="6417" width="7.33203125" customWidth="1"/>
    <col min="6418" max="6418" width="7.109375" customWidth="1"/>
    <col min="6419" max="6419" width="9.5546875" customWidth="1"/>
    <col min="6420" max="6438" width="9.109375" customWidth="1"/>
    <col min="6657" max="6657" width="7" customWidth="1"/>
    <col min="6658" max="6658" width="10.33203125" customWidth="1"/>
    <col min="6659" max="6659" width="7.33203125" customWidth="1"/>
    <col min="6660" max="6661" width="8" customWidth="1"/>
    <col min="6662" max="6662" width="8.44140625" customWidth="1"/>
    <col min="6663" max="6664" width="7.33203125" customWidth="1"/>
    <col min="6665" max="6665" width="3.33203125" customWidth="1"/>
    <col min="6666" max="6666" width="5.6640625" customWidth="1"/>
    <col min="6667" max="6667" width="7.109375" customWidth="1"/>
    <col min="6668" max="6668" width="10" customWidth="1"/>
    <col min="6669" max="6669" width="10.33203125" customWidth="1"/>
    <col min="6670" max="6670" width="4" customWidth="1"/>
    <col min="6671" max="6671" width="5" customWidth="1"/>
    <col min="6672" max="6672" width="7.44140625" customWidth="1"/>
    <col min="6673" max="6673" width="7.33203125" customWidth="1"/>
    <col min="6674" max="6674" width="7.109375" customWidth="1"/>
    <col min="6675" max="6675" width="9.5546875" customWidth="1"/>
    <col min="6676" max="6694" width="9.109375" customWidth="1"/>
    <col min="6913" max="6913" width="7" customWidth="1"/>
    <col min="6914" max="6914" width="10.33203125" customWidth="1"/>
    <col min="6915" max="6915" width="7.33203125" customWidth="1"/>
    <col min="6916" max="6917" width="8" customWidth="1"/>
    <col min="6918" max="6918" width="8.44140625" customWidth="1"/>
    <col min="6919" max="6920" width="7.33203125" customWidth="1"/>
    <col min="6921" max="6921" width="3.33203125" customWidth="1"/>
    <col min="6922" max="6922" width="5.6640625" customWidth="1"/>
    <col min="6923" max="6923" width="7.109375" customWidth="1"/>
    <col min="6924" max="6924" width="10" customWidth="1"/>
    <col min="6925" max="6925" width="10.33203125" customWidth="1"/>
    <col min="6926" max="6926" width="4" customWidth="1"/>
    <col min="6927" max="6927" width="5" customWidth="1"/>
    <col min="6928" max="6928" width="7.44140625" customWidth="1"/>
    <col min="6929" max="6929" width="7.33203125" customWidth="1"/>
    <col min="6930" max="6930" width="7.109375" customWidth="1"/>
    <col min="6931" max="6931" width="9.5546875" customWidth="1"/>
    <col min="6932" max="6950" width="9.109375" customWidth="1"/>
    <col min="7169" max="7169" width="7" customWidth="1"/>
    <col min="7170" max="7170" width="10.33203125" customWidth="1"/>
    <col min="7171" max="7171" width="7.33203125" customWidth="1"/>
    <col min="7172" max="7173" width="8" customWidth="1"/>
    <col min="7174" max="7174" width="8.44140625" customWidth="1"/>
    <col min="7175" max="7176" width="7.33203125" customWidth="1"/>
    <col min="7177" max="7177" width="3.33203125" customWidth="1"/>
    <col min="7178" max="7178" width="5.6640625" customWidth="1"/>
    <col min="7179" max="7179" width="7.109375" customWidth="1"/>
    <col min="7180" max="7180" width="10" customWidth="1"/>
    <col min="7181" max="7181" width="10.33203125" customWidth="1"/>
    <col min="7182" max="7182" width="4" customWidth="1"/>
    <col min="7183" max="7183" width="5" customWidth="1"/>
    <col min="7184" max="7184" width="7.44140625" customWidth="1"/>
    <col min="7185" max="7185" width="7.33203125" customWidth="1"/>
    <col min="7186" max="7186" width="7.109375" customWidth="1"/>
    <col min="7187" max="7187" width="9.5546875" customWidth="1"/>
    <col min="7188" max="7206" width="9.109375" customWidth="1"/>
    <col min="7425" max="7425" width="7" customWidth="1"/>
    <col min="7426" max="7426" width="10.33203125" customWidth="1"/>
    <col min="7427" max="7427" width="7.33203125" customWidth="1"/>
    <col min="7428" max="7429" width="8" customWidth="1"/>
    <col min="7430" max="7430" width="8.44140625" customWidth="1"/>
    <col min="7431" max="7432" width="7.33203125" customWidth="1"/>
    <col min="7433" max="7433" width="3.33203125" customWidth="1"/>
    <col min="7434" max="7434" width="5.6640625" customWidth="1"/>
    <col min="7435" max="7435" width="7.109375" customWidth="1"/>
    <col min="7436" max="7436" width="10" customWidth="1"/>
    <col min="7437" max="7437" width="10.33203125" customWidth="1"/>
    <col min="7438" max="7438" width="4" customWidth="1"/>
    <col min="7439" max="7439" width="5" customWidth="1"/>
    <col min="7440" max="7440" width="7.44140625" customWidth="1"/>
    <col min="7441" max="7441" width="7.33203125" customWidth="1"/>
    <col min="7442" max="7442" width="7.109375" customWidth="1"/>
    <col min="7443" max="7443" width="9.5546875" customWidth="1"/>
    <col min="7444" max="7462" width="9.109375" customWidth="1"/>
    <col min="7681" max="7681" width="7" customWidth="1"/>
    <col min="7682" max="7682" width="10.33203125" customWidth="1"/>
    <col min="7683" max="7683" width="7.33203125" customWidth="1"/>
    <col min="7684" max="7685" width="8" customWidth="1"/>
    <col min="7686" max="7686" width="8.44140625" customWidth="1"/>
    <col min="7687" max="7688" width="7.33203125" customWidth="1"/>
    <col min="7689" max="7689" width="3.33203125" customWidth="1"/>
    <col min="7690" max="7690" width="5.6640625" customWidth="1"/>
    <col min="7691" max="7691" width="7.109375" customWidth="1"/>
    <col min="7692" max="7692" width="10" customWidth="1"/>
    <col min="7693" max="7693" width="10.33203125" customWidth="1"/>
    <col min="7694" max="7694" width="4" customWidth="1"/>
    <col min="7695" max="7695" width="5" customWidth="1"/>
    <col min="7696" max="7696" width="7.44140625" customWidth="1"/>
    <col min="7697" max="7697" width="7.33203125" customWidth="1"/>
    <col min="7698" max="7698" width="7.109375" customWidth="1"/>
    <col min="7699" max="7699" width="9.5546875" customWidth="1"/>
    <col min="7700" max="7718" width="9.109375" customWidth="1"/>
    <col min="7937" max="7937" width="7" customWidth="1"/>
    <col min="7938" max="7938" width="10.33203125" customWidth="1"/>
    <col min="7939" max="7939" width="7.33203125" customWidth="1"/>
    <col min="7940" max="7941" width="8" customWidth="1"/>
    <col min="7942" max="7942" width="8.44140625" customWidth="1"/>
    <col min="7943" max="7944" width="7.33203125" customWidth="1"/>
    <col min="7945" max="7945" width="3.33203125" customWidth="1"/>
    <col min="7946" max="7946" width="5.6640625" customWidth="1"/>
    <col min="7947" max="7947" width="7.109375" customWidth="1"/>
    <col min="7948" max="7948" width="10" customWidth="1"/>
    <col min="7949" max="7949" width="10.33203125" customWidth="1"/>
    <col min="7950" max="7950" width="4" customWidth="1"/>
    <col min="7951" max="7951" width="5" customWidth="1"/>
    <col min="7952" max="7952" width="7.44140625" customWidth="1"/>
    <col min="7953" max="7953" width="7.33203125" customWidth="1"/>
    <col min="7954" max="7954" width="7.109375" customWidth="1"/>
    <col min="7955" max="7955" width="9.5546875" customWidth="1"/>
    <col min="7956" max="7974" width="9.109375" customWidth="1"/>
    <col min="8193" max="8193" width="7" customWidth="1"/>
    <col min="8194" max="8194" width="10.33203125" customWidth="1"/>
    <col min="8195" max="8195" width="7.33203125" customWidth="1"/>
    <col min="8196" max="8197" width="8" customWidth="1"/>
    <col min="8198" max="8198" width="8.44140625" customWidth="1"/>
    <col min="8199" max="8200" width="7.33203125" customWidth="1"/>
    <col min="8201" max="8201" width="3.33203125" customWidth="1"/>
    <col min="8202" max="8202" width="5.6640625" customWidth="1"/>
    <col min="8203" max="8203" width="7.109375" customWidth="1"/>
    <col min="8204" max="8204" width="10" customWidth="1"/>
    <col min="8205" max="8205" width="10.33203125" customWidth="1"/>
    <col min="8206" max="8206" width="4" customWidth="1"/>
    <col min="8207" max="8207" width="5" customWidth="1"/>
    <col min="8208" max="8208" width="7.44140625" customWidth="1"/>
    <col min="8209" max="8209" width="7.33203125" customWidth="1"/>
    <col min="8210" max="8210" width="7.109375" customWidth="1"/>
    <col min="8211" max="8211" width="9.5546875" customWidth="1"/>
    <col min="8212" max="8230" width="9.109375" customWidth="1"/>
    <col min="8449" max="8449" width="7" customWidth="1"/>
    <col min="8450" max="8450" width="10.33203125" customWidth="1"/>
    <col min="8451" max="8451" width="7.33203125" customWidth="1"/>
    <col min="8452" max="8453" width="8" customWidth="1"/>
    <col min="8454" max="8454" width="8.44140625" customWidth="1"/>
    <col min="8455" max="8456" width="7.33203125" customWidth="1"/>
    <col min="8457" max="8457" width="3.33203125" customWidth="1"/>
    <col min="8458" max="8458" width="5.6640625" customWidth="1"/>
    <col min="8459" max="8459" width="7.109375" customWidth="1"/>
    <col min="8460" max="8460" width="10" customWidth="1"/>
    <col min="8461" max="8461" width="10.33203125" customWidth="1"/>
    <col min="8462" max="8462" width="4" customWidth="1"/>
    <col min="8463" max="8463" width="5" customWidth="1"/>
    <col min="8464" max="8464" width="7.44140625" customWidth="1"/>
    <col min="8465" max="8465" width="7.33203125" customWidth="1"/>
    <col min="8466" max="8466" width="7.109375" customWidth="1"/>
    <col min="8467" max="8467" width="9.5546875" customWidth="1"/>
    <col min="8468" max="8486" width="9.109375" customWidth="1"/>
    <col min="8705" max="8705" width="7" customWidth="1"/>
    <col min="8706" max="8706" width="10.33203125" customWidth="1"/>
    <col min="8707" max="8707" width="7.33203125" customWidth="1"/>
    <col min="8708" max="8709" width="8" customWidth="1"/>
    <col min="8710" max="8710" width="8.44140625" customWidth="1"/>
    <col min="8711" max="8712" width="7.33203125" customWidth="1"/>
    <col min="8713" max="8713" width="3.33203125" customWidth="1"/>
    <col min="8714" max="8714" width="5.6640625" customWidth="1"/>
    <col min="8715" max="8715" width="7.109375" customWidth="1"/>
    <col min="8716" max="8716" width="10" customWidth="1"/>
    <col min="8717" max="8717" width="10.33203125" customWidth="1"/>
    <col min="8718" max="8718" width="4" customWidth="1"/>
    <col min="8719" max="8719" width="5" customWidth="1"/>
    <col min="8720" max="8720" width="7.44140625" customWidth="1"/>
    <col min="8721" max="8721" width="7.33203125" customWidth="1"/>
    <col min="8722" max="8722" width="7.109375" customWidth="1"/>
    <col min="8723" max="8723" width="9.5546875" customWidth="1"/>
    <col min="8724" max="8742" width="9.109375" customWidth="1"/>
    <col min="8961" max="8961" width="7" customWidth="1"/>
    <col min="8962" max="8962" width="10.33203125" customWidth="1"/>
    <col min="8963" max="8963" width="7.33203125" customWidth="1"/>
    <col min="8964" max="8965" width="8" customWidth="1"/>
    <col min="8966" max="8966" width="8.44140625" customWidth="1"/>
    <col min="8967" max="8968" width="7.33203125" customWidth="1"/>
    <col min="8969" max="8969" width="3.33203125" customWidth="1"/>
    <col min="8970" max="8970" width="5.6640625" customWidth="1"/>
    <col min="8971" max="8971" width="7.109375" customWidth="1"/>
    <col min="8972" max="8972" width="10" customWidth="1"/>
    <col min="8973" max="8973" width="10.33203125" customWidth="1"/>
    <col min="8974" max="8974" width="4" customWidth="1"/>
    <col min="8975" max="8975" width="5" customWidth="1"/>
    <col min="8976" max="8976" width="7.44140625" customWidth="1"/>
    <col min="8977" max="8977" width="7.33203125" customWidth="1"/>
    <col min="8978" max="8978" width="7.109375" customWidth="1"/>
    <col min="8979" max="8979" width="9.5546875" customWidth="1"/>
    <col min="8980" max="8998" width="9.109375" customWidth="1"/>
    <col min="9217" max="9217" width="7" customWidth="1"/>
    <col min="9218" max="9218" width="10.33203125" customWidth="1"/>
    <col min="9219" max="9219" width="7.33203125" customWidth="1"/>
    <col min="9220" max="9221" width="8" customWidth="1"/>
    <col min="9222" max="9222" width="8.44140625" customWidth="1"/>
    <col min="9223" max="9224" width="7.33203125" customWidth="1"/>
    <col min="9225" max="9225" width="3.33203125" customWidth="1"/>
    <col min="9226" max="9226" width="5.6640625" customWidth="1"/>
    <col min="9227" max="9227" width="7.109375" customWidth="1"/>
    <col min="9228" max="9228" width="10" customWidth="1"/>
    <col min="9229" max="9229" width="10.33203125" customWidth="1"/>
    <col min="9230" max="9230" width="4" customWidth="1"/>
    <col min="9231" max="9231" width="5" customWidth="1"/>
    <col min="9232" max="9232" width="7.44140625" customWidth="1"/>
    <col min="9233" max="9233" width="7.33203125" customWidth="1"/>
    <col min="9234" max="9234" width="7.109375" customWidth="1"/>
    <col min="9235" max="9235" width="9.5546875" customWidth="1"/>
    <col min="9236" max="9254" width="9.109375" customWidth="1"/>
    <col min="9473" max="9473" width="7" customWidth="1"/>
    <col min="9474" max="9474" width="10.33203125" customWidth="1"/>
    <col min="9475" max="9475" width="7.33203125" customWidth="1"/>
    <col min="9476" max="9477" width="8" customWidth="1"/>
    <col min="9478" max="9478" width="8.44140625" customWidth="1"/>
    <col min="9479" max="9480" width="7.33203125" customWidth="1"/>
    <col min="9481" max="9481" width="3.33203125" customWidth="1"/>
    <col min="9482" max="9482" width="5.6640625" customWidth="1"/>
    <col min="9483" max="9483" width="7.109375" customWidth="1"/>
    <col min="9484" max="9484" width="10" customWidth="1"/>
    <col min="9485" max="9485" width="10.33203125" customWidth="1"/>
    <col min="9486" max="9486" width="4" customWidth="1"/>
    <col min="9487" max="9487" width="5" customWidth="1"/>
    <col min="9488" max="9488" width="7.44140625" customWidth="1"/>
    <col min="9489" max="9489" width="7.33203125" customWidth="1"/>
    <col min="9490" max="9490" width="7.109375" customWidth="1"/>
    <col min="9491" max="9491" width="9.5546875" customWidth="1"/>
    <col min="9492" max="9510" width="9.109375" customWidth="1"/>
    <col min="9729" max="9729" width="7" customWidth="1"/>
    <col min="9730" max="9730" width="10.33203125" customWidth="1"/>
    <col min="9731" max="9731" width="7.33203125" customWidth="1"/>
    <col min="9732" max="9733" width="8" customWidth="1"/>
    <col min="9734" max="9734" width="8.44140625" customWidth="1"/>
    <col min="9735" max="9736" width="7.33203125" customWidth="1"/>
    <col min="9737" max="9737" width="3.33203125" customWidth="1"/>
    <col min="9738" max="9738" width="5.6640625" customWidth="1"/>
    <col min="9739" max="9739" width="7.109375" customWidth="1"/>
    <col min="9740" max="9740" width="10" customWidth="1"/>
    <col min="9741" max="9741" width="10.33203125" customWidth="1"/>
    <col min="9742" max="9742" width="4" customWidth="1"/>
    <col min="9743" max="9743" width="5" customWidth="1"/>
    <col min="9744" max="9744" width="7.44140625" customWidth="1"/>
    <col min="9745" max="9745" width="7.33203125" customWidth="1"/>
    <col min="9746" max="9746" width="7.109375" customWidth="1"/>
    <col min="9747" max="9747" width="9.5546875" customWidth="1"/>
    <col min="9748" max="9766" width="9.109375" customWidth="1"/>
    <col min="9985" max="9985" width="7" customWidth="1"/>
    <col min="9986" max="9986" width="10.33203125" customWidth="1"/>
    <col min="9987" max="9987" width="7.33203125" customWidth="1"/>
    <col min="9988" max="9989" width="8" customWidth="1"/>
    <col min="9990" max="9990" width="8.44140625" customWidth="1"/>
    <col min="9991" max="9992" width="7.33203125" customWidth="1"/>
    <col min="9993" max="9993" width="3.33203125" customWidth="1"/>
    <col min="9994" max="9994" width="5.6640625" customWidth="1"/>
    <col min="9995" max="9995" width="7.109375" customWidth="1"/>
    <col min="9996" max="9996" width="10" customWidth="1"/>
    <col min="9997" max="9997" width="10.33203125" customWidth="1"/>
    <col min="9998" max="9998" width="4" customWidth="1"/>
    <col min="9999" max="9999" width="5" customWidth="1"/>
    <col min="10000" max="10000" width="7.44140625" customWidth="1"/>
    <col min="10001" max="10001" width="7.33203125" customWidth="1"/>
    <col min="10002" max="10002" width="7.109375" customWidth="1"/>
    <col min="10003" max="10003" width="9.5546875" customWidth="1"/>
    <col min="10004" max="10022" width="9.109375" customWidth="1"/>
    <col min="10241" max="10241" width="7" customWidth="1"/>
    <col min="10242" max="10242" width="10.33203125" customWidth="1"/>
    <col min="10243" max="10243" width="7.33203125" customWidth="1"/>
    <col min="10244" max="10245" width="8" customWidth="1"/>
    <col min="10246" max="10246" width="8.44140625" customWidth="1"/>
    <col min="10247" max="10248" width="7.33203125" customWidth="1"/>
    <col min="10249" max="10249" width="3.33203125" customWidth="1"/>
    <col min="10250" max="10250" width="5.6640625" customWidth="1"/>
    <col min="10251" max="10251" width="7.109375" customWidth="1"/>
    <col min="10252" max="10252" width="10" customWidth="1"/>
    <col min="10253" max="10253" width="10.33203125" customWidth="1"/>
    <col min="10254" max="10254" width="4" customWidth="1"/>
    <col min="10255" max="10255" width="5" customWidth="1"/>
    <col min="10256" max="10256" width="7.44140625" customWidth="1"/>
    <col min="10257" max="10257" width="7.33203125" customWidth="1"/>
    <col min="10258" max="10258" width="7.109375" customWidth="1"/>
    <col min="10259" max="10259" width="9.5546875" customWidth="1"/>
    <col min="10260" max="10278" width="9.109375" customWidth="1"/>
    <col min="10497" max="10497" width="7" customWidth="1"/>
    <col min="10498" max="10498" width="10.33203125" customWidth="1"/>
    <col min="10499" max="10499" width="7.33203125" customWidth="1"/>
    <col min="10500" max="10501" width="8" customWidth="1"/>
    <col min="10502" max="10502" width="8.44140625" customWidth="1"/>
    <col min="10503" max="10504" width="7.33203125" customWidth="1"/>
    <col min="10505" max="10505" width="3.33203125" customWidth="1"/>
    <col min="10506" max="10506" width="5.6640625" customWidth="1"/>
    <col min="10507" max="10507" width="7.109375" customWidth="1"/>
    <col min="10508" max="10508" width="10" customWidth="1"/>
    <col min="10509" max="10509" width="10.33203125" customWidth="1"/>
    <col min="10510" max="10510" width="4" customWidth="1"/>
    <col min="10511" max="10511" width="5" customWidth="1"/>
    <col min="10512" max="10512" width="7.44140625" customWidth="1"/>
    <col min="10513" max="10513" width="7.33203125" customWidth="1"/>
    <col min="10514" max="10514" width="7.109375" customWidth="1"/>
    <col min="10515" max="10515" width="9.5546875" customWidth="1"/>
    <col min="10516" max="10534" width="9.109375" customWidth="1"/>
    <col min="10753" max="10753" width="7" customWidth="1"/>
    <col min="10754" max="10754" width="10.33203125" customWidth="1"/>
    <col min="10755" max="10755" width="7.33203125" customWidth="1"/>
    <col min="10756" max="10757" width="8" customWidth="1"/>
    <col min="10758" max="10758" width="8.44140625" customWidth="1"/>
    <col min="10759" max="10760" width="7.33203125" customWidth="1"/>
    <col min="10761" max="10761" width="3.33203125" customWidth="1"/>
    <col min="10762" max="10762" width="5.6640625" customWidth="1"/>
    <col min="10763" max="10763" width="7.109375" customWidth="1"/>
    <col min="10764" max="10764" width="10" customWidth="1"/>
    <col min="10765" max="10765" width="10.33203125" customWidth="1"/>
    <col min="10766" max="10766" width="4" customWidth="1"/>
    <col min="10767" max="10767" width="5" customWidth="1"/>
    <col min="10768" max="10768" width="7.44140625" customWidth="1"/>
    <col min="10769" max="10769" width="7.33203125" customWidth="1"/>
    <col min="10770" max="10770" width="7.109375" customWidth="1"/>
    <col min="10771" max="10771" width="9.5546875" customWidth="1"/>
    <col min="10772" max="10790" width="9.109375" customWidth="1"/>
    <col min="11009" max="11009" width="7" customWidth="1"/>
    <col min="11010" max="11010" width="10.33203125" customWidth="1"/>
    <col min="11011" max="11011" width="7.33203125" customWidth="1"/>
    <col min="11012" max="11013" width="8" customWidth="1"/>
    <col min="11014" max="11014" width="8.44140625" customWidth="1"/>
    <col min="11015" max="11016" width="7.33203125" customWidth="1"/>
    <col min="11017" max="11017" width="3.33203125" customWidth="1"/>
    <col min="11018" max="11018" width="5.6640625" customWidth="1"/>
    <col min="11019" max="11019" width="7.109375" customWidth="1"/>
    <col min="11020" max="11020" width="10" customWidth="1"/>
    <col min="11021" max="11021" width="10.33203125" customWidth="1"/>
    <col min="11022" max="11022" width="4" customWidth="1"/>
    <col min="11023" max="11023" width="5" customWidth="1"/>
    <col min="11024" max="11024" width="7.44140625" customWidth="1"/>
    <col min="11025" max="11025" width="7.33203125" customWidth="1"/>
    <col min="11026" max="11026" width="7.109375" customWidth="1"/>
    <col min="11027" max="11027" width="9.5546875" customWidth="1"/>
    <col min="11028" max="11046" width="9.109375" customWidth="1"/>
    <col min="11265" max="11265" width="7" customWidth="1"/>
    <col min="11266" max="11266" width="10.33203125" customWidth="1"/>
    <col min="11267" max="11267" width="7.33203125" customWidth="1"/>
    <col min="11268" max="11269" width="8" customWidth="1"/>
    <col min="11270" max="11270" width="8.44140625" customWidth="1"/>
    <col min="11271" max="11272" width="7.33203125" customWidth="1"/>
    <col min="11273" max="11273" width="3.33203125" customWidth="1"/>
    <col min="11274" max="11274" width="5.6640625" customWidth="1"/>
    <col min="11275" max="11275" width="7.109375" customWidth="1"/>
    <col min="11276" max="11276" width="10" customWidth="1"/>
    <col min="11277" max="11277" width="10.33203125" customWidth="1"/>
    <col min="11278" max="11278" width="4" customWidth="1"/>
    <col min="11279" max="11279" width="5" customWidth="1"/>
    <col min="11280" max="11280" width="7.44140625" customWidth="1"/>
    <col min="11281" max="11281" width="7.33203125" customWidth="1"/>
    <col min="11282" max="11282" width="7.109375" customWidth="1"/>
    <col min="11283" max="11283" width="9.5546875" customWidth="1"/>
    <col min="11284" max="11302" width="9.109375" customWidth="1"/>
    <col min="11521" max="11521" width="7" customWidth="1"/>
    <col min="11522" max="11522" width="10.33203125" customWidth="1"/>
    <col min="11523" max="11523" width="7.33203125" customWidth="1"/>
    <col min="11524" max="11525" width="8" customWidth="1"/>
    <col min="11526" max="11526" width="8.44140625" customWidth="1"/>
    <col min="11527" max="11528" width="7.33203125" customWidth="1"/>
    <col min="11529" max="11529" width="3.33203125" customWidth="1"/>
    <col min="11530" max="11530" width="5.6640625" customWidth="1"/>
    <col min="11531" max="11531" width="7.109375" customWidth="1"/>
    <col min="11532" max="11532" width="10" customWidth="1"/>
    <col min="11533" max="11533" width="10.33203125" customWidth="1"/>
    <col min="11534" max="11534" width="4" customWidth="1"/>
    <col min="11535" max="11535" width="5" customWidth="1"/>
    <col min="11536" max="11536" width="7.44140625" customWidth="1"/>
    <col min="11537" max="11537" width="7.33203125" customWidth="1"/>
    <col min="11538" max="11538" width="7.109375" customWidth="1"/>
    <col min="11539" max="11539" width="9.5546875" customWidth="1"/>
    <col min="11540" max="11558" width="9.109375" customWidth="1"/>
    <col min="11777" max="11777" width="7" customWidth="1"/>
    <col min="11778" max="11778" width="10.33203125" customWidth="1"/>
    <col min="11779" max="11779" width="7.33203125" customWidth="1"/>
    <col min="11780" max="11781" width="8" customWidth="1"/>
    <col min="11782" max="11782" width="8.44140625" customWidth="1"/>
    <col min="11783" max="11784" width="7.33203125" customWidth="1"/>
    <col min="11785" max="11785" width="3.33203125" customWidth="1"/>
    <col min="11786" max="11786" width="5.6640625" customWidth="1"/>
    <col min="11787" max="11787" width="7.109375" customWidth="1"/>
    <col min="11788" max="11788" width="10" customWidth="1"/>
    <col min="11789" max="11789" width="10.33203125" customWidth="1"/>
    <col min="11790" max="11790" width="4" customWidth="1"/>
    <col min="11791" max="11791" width="5" customWidth="1"/>
    <col min="11792" max="11792" width="7.44140625" customWidth="1"/>
    <col min="11793" max="11793" width="7.33203125" customWidth="1"/>
    <col min="11794" max="11794" width="7.109375" customWidth="1"/>
    <col min="11795" max="11795" width="9.5546875" customWidth="1"/>
    <col min="11796" max="11814" width="9.109375" customWidth="1"/>
    <col min="12033" max="12033" width="7" customWidth="1"/>
    <col min="12034" max="12034" width="10.33203125" customWidth="1"/>
    <col min="12035" max="12035" width="7.33203125" customWidth="1"/>
    <col min="12036" max="12037" width="8" customWidth="1"/>
    <col min="12038" max="12038" width="8.44140625" customWidth="1"/>
    <col min="12039" max="12040" width="7.33203125" customWidth="1"/>
    <col min="12041" max="12041" width="3.33203125" customWidth="1"/>
    <col min="12042" max="12042" width="5.6640625" customWidth="1"/>
    <col min="12043" max="12043" width="7.109375" customWidth="1"/>
    <col min="12044" max="12044" width="10" customWidth="1"/>
    <col min="12045" max="12045" width="10.33203125" customWidth="1"/>
    <col min="12046" max="12046" width="4" customWidth="1"/>
    <col min="12047" max="12047" width="5" customWidth="1"/>
    <col min="12048" max="12048" width="7.44140625" customWidth="1"/>
    <col min="12049" max="12049" width="7.33203125" customWidth="1"/>
    <col min="12050" max="12050" width="7.109375" customWidth="1"/>
    <col min="12051" max="12051" width="9.5546875" customWidth="1"/>
    <col min="12052" max="12070" width="9.109375" customWidth="1"/>
    <col min="12289" max="12289" width="7" customWidth="1"/>
    <col min="12290" max="12290" width="10.33203125" customWidth="1"/>
    <col min="12291" max="12291" width="7.33203125" customWidth="1"/>
    <col min="12292" max="12293" width="8" customWidth="1"/>
    <col min="12294" max="12294" width="8.44140625" customWidth="1"/>
    <col min="12295" max="12296" width="7.33203125" customWidth="1"/>
    <col min="12297" max="12297" width="3.33203125" customWidth="1"/>
    <col min="12298" max="12298" width="5.6640625" customWidth="1"/>
    <col min="12299" max="12299" width="7.109375" customWidth="1"/>
    <col min="12300" max="12300" width="10" customWidth="1"/>
    <col min="12301" max="12301" width="10.33203125" customWidth="1"/>
    <col min="12302" max="12302" width="4" customWidth="1"/>
    <col min="12303" max="12303" width="5" customWidth="1"/>
    <col min="12304" max="12304" width="7.44140625" customWidth="1"/>
    <col min="12305" max="12305" width="7.33203125" customWidth="1"/>
    <col min="12306" max="12306" width="7.109375" customWidth="1"/>
    <col min="12307" max="12307" width="9.5546875" customWidth="1"/>
    <col min="12308" max="12326" width="9.109375" customWidth="1"/>
    <col min="12545" max="12545" width="7" customWidth="1"/>
    <col min="12546" max="12546" width="10.33203125" customWidth="1"/>
    <col min="12547" max="12547" width="7.33203125" customWidth="1"/>
    <col min="12548" max="12549" width="8" customWidth="1"/>
    <col min="12550" max="12550" width="8.44140625" customWidth="1"/>
    <col min="12551" max="12552" width="7.33203125" customWidth="1"/>
    <col min="12553" max="12553" width="3.33203125" customWidth="1"/>
    <col min="12554" max="12554" width="5.6640625" customWidth="1"/>
    <col min="12555" max="12555" width="7.109375" customWidth="1"/>
    <col min="12556" max="12556" width="10" customWidth="1"/>
    <col min="12557" max="12557" width="10.33203125" customWidth="1"/>
    <col min="12558" max="12558" width="4" customWidth="1"/>
    <col min="12559" max="12559" width="5" customWidth="1"/>
    <col min="12560" max="12560" width="7.44140625" customWidth="1"/>
    <col min="12561" max="12561" width="7.33203125" customWidth="1"/>
    <col min="12562" max="12562" width="7.109375" customWidth="1"/>
    <col min="12563" max="12563" width="9.5546875" customWidth="1"/>
    <col min="12564" max="12582" width="9.109375" customWidth="1"/>
    <col min="12801" max="12801" width="7" customWidth="1"/>
    <col min="12802" max="12802" width="10.33203125" customWidth="1"/>
    <col min="12803" max="12803" width="7.33203125" customWidth="1"/>
    <col min="12804" max="12805" width="8" customWidth="1"/>
    <col min="12806" max="12806" width="8.44140625" customWidth="1"/>
    <col min="12807" max="12808" width="7.33203125" customWidth="1"/>
    <col min="12809" max="12809" width="3.33203125" customWidth="1"/>
    <col min="12810" max="12810" width="5.6640625" customWidth="1"/>
    <col min="12811" max="12811" width="7.109375" customWidth="1"/>
    <col min="12812" max="12812" width="10" customWidth="1"/>
    <col min="12813" max="12813" width="10.33203125" customWidth="1"/>
    <col min="12814" max="12814" width="4" customWidth="1"/>
    <col min="12815" max="12815" width="5" customWidth="1"/>
    <col min="12816" max="12816" width="7.44140625" customWidth="1"/>
    <col min="12817" max="12817" width="7.33203125" customWidth="1"/>
    <col min="12818" max="12818" width="7.109375" customWidth="1"/>
    <col min="12819" max="12819" width="9.5546875" customWidth="1"/>
    <col min="12820" max="12838" width="9.109375" customWidth="1"/>
    <col min="13057" max="13057" width="7" customWidth="1"/>
    <col min="13058" max="13058" width="10.33203125" customWidth="1"/>
    <col min="13059" max="13059" width="7.33203125" customWidth="1"/>
    <col min="13060" max="13061" width="8" customWidth="1"/>
    <col min="13062" max="13062" width="8.44140625" customWidth="1"/>
    <col min="13063" max="13064" width="7.33203125" customWidth="1"/>
    <col min="13065" max="13065" width="3.33203125" customWidth="1"/>
    <col min="13066" max="13066" width="5.6640625" customWidth="1"/>
    <col min="13067" max="13067" width="7.109375" customWidth="1"/>
    <col min="13068" max="13068" width="10" customWidth="1"/>
    <col min="13069" max="13069" width="10.33203125" customWidth="1"/>
    <col min="13070" max="13070" width="4" customWidth="1"/>
    <col min="13071" max="13071" width="5" customWidth="1"/>
    <col min="13072" max="13072" width="7.44140625" customWidth="1"/>
    <col min="13073" max="13073" width="7.33203125" customWidth="1"/>
    <col min="13074" max="13074" width="7.109375" customWidth="1"/>
    <col min="13075" max="13075" width="9.5546875" customWidth="1"/>
    <col min="13076" max="13094" width="9.109375" customWidth="1"/>
    <col min="13313" max="13313" width="7" customWidth="1"/>
    <col min="13314" max="13314" width="10.33203125" customWidth="1"/>
    <col min="13315" max="13315" width="7.33203125" customWidth="1"/>
    <col min="13316" max="13317" width="8" customWidth="1"/>
    <col min="13318" max="13318" width="8.44140625" customWidth="1"/>
    <col min="13319" max="13320" width="7.33203125" customWidth="1"/>
    <col min="13321" max="13321" width="3.33203125" customWidth="1"/>
    <col min="13322" max="13322" width="5.6640625" customWidth="1"/>
    <col min="13323" max="13323" width="7.109375" customWidth="1"/>
    <col min="13324" max="13324" width="10" customWidth="1"/>
    <col min="13325" max="13325" width="10.33203125" customWidth="1"/>
    <col min="13326" max="13326" width="4" customWidth="1"/>
    <col min="13327" max="13327" width="5" customWidth="1"/>
    <col min="13328" max="13328" width="7.44140625" customWidth="1"/>
    <col min="13329" max="13329" width="7.33203125" customWidth="1"/>
    <col min="13330" max="13330" width="7.109375" customWidth="1"/>
    <col min="13331" max="13331" width="9.5546875" customWidth="1"/>
    <col min="13332" max="13350" width="9.109375" customWidth="1"/>
    <col min="13569" max="13569" width="7" customWidth="1"/>
    <col min="13570" max="13570" width="10.33203125" customWidth="1"/>
    <col min="13571" max="13571" width="7.33203125" customWidth="1"/>
    <col min="13572" max="13573" width="8" customWidth="1"/>
    <col min="13574" max="13574" width="8.44140625" customWidth="1"/>
    <col min="13575" max="13576" width="7.33203125" customWidth="1"/>
    <col min="13577" max="13577" width="3.33203125" customWidth="1"/>
    <col min="13578" max="13578" width="5.6640625" customWidth="1"/>
    <col min="13579" max="13579" width="7.109375" customWidth="1"/>
    <col min="13580" max="13580" width="10" customWidth="1"/>
    <col min="13581" max="13581" width="10.33203125" customWidth="1"/>
    <col min="13582" max="13582" width="4" customWidth="1"/>
    <col min="13583" max="13583" width="5" customWidth="1"/>
    <col min="13584" max="13584" width="7.44140625" customWidth="1"/>
    <col min="13585" max="13585" width="7.33203125" customWidth="1"/>
    <col min="13586" max="13586" width="7.109375" customWidth="1"/>
    <col min="13587" max="13587" width="9.5546875" customWidth="1"/>
    <col min="13588" max="13606" width="9.109375" customWidth="1"/>
    <col min="13825" max="13825" width="7" customWidth="1"/>
    <col min="13826" max="13826" width="10.33203125" customWidth="1"/>
    <col min="13827" max="13827" width="7.33203125" customWidth="1"/>
    <col min="13828" max="13829" width="8" customWidth="1"/>
    <col min="13830" max="13830" width="8.44140625" customWidth="1"/>
    <col min="13831" max="13832" width="7.33203125" customWidth="1"/>
    <col min="13833" max="13833" width="3.33203125" customWidth="1"/>
    <col min="13834" max="13834" width="5.6640625" customWidth="1"/>
    <col min="13835" max="13835" width="7.109375" customWidth="1"/>
    <col min="13836" max="13836" width="10" customWidth="1"/>
    <col min="13837" max="13837" width="10.33203125" customWidth="1"/>
    <col min="13838" max="13838" width="4" customWidth="1"/>
    <col min="13839" max="13839" width="5" customWidth="1"/>
    <col min="13840" max="13840" width="7.44140625" customWidth="1"/>
    <col min="13841" max="13841" width="7.33203125" customWidth="1"/>
    <col min="13842" max="13842" width="7.109375" customWidth="1"/>
    <col min="13843" max="13843" width="9.5546875" customWidth="1"/>
    <col min="13844" max="13862" width="9.109375" customWidth="1"/>
    <col min="14081" max="14081" width="7" customWidth="1"/>
    <col min="14082" max="14082" width="10.33203125" customWidth="1"/>
    <col min="14083" max="14083" width="7.33203125" customWidth="1"/>
    <col min="14084" max="14085" width="8" customWidth="1"/>
    <col min="14086" max="14086" width="8.44140625" customWidth="1"/>
    <col min="14087" max="14088" width="7.33203125" customWidth="1"/>
    <col min="14089" max="14089" width="3.33203125" customWidth="1"/>
    <col min="14090" max="14090" width="5.6640625" customWidth="1"/>
    <col min="14091" max="14091" width="7.109375" customWidth="1"/>
    <col min="14092" max="14092" width="10" customWidth="1"/>
    <col min="14093" max="14093" width="10.33203125" customWidth="1"/>
    <col min="14094" max="14094" width="4" customWidth="1"/>
    <col min="14095" max="14095" width="5" customWidth="1"/>
    <col min="14096" max="14096" width="7.44140625" customWidth="1"/>
    <col min="14097" max="14097" width="7.33203125" customWidth="1"/>
    <col min="14098" max="14098" width="7.109375" customWidth="1"/>
    <col min="14099" max="14099" width="9.5546875" customWidth="1"/>
    <col min="14100" max="14118" width="9.109375" customWidth="1"/>
    <col min="14337" max="14337" width="7" customWidth="1"/>
    <col min="14338" max="14338" width="10.33203125" customWidth="1"/>
    <col min="14339" max="14339" width="7.33203125" customWidth="1"/>
    <col min="14340" max="14341" width="8" customWidth="1"/>
    <col min="14342" max="14342" width="8.44140625" customWidth="1"/>
    <col min="14343" max="14344" width="7.33203125" customWidth="1"/>
    <col min="14345" max="14345" width="3.33203125" customWidth="1"/>
    <col min="14346" max="14346" width="5.6640625" customWidth="1"/>
    <col min="14347" max="14347" width="7.109375" customWidth="1"/>
    <col min="14348" max="14348" width="10" customWidth="1"/>
    <col min="14349" max="14349" width="10.33203125" customWidth="1"/>
    <col min="14350" max="14350" width="4" customWidth="1"/>
    <col min="14351" max="14351" width="5" customWidth="1"/>
    <col min="14352" max="14352" width="7.44140625" customWidth="1"/>
    <col min="14353" max="14353" width="7.33203125" customWidth="1"/>
    <col min="14354" max="14354" width="7.109375" customWidth="1"/>
    <col min="14355" max="14355" width="9.5546875" customWidth="1"/>
    <col min="14356" max="14374" width="9.109375" customWidth="1"/>
    <col min="14593" max="14593" width="7" customWidth="1"/>
    <col min="14594" max="14594" width="10.33203125" customWidth="1"/>
    <col min="14595" max="14595" width="7.33203125" customWidth="1"/>
    <col min="14596" max="14597" width="8" customWidth="1"/>
    <col min="14598" max="14598" width="8.44140625" customWidth="1"/>
    <col min="14599" max="14600" width="7.33203125" customWidth="1"/>
    <col min="14601" max="14601" width="3.33203125" customWidth="1"/>
    <col min="14602" max="14602" width="5.6640625" customWidth="1"/>
    <col min="14603" max="14603" width="7.109375" customWidth="1"/>
    <col min="14604" max="14604" width="10" customWidth="1"/>
    <col min="14605" max="14605" width="10.33203125" customWidth="1"/>
    <col min="14606" max="14606" width="4" customWidth="1"/>
    <col min="14607" max="14607" width="5" customWidth="1"/>
    <col min="14608" max="14608" width="7.44140625" customWidth="1"/>
    <col min="14609" max="14609" width="7.33203125" customWidth="1"/>
    <col min="14610" max="14610" width="7.109375" customWidth="1"/>
    <col min="14611" max="14611" width="9.5546875" customWidth="1"/>
    <col min="14612" max="14630" width="9.109375" customWidth="1"/>
    <col min="14849" max="14849" width="7" customWidth="1"/>
    <col min="14850" max="14850" width="10.33203125" customWidth="1"/>
    <col min="14851" max="14851" width="7.33203125" customWidth="1"/>
    <col min="14852" max="14853" width="8" customWidth="1"/>
    <col min="14854" max="14854" width="8.44140625" customWidth="1"/>
    <col min="14855" max="14856" width="7.33203125" customWidth="1"/>
    <col min="14857" max="14857" width="3.33203125" customWidth="1"/>
    <col min="14858" max="14858" width="5.6640625" customWidth="1"/>
    <col min="14859" max="14859" width="7.109375" customWidth="1"/>
    <col min="14860" max="14860" width="10" customWidth="1"/>
    <col min="14861" max="14861" width="10.33203125" customWidth="1"/>
    <col min="14862" max="14862" width="4" customWidth="1"/>
    <col min="14863" max="14863" width="5" customWidth="1"/>
    <col min="14864" max="14864" width="7.44140625" customWidth="1"/>
    <col min="14865" max="14865" width="7.33203125" customWidth="1"/>
    <col min="14866" max="14866" width="7.109375" customWidth="1"/>
    <col min="14867" max="14867" width="9.5546875" customWidth="1"/>
    <col min="14868" max="14886" width="9.109375" customWidth="1"/>
    <col min="15105" max="15105" width="7" customWidth="1"/>
    <col min="15106" max="15106" width="10.33203125" customWidth="1"/>
    <col min="15107" max="15107" width="7.33203125" customWidth="1"/>
    <col min="15108" max="15109" width="8" customWidth="1"/>
    <col min="15110" max="15110" width="8.44140625" customWidth="1"/>
    <col min="15111" max="15112" width="7.33203125" customWidth="1"/>
    <col min="15113" max="15113" width="3.33203125" customWidth="1"/>
    <col min="15114" max="15114" width="5.6640625" customWidth="1"/>
    <col min="15115" max="15115" width="7.109375" customWidth="1"/>
    <col min="15116" max="15116" width="10" customWidth="1"/>
    <col min="15117" max="15117" width="10.33203125" customWidth="1"/>
    <col min="15118" max="15118" width="4" customWidth="1"/>
    <col min="15119" max="15119" width="5" customWidth="1"/>
    <col min="15120" max="15120" width="7.44140625" customWidth="1"/>
    <col min="15121" max="15121" width="7.33203125" customWidth="1"/>
    <col min="15122" max="15122" width="7.109375" customWidth="1"/>
    <col min="15123" max="15123" width="9.5546875" customWidth="1"/>
    <col min="15124" max="15142" width="9.109375" customWidth="1"/>
    <col min="15361" max="15361" width="7" customWidth="1"/>
    <col min="15362" max="15362" width="10.33203125" customWidth="1"/>
    <col min="15363" max="15363" width="7.33203125" customWidth="1"/>
    <col min="15364" max="15365" width="8" customWidth="1"/>
    <col min="15366" max="15366" width="8.44140625" customWidth="1"/>
    <col min="15367" max="15368" width="7.33203125" customWidth="1"/>
    <col min="15369" max="15369" width="3.33203125" customWidth="1"/>
    <col min="15370" max="15370" width="5.6640625" customWidth="1"/>
    <col min="15371" max="15371" width="7.109375" customWidth="1"/>
    <col min="15372" max="15372" width="10" customWidth="1"/>
    <col min="15373" max="15373" width="10.33203125" customWidth="1"/>
    <col min="15374" max="15374" width="4" customWidth="1"/>
    <col min="15375" max="15375" width="5" customWidth="1"/>
    <col min="15376" max="15376" width="7.44140625" customWidth="1"/>
    <col min="15377" max="15377" width="7.33203125" customWidth="1"/>
    <col min="15378" max="15378" width="7.109375" customWidth="1"/>
    <col min="15379" max="15379" width="9.5546875" customWidth="1"/>
    <col min="15380" max="15398" width="9.109375" customWidth="1"/>
    <col min="15617" max="15617" width="7" customWidth="1"/>
    <col min="15618" max="15618" width="10.33203125" customWidth="1"/>
    <col min="15619" max="15619" width="7.33203125" customWidth="1"/>
    <col min="15620" max="15621" width="8" customWidth="1"/>
    <col min="15622" max="15622" width="8.44140625" customWidth="1"/>
    <col min="15623" max="15624" width="7.33203125" customWidth="1"/>
    <col min="15625" max="15625" width="3.33203125" customWidth="1"/>
    <col min="15626" max="15626" width="5.6640625" customWidth="1"/>
    <col min="15627" max="15627" width="7.109375" customWidth="1"/>
    <col min="15628" max="15628" width="10" customWidth="1"/>
    <col min="15629" max="15629" width="10.33203125" customWidth="1"/>
    <col min="15630" max="15630" width="4" customWidth="1"/>
    <col min="15631" max="15631" width="5" customWidth="1"/>
    <col min="15632" max="15632" width="7.44140625" customWidth="1"/>
    <col min="15633" max="15633" width="7.33203125" customWidth="1"/>
    <col min="15634" max="15634" width="7.109375" customWidth="1"/>
    <col min="15635" max="15635" width="9.5546875" customWidth="1"/>
    <col min="15636" max="15654" width="9.109375" customWidth="1"/>
    <col min="15873" max="15873" width="7" customWidth="1"/>
    <col min="15874" max="15874" width="10.33203125" customWidth="1"/>
    <col min="15875" max="15875" width="7.33203125" customWidth="1"/>
    <col min="15876" max="15877" width="8" customWidth="1"/>
    <col min="15878" max="15878" width="8.44140625" customWidth="1"/>
    <col min="15879" max="15880" width="7.33203125" customWidth="1"/>
    <col min="15881" max="15881" width="3.33203125" customWidth="1"/>
    <col min="15882" max="15882" width="5.6640625" customWidth="1"/>
    <col min="15883" max="15883" width="7.109375" customWidth="1"/>
    <col min="15884" max="15884" width="10" customWidth="1"/>
    <col min="15885" max="15885" width="10.33203125" customWidth="1"/>
    <col min="15886" max="15886" width="4" customWidth="1"/>
    <col min="15887" max="15887" width="5" customWidth="1"/>
    <col min="15888" max="15888" width="7.44140625" customWidth="1"/>
    <col min="15889" max="15889" width="7.33203125" customWidth="1"/>
    <col min="15890" max="15890" width="7.109375" customWidth="1"/>
    <col min="15891" max="15891" width="9.5546875" customWidth="1"/>
    <col min="15892" max="15910" width="9.109375" customWidth="1"/>
    <col min="16129" max="16129" width="7" customWidth="1"/>
    <col min="16130" max="16130" width="10.33203125" customWidth="1"/>
    <col min="16131" max="16131" width="7.33203125" customWidth="1"/>
    <col min="16132" max="16133" width="8" customWidth="1"/>
    <col min="16134" max="16134" width="8.44140625" customWidth="1"/>
    <col min="16135" max="16136" width="7.33203125" customWidth="1"/>
    <col min="16137" max="16137" width="3.33203125" customWidth="1"/>
    <col min="16138" max="16138" width="5.6640625" customWidth="1"/>
    <col min="16139" max="16139" width="7.109375" customWidth="1"/>
    <col min="16140" max="16140" width="10" customWidth="1"/>
    <col min="16141" max="16141" width="10.33203125" customWidth="1"/>
    <col min="16142" max="16142" width="4" customWidth="1"/>
    <col min="16143" max="16143" width="5" customWidth="1"/>
    <col min="16144" max="16144" width="7.44140625" customWidth="1"/>
    <col min="16145" max="16145" width="7.33203125" customWidth="1"/>
    <col min="16146" max="16146" width="7.109375" customWidth="1"/>
    <col min="16147" max="16147" width="9.5546875" customWidth="1"/>
    <col min="16148" max="16166" width="9.109375" customWidth="1"/>
  </cols>
  <sheetData>
    <row r="1" spans="1:38" ht="18" customHeight="1" thickBot="1" x14ac:dyDescent="0.35">
      <c r="A1" s="219" t="s">
        <v>114</v>
      </c>
      <c r="B1" s="219"/>
      <c r="C1" s="219"/>
      <c r="D1" s="219"/>
      <c r="O1" s="146" t="s">
        <v>115</v>
      </c>
    </row>
    <row r="2" spans="1:38" ht="45" customHeight="1" thickBot="1" x14ac:dyDescent="0.35">
      <c r="A2" s="149" t="s">
        <v>116</v>
      </c>
      <c r="B2" s="150" t="s">
        <v>117</v>
      </c>
      <c r="C2" s="150" t="s">
        <v>118</v>
      </c>
      <c r="D2" s="150" t="s">
        <v>119</v>
      </c>
      <c r="E2" s="150" t="s">
        <v>120</v>
      </c>
      <c r="F2" s="150" t="s">
        <v>121</v>
      </c>
      <c r="G2" s="150" t="s">
        <v>122</v>
      </c>
      <c r="H2" s="151" t="s">
        <v>123</v>
      </c>
      <c r="J2" s="149" t="s">
        <v>124</v>
      </c>
      <c r="K2" s="151" t="s">
        <v>125</v>
      </c>
      <c r="L2" s="149" t="s">
        <v>126</v>
      </c>
      <c r="M2" s="151" t="s">
        <v>127</v>
      </c>
      <c r="O2" s="152" t="s">
        <v>128</v>
      </c>
      <c r="P2" s="81" t="s">
        <v>129</v>
      </c>
      <c r="Q2" s="82" t="s">
        <v>130</v>
      </c>
    </row>
    <row r="3" spans="1:38" s="161" customFormat="1" ht="15" customHeight="1" thickBot="1" x14ac:dyDescent="0.3">
      <c r="A3" s="153">
        <v>0</v>
      </c>
      <c r="B3" s="154">
        <v>0</v>
      </c>
      <c r="C3" s="154">
        <v>0</v>
      </c>
      <c r="D3" s="154">
        <v>0</v>
      </c>
      <c r="E3" s="154">
        <v>0</v>
      </c>
      <c r="F3" s="154">
        <v>0</v>
      </c>
      <c r="G3" s="155">
        <v>0</v>
      </c>
      <c r="H3" s="156">
        <v>0</v>
      </c>
      <c r="I3" s="145"/>
      <c r="J3" s="157"/>
      <c r="K3" s="157"/>
      <c r="L3" s="157"/>
      <c r="M3" s="157"/>
      <c r="N3" s="145"/>
      <c r="O3" s="83">
        <v>1</v>
      </c>
      <c r="P3" s="158">
        <f ca="1">M19</f>
        <v>21.555</v>
      </c>
      <c r="Q3" s="159">
        <f ca="1">M20</f>
        <v>7.45</v>
      </c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60"/>
      <c r="AI3" s="160"/>
      <c r="AJ3" s="160"/>
      <c r="AK3" s="160"/>
      <c r="AL3" s="160"/>
    </row>
    <row r="4" spans="1:38" ht="15" thickBot="1" x14ac:dyDescent="0.35">
      <c r="A4" s="162">
        <v>1</v>
      </c>
      <c r="B4" s="163">
        <f t="shared" ref="B4:B67" ca="1" si="0">LOOKUP(RAND(),$L$5:$L$10,$J$5:$J$10)</f>
        <v>4</v>
      </c>
      <c r="C4" s="164">
        <f ca="1">C3+B4</f>
        <v>4</v>
      </c>
      <c r="D4" s="165">
        <f ca="1">MAX(C4,F3)</f>
        <v>4</v>
      </c>
      <c r="E4" s="166">
        <f t="shared" ref="E4:E67" ca="1" si="1">LOOKUP(RAND(),$L$13:$L$16,$J$13:$J$16)</f>
        <v>3</v>
      </c>
      <c r="F4" s="165">
        <f ca="1">D4+E4</f>
        <v>7</v>
      </c>
      <c r="G4" s="165">
        <f ca="1">D4-C4</f>
        <v>0</v>
      </c>
      <c r="H4" s="167">
        <f ca="1">A4-MATCH(C4,$D$4:D4,1)</f>
        <v>0</v>
      </c>
      <c r="J4" s="220" t="s">
        <v>131</v>
      </c>
      <c r="K4" s="221"/>
      <c r="L4" s="221"/>
      <c r="M4" s="222"/>
      <c r="O4" s="84">
        <v>2</v>
      </c>
      <c r="P4" s="168">
        <f t="dataTable" ref="P4:Q202" dt2D="0" dtr="0" r1="S15" ca="1"/>
        <v>27.885000000000002</v>
      </c>
      <c r="Q4" s="169">
        <v>9.26</v>
      </c>
    </row>
    <row r="5" spans="1:38" x14ac:dyDescent="0.3">
      <c r="A5" s="162">
        <v>2</v>
      </c>
      <c r="B5" s="163">
        <f t="shared" ca="1" si="0"/>
        <v>4</v>
      </c>
      <c r="C5" s="164">
        <f ca="1">C4+B5</f>
        <v>8</v>
      </c>
      <c r="D5" s="165">
        <f ca="1">MAX(C5,F4)</f>
        <v>8</v>
      </c>
      <c r="E5" s="166">
        <f t="shared" ca="1" si="1"/>
        <v>2</v>
      </c>
      <c r="F5" s="165">
        <f ca="1">D5+E5</f>
        <v>10</v>
      </c>
      <c r="G5" s="165">
        <f ca="1">D5-C5</f>
        <v>0</v>
      </c>
      <c r="H5" s="167">
        <f ca="1">A5-MATCH(C5,$D$4:D5,1)</f>
        <v>0</v>
      </c>
      <c r="J5" s="170">
        <v>1</v>
      </c>
      <c r="K5" s="171">
        <v>0.35</v>
      </c>
      <c r="L5" s="172">
        <v>0</v>
      </c>
      <c r="M5" s="173">
        <f t="shared" ref="M5:M9" si="2">L5+K5</f>
        <v>0.35</v>
      </c>
      <c r="O5" s="84">
        <v>3</v>
      </c>
      <c r="P5" s="168">
        <v>15.44</v>
      </c>
      <c r="Q5" s="169">
        <v>5.3</v>
      </c>
    </row>
    <row r="6" spans="1:38" x14ac:dyDescent="0.3">
      <c r="A6" s="162">
        <v>3</v>
      </c>
      <c r="B6" s="163">
        <f t="shared" ca="1" si="0"/>
        <v>6</v>
      </c>
      <c r="C6" s="164">
        <f t="shared" ref="C6:C69" ca="1" si="3">C5+B6</f>
        <v>14</v>
      </c>
      <c r="D6" s="165">
        <f t="shared" ref="D6:D69" ca="1" si="4">MAX(C6,F5)</f>
        <v>14</v>
      </c>
      <c r="E6" s="166">
        <f t="shared" ca="1" si="1"/>
        <v>1</v>
      </c>
      <c r="F6" s="165">
        <f t="shared" ref="F6:F69" ca="1" si="5">D6+E6</f>
        <v>15</v>
      </c>
      <c r="G6" s="165">
        <f t="shared" ref="G6:G69" ca="1" si="6">D6-C6</f>
        <v>0</v>
      </c>
      <c r="H6" s="167">
        <f ca="1">A6-MATCH(C6,$D$4:D6,1)</f>
        <v>0</v>
      </c>
      <c r="J6" s="174">
        <v>2</v>
      </c>
      <c r="K6" s="175">
        <v>0.2</v>
      </c>
      <c r="L6" s="176">
        <f>M5</f>
        <v>0.35</v>
      </c>
      <c r="M6" s="177">
        <f t="shared" si="2"/>
        <v>0.55000000000000004</v>
      </c>
      <c r="O6" s="84">
        <v>4</v>
      </c>
      <c r="P6" s="168">
        <v>9.33</v>
      </c>
      <c r="Q6" s="169">
        <v>3.2949999999999999</v>
      </c>
    </row>
    <row r="7" spans="1:38" x14ac:dyDescent="0.3">
      <c r="A7" s="162">
        <v>4</v>
      </c>
      <c r="B7" s="163">
        <f t="shared" ca="1" si="0"/>
        <v>2</v>
      </c>
      <c r="C7" s="164">
        <f t="shared" ca="1" si="3"/>
        <v>16</v>
      </c>
      <c r="D7" s="165">
        <f t="shared" ca="1" si="4"/>
        <v>16</v>
      </c>
      <c r="E7" s="166">
        <f t="shared" ca="1" si="1"/>
        <v>4</v>
      </c>
      <c r="F7" s="165">
        <f t="shared" ca="1" si="5"/>
        <v>20</v>
      </c>
      <c r="G7" s="165">
        <f t="shared" ca="1" si="6"/>
        <v>0</v>
      </c>
      <c r="H7" s="167">
        <f ca="1">A7-MATCH(C7,$D$4:D7,1)</f>
        <v>0</v>
      </c>
      <c r="J7" s="174">
        <v>3</v>
      </c>
      <c r="K7" s="175">
        <v>0.05</v>
      </c>
      <c r="L7" s="176">
        <f>M6</f>
        <v>0.55000000000000004</v>
      </c>
      <c r="M7" s="177">
        <f t="shared" si="2"/>
        <v>0.60000000000000009</v>
      </c>
      <c r="O7" s="84">
        <v>5</v>
      </c>
      <c r="P7" s="168">
        <v>12.505000000000001</v>
      </c>
      <c r="Q7" s="169">
        <v>4.5599999999999996</v>
      </c>
    </row>
    <row r="8" spans="1:38" x14ac:dyDescent="0.3">
      <c r="A8" s="162">
        <v>5</v>
      </c>
      <c r="B8" s="163">
        <f t="shared" ca="1" si="0"/>
        <v>1</v>
      </c>
      <c r="C8" s="164">
        <f t="shared" ca="1" si="3"/>
        <v>17</v>
      </c>
      <c r="D8" s="165">
        <f t="shared" ca="1" si="4"/>
        <v>20</v>
      </c>
      <c r="E8" s="166">
        <f t="shared" ca="1" si="1"/>
        <v>4</v>
      </c>
      <c r="F8" s="165">
        <f t="shared" ca="1" si="5"/>
        <v>24</v>
      </c>
      <c r="G8" s="165">
        <f t="shared" ca="1" si="6"/>
        <v>3</v>
      </c>
      <c r="H8" s="167">
        <f ca="1">A8-MATCH(C8,$D$4:D8,1)</f>
        <v>1</v>
      </c>
      <c r="J8" s="174">
        <v>4</v>
      </c>
      <c r="K8" s="175">
        <v>0.15</v>
      </c>
      <c r="L8" s="176">
        <f>M7</f>
        <v>0.60000000000000009</v>
      </c>
      <c r="M8" s="177">
        <f t="shared" si="2"/>
        <v>0.75000000000000011</v>
      </c>
      <c r="O8" s="84">
        <v>6</v>
      </c>
      <c r="P8" s="168">
        <v>33.075000000000003</v>
      </c>
      <c r="Q8" s="169">
        <v>11.055</v>
      </c>
    </row>
    <row r="9" spans="1:38" x14ac:dyDescent="0.3">
      <c r="A9" s="162">
        <v>6</v>
      </c>
      <c r="B9" s="163">
        <f t="shared" ca="1" si="0"/>
        <v>1</v>
      </c>
      <c r="C9" s="164">
        <f t="shared" ca="1" si="3"/>
        <v>18</v>
      </c>
      <c r="D9" s="165">
        <f t="shared" ca="1" si="4"/>
        <v>24</v>
      </c>
      <c r="E9" s="166">
        <f t="shared" ca="1" si="1"/>
        <v>4</v>
      </c>
      <c r="F9" s="165">
        <f t="shared" ca="1" si="5"/>
        <v>28</v>
      </c>
      <c r="G9" s="165">
        <f t="shared" ca="1" si="6"/>
        <v>6</v>
      </c>
      <c r="H9" s="167">
        <f ca="1">A9-MATCH(C9,$D$4:D9,1)</f>
        <v>2</v>
      </c>
      <c r="J9" s="174">
        <v>5</v>
      </c>
      <c r="K9" s="175">
        <v>0.05</v>
      </c>
      <c r="L9" s="176">
        <f>M8</f>
        <v>0.75000000000000011</v>
      </c>
      <c r="M9" s="177">
        <f t="shared" si="2"/>
        <v>0.80000000000000016</v>
      </c>
      <c r="O9" s="84">
        <v>7</v>
      </c>
      <c r="P9" s="168">
        <v>10.09</v>
      </c>
      <c r="Q9" s="169">
        <v>3.605</v>
      </c>
    </row>
    <row r="10" spans="1:38" ht="15" thickBot="1" x14ac:dyDescent="0.35">
      <c r="A10" s="162">
        <v>7</v>
      </c>
      <c r="B10" s="163">
        <f t="shared" ca="1" si="0"/>
        <v>4</v>
      </c>
      <c r="C10" s="164">
        <f t="shared" ca="1" si="3"/>
        <v>22</v>
      </c>
      <c r="D10" s="165">
        <f t="shared" ca="1" si="4"/>
        <v>28</v>
      </c>
      <c r="E10" s="166">
        <f t="shared" ca="1" si="1"/>
        <v>3</v>
      </c>
      <c r="F10" s="165">
        <f t="shared" ca="1" si="5"/>
        <v>31</v>
      </c>
      <c r="G10" s="165">
        <f t="shared" ca="1" si="6"/>
        <v>6</v>
      </c>
      <c r="H10" s="167">
        <f ca="1">A10-MATCH(C10,$D$4:D10,1)</f>
        <v>2</v>
      </c>
      <c r="J10" s="178">
        <v>6</v>
      </c>
      <c r="K10" s="179">
        <v>0.2</v>
      </c>
      <c r="L10" s="180">
        <f>M9</f>
        <v>0.80000000000000016</v>
      </c>
      <c r="M10" s="181">
        <f t="shared" ref="M10" si="7">L10+K10</f>
        <v>1.0000000000000002</v>
      </c>
      <c r="O10" s="84">
        <v>8</v>
      </c>
      <c r="P10" s="168">
        <v>20.83</v>
      </c>
      <c r="Q10" s="169">
        <v>7.15</v>
      </c>
    </row>
    <row r="11" spans="1:38" ht="15" thickBot="1" x14ac:dyDescent="0.35">
      <c r="A11" s="162">
        <v>8</v>
      </c>
      <c r="B11" s="163">
        <f t="shared" ca="1" si="0"/>
        <v>5</v>
      </c>
      <c r="C11" s="164">
        <f t="shared" ca="1" si="3"/>
        <v>27</v>
      </c>
      <c r="D11" s="165">
        <f t="shared" ca="1" si="4"/>
        <v>31</v>
      </c>
      <c r="E11" s="166">
        <f t="shared" ca="1" si="1"/>
        <v>3</v>
      </c>
      <c r="F11" s="165">
        <f t="shared" ca="1" si="5"/>
        <v>34</v>
      </c>
      <c r="G11" s="165">
        <f t="shared" ca="1" si="6"/>
        <v>4</v>
      </c>
      <c r="H11" s="167">
        <f ca="1">A11-MATCH(C11,$D$4:D11,1)</f>
        <v>2</v>
      </c>
      <c r="J11" s="157"/>
      <c r="K11" s="157"/>
      <c r="L11" s="157"/>
      <c r="M11" s="157"/>
      <c r="O11" s="84">
        <v>9</v>
      </c>
      <c r="P11" s="168">
        <v>11.105</v>
      </c>
      <c r="Q11" s="169">
        <v>4</v>
      </c>
    </row>
    <row r="12" spans="1:38" ht="15" thickBot="1" x14ac:dyDescent="0.35">
      <c r="A12" s="162">
        <v>9</v>
      </c>
      <c r="B12" s="163">
        <f t="shared" ca="1" si="0"/>
        <v>4</v>
      </c>
      <c r="C12" s="164">
        <f t="shared" ca="1" si="3"/>
        <v>31</v>
      </c>
      <c r="D12" s="165">
        <f t="shared" ca="1" si="4"/>
        <v>34</v>
      </c>
      <c r="E12" s="166">
        <f t="shared" ca="1" si="1"/>
        <v>4</v>
      </c>
      <c r="F12" s="165">
        <f t="shared" ca="1" si="5"/>
        <v>38</v>
      </c>
      <c r="G12" s="165">
        <f t="shared" ca="1" si="6"/>
        <v>3</v>
      </c>
      <c r="H12" s="167">
        <f ca="1">A12-MATCH(C12,$D$4:D12,1)</f>
        <v>1</v>
      </c>
      <c r="J12" s="220" t="s">
        <v>132</v>
      </c>
      <c r="K12" s="221"/>
      <c r="L12" s="221"/>
      <c r="M12" s="222"/>
      <c r="O12" s="84">
        <v>10</v>
      </c>
      <c r="P12" s="168">
        <v>9.81</v>
      </c>
      <c r="Q12" s="169">
        <v>3.6</v>
      </c>
    </row>
    <row r="13" spans="1:38" x14ac:dyDescent="0.3">
      <c r="A13" s="162">
        <v>10</v>
      </c>
      <c r="B13" s="163">
        <f t="shared" ca="1" si="0"/>
        <v>2</v>
      </c>
      <c r="C13" s="164">
        <f t="shared" ca="1" si="3"/>
        <v>33</v>
      </c>
      <c r="D13" s="165">
        <f t="shared" ca="1" si="4"/>
        <v>38</v>
      </c>
      <c r="E13" s="166">
        <f t="shared" ca="1" si="1"/>
        <v>4</v>
      </c>
      <c r="F13" s="165">
        <f t="shared" ca="1" si="5"/>
        <v>42</v>
      </c>
      <c r="G13" s="165">
        <f t="shared" ca="1" si="6"/>
        <v>5</v>
      </c>
      <c r="H13" s="167">
        <f ca="1">A13-MATCH(C13,$D$4:D13,1)</f>
        <v>2</v>
      </c>
      <c r="J13" s="170">
        <v>1</v>
      </c>
      <c r="K13" s="171">
        <v>0.1</v>
      </c>
      <c r="L13" s="172">
        <v>0</v>
      </c>
      <c r="M13" s="173">
        <f>L13+K13</f>
        <v>0.1</v>
      </c>
      <c r="O13" s="84">
        <v>11</v>
      </c>
      <c r="P13" s="168">
        <v>9.2899999999999991</v>
      </c>
      <c r="Q13" s="169">
        <v>3.36</v>
      </c>
    </row>
    <row r="14" spans="1:38" x14ac:dyDescent="0.3">
      <c r="A14" s="162">
        <v>11</v>
      </c>
      <c r="B14" s="163">
        <f t="shared" ca="1" si="0"/>
        <v>6</v>
      </c>
      <c r="C14" s="164">
        <f t="shared" ca="1" si="3"/>
        <v>39</v>
      </c>
      <c r="D14" s="165">
        <f t="shared" ca="1" si="4"/>
        <v>42</v>
      </c>
      <c r="E14" s="166">
        <f t="shared" ca="1" si="1"/>
        <v>2</v>
      </c>
      <c r="F14" s="165">
        <f t="shared" ca="1" si="5"/>
        <v>44</v>
      </c>
      <c r="G14" s="165">
        <f t="shared" ca="1" si="6"/>
        <v>3</v>
      </c>
      <c r="H14" s="167">
        <f ca="1">A14-MATCH(C14,$D$4:D14,1)</f>
        <v>1</v>
      </c>
      <c r="J14" s="174">
        <v>2</v>
      </c>
      <c r="K14" s="175">
        <v>0.2</v>
      </c>
      <c r="L14" s="176">
        <f>M13</f>
        <v>0.1</v>
      </c>
      <c r="M14" s="177">
        <f>L14+K14</f>
        <v>0.30000000000000004</v>
      </c>
      <c r="O14" s="84">
        <v>12</v>
      </c>
      <c r="P14" s="168">
        <v>17.065000000000001</v>
      </c>
      <c r="Q14" s="169">
        <v>6.06</v>
      </c>
    </row>
    <row r="15" spans="1:38" x14ac:dyDescent="0.3">
      <c r="A15" s="162">
        <v>12</v>
      </c>
      <c r="B15" s="163">
        <f t="shared" ca="1" si="0"/>
        <v>2</v>
      </c>
      <c r="C15" s="164">
        <f t="shared" ca="1" si="3"/>
        <v>41</v>
      </c>
      <c r="D15" s="165">
        <f t="shared" ca="1" si="4"/>
        <v>44</v>
      </c>
      <c r="E15" s="166">
        <f t="shared" ca="1" si="1"/>
        <v>4</v>
      </c>
      <c r="F15" s="165">
        <f t="shared" ca="1" si="5"/>
        <v>48</v>
      </c>
      <c r="G15" s="165">
        <f t="shared" ca="1" si="6"/>
        <v>3</v>
      </c>
      <c r="H15" s="167">
        <f ca="1">A15-MATCH(C15,$D$4:D15,1)</f>
        <v>2</v>
      </c>
      <c r="J15" s="174">
        <v>3</v>
      </c>
      <c r="K15" s="175">
        <v>0.3</v>
      </c>
      <c r="L15" s="176">
        <f>M14</f>
        <v>0.30000000000000004</v>
      </c>
      <c r="M15" s="177">
        <f>L15+K15</f>
        <v>0.60000000000000009</v>
      </c>
      <c r="O15" s="84">
        <v>13</v>
      </c>
      <c r="P15" s="168">
        <v>20.875</v>
      </c>
      <c r="Q15" s="169">
        <v>7.26</v>
      </c>
    </row>
    <row r="16" spans="1:38" ht="15" thickBot="1" x14ac:dyDescent="0.35">
      <c r="A16" s="162">
        <v>13</v>
      </c>
      <c r="B16" s="163">
        <f t="shared" ca="1" si="0"/>
        <v>2</v>
      </c>
      <c r="C16" s="164">
        <f t="shared" ca="1" si="3"/>
        <v>43</v>
      </c>
      <c r="D16" s="165">
        <f t="shared" ca="1" si="4"/>
        <v>48</v>
      </c>
      <c r="E16" s="166">
        <f t="shared" ca="1" si="1"/>
        <v>4</v>
      </c>
      <c r="F16" s="165">
        <f t="shared" ca="1" si="5"/>
        <v>52</v>
      </c>
      <c r="G16" s="165">
        <f t="shared" ca="1" si="6"/>
        <v>5</v>
      </c>
      <c r="H16" s="167">
        <f ca="1">A16-MATCH(C16,$D$4:D16,1)</f>
        <v>2</v>
      </c>
      <c r="J16" s="178">
        <v>4</v>
      </c>
      <c r="K16" s="179">
        <v>0.4</v>
      </c>
      <c r="L16" s="180">
        <f>M15</f>
        <v>0.60000000000000009</v>
      </c>
      <c r="M16" s="181">
        <f>L16+K16</f>
        <v>1</v>
      </c>
      <c r="O16" s="84">
        <v>14</v>
      </c>
      <c r="P16" s="168">
        <v>16.945</v>
      </c>
      <c r="Q16" s="169">
        <v>5.8650000000000002</v>
      </c>
    </row>
    <row r="17" spans="1:38" ht="15" thickBot="1" x14ac:dyDescent="0.35">
      <c r="A17" s="162">
        <v>14</v>
      </c>
      <c r="B17" s="163">
        <f t="shared" ca="1" si="0"/>
        <v>1</v>
      </c>
      <c r="C17" s="164">
        <f t="shared" ca="1" si="3"/>
        <v>44</v>
      </c>
      <c r="D17" s="165">
        <f t="shared" ca="1" si="4"/>
        <v>52</v>
      </c>
      <c r="E17" s="166">
        <f t="shared" ca="1" si="1"/>
        <v>4</v>
      </c>
      <c r="F17" s="165">
        <f t="shared" ca="1" si="5"/>
        <v>56</v>
      </c>
      <c r="G17" s="165">
        <f t="shared" ca="1" si="6"/>
        <v>8</v>
      </c>
      <c r="H17" s="167">
        <f ca="1">A17-MATCH(C17,$D$4:D17,1)</f>
        <v>2</v>
      </c>
      <c r="O17" s="84">
        <v>15</v>
      </c>
      <c r="P17" s="168">
        <v>13.4</v>
      </c>
      <c r="Q17" s="169">
        <v>4.6849999999999996</v>
      </c>
    </row>
    <row r="18" spans="1:38" ht="15" thickBot="1" x14ac:dyDescent="0.35">
      <c r="A18" s="162">
        <v>15</v>
      </c>
      <c r="B18" s="163">
        <f t="shared" ca="1" si="0"/>
        <v>6</v>
      </c>
      <c r="C18" s="164">
        <f t="shared" ca="1" si="3"/>
        <v>50</v>
      </c>
      <c r="D18" s="165">
        <f t="shared" ca="1" si="4"/>
        <v>56</v>
      </c>
      <c r="E18" s="166">
        <f t="shared" ca="1" si="1"/>
        <v>3</v>
      </c>
      <c r="F18" s="165">
        <f t="shared" ca="1" si="5"/>
        <v>59</v>
      </c>
      <c r="G18" s="165">
        <f t="shared" ca="1" si="6"/>
        <v>6</v>
      </c>
      <c r="H18" s="167">
        <f ca="1">A18-MATCH(C18,$D$4:D18,1)</f>
        <v>2</v>
      </c>
      <c r="J18" s="223" t="s">
        <v>133</v>
      </c>
      <c r="K18" s="224"/>
      <c r="L18" s="224"/>
      <c r="M18" s="225"/>
      <c r="O18" s="84">
        <v>16</v>
      </c>
      <c r="P18" s="168">
        <v>3.33</v>
      </c>
      <c r="Q18" s="169">
        <v>1.335</v>
      </c>
    </row>
    <row r="19" spans="1:38" x14ac:dyDescent="0.3">
      <c r="A19" s="162">
        <v>16</v>
      </c>
      <c r="B19" s="163">
        <f t="shared" ca="1" si="0"/>
        <v>3</v>
      </c>
      <c r="C19" s="164">
        <f t="shared" ca="1" si="3"/>
        <v>53</v>
      </c>
      <c r="D19" s="165">
        <f t="shared" ca="1" si="4"/>
        <v>59</v>
      </c>
      <c r="E19" s="166">
        <f t="shared" ca="1" si="1"/>
        <v>4</v>
      </c>
      <c r="F19" s="165">
        <f t="shared" ca="1" si="5"/>
        <v>63</v>
      </c>
      <c r="G19" s="165">
        <f t="shared" ca="1" si="6"/>
        <v>6</v>
      </c>
      <c r="H19" s="167">
        <f ca="1">A19-MATCH(C19,$D$4:D19,1)</f>
        <v>2</v>
      </c>
      <c r="J19" s="194" t="s">
        <v>134</v>
      </c>
      <c r="K19" s="195"/>
      <c r="L19" s="195"/>
      <c r="M19" s="196">
        <f ca="1">AVERAGE(G4:G203)</f>
        <v>21.555</v>
      </c>
      <c r="O19" s="84">
        <v>17</v>
      </c>
      <c r="P19" s="168">
        <v>9.85</v>
      </c>
      <c r="Q19" s="169">
        <v>3.49</v>
      </c>
      <c r="AJ19"/>
      <c r="AK19"/>
      <c r="AL19"/>
    </row>
    <row r="20" spans="1:38" x14ac:dyDescent="0.3">
      <c r="A20" s="162">
        <v>17</v>
      </c>
      <c r="B20" s="163">
        <f t="shared" ca="1" si="0"/>
        <v>1</v>
      </c>
      <c r="C20" s="164">
        <f t="shared" ca="1" si="3"/>
        <v>54</v>
      </c>
      <c r="D20" s="165">
        <f t="shared" ca="1" si="4"/>
        <v>63</v>
      </c>
      <c r="E20" s="166">
        <f t="shared" ca="1" si="1"/>
        <v>3</v>
      </c>
      <c r="F20" s="165">
        <f t="shared" ca="1" si="5"/>
        <v>66</v>
      </c>
      <c r="G20" s="165">
        <f t="shared" ca="1" si="6"/>
        <v>9</v>
      </c>
      <c r="H20" s="167">
        <f ca="1">A20-MATCH(C20,$D$4:D20,1)</f>
        <v>3</v>
      </c>
      <c r="J20" s="182" t="s">
        <v>135</v>
      </c>
      <c r="K20" s="193"/>
      <c r="L20" s="193"/>
      <c r="M20" s="197">
        <f ca="1">AVERAGE(H4:H203)</f>
        <v>7.45</v>
      </c>
      <c r="O20" s="84">
        <v>18</v>
      </c>
      <c r="P20" s="168">
        <v>10.045</v>
      </c>
      <c r="Q20" s="169">
        <v>3.56</v>
      </c>
      <c r="AJ20"/>
      <c r="AK20"/>
      <c r="AL20"/>
    </row>
    <row r="21" spans="1:38" x14ac:dyDescent="0.3">
      <c r="A21" s="162">
        <v>18</v>
      </c>
      <c r="B21" s="163">
        <f t="shared" ca="1" si="0"/>
        <v>2</v>
      </c>
      <c r="C21" s="164">
        <f t="shared" ca="1" si="3"/>
        <v>56</v>
      </c>
      <c r="D21" s="165">
        <f t="shared" ca="1" si="4"/>
        <v>66</v>
      </c>
      <c r="E21" s="166">
        <f t="shared" ca="1" si="1"/>
        <v>4</v>
      </c>
      <c r="F21" s="165">
        <f t="shared" ca="1" si="5"/>
        <v>70</v>
      </c>
      <c r="G21" s="165">
        <f t="shared" ca="1" si="6"/>
        <v>10</v>
      </c>
      <c r="H21" s="167">
        <f ca="1">A21-MATCH(C21,$D$4:D21,1)</f>
        <v>3</v>
      </c>
      <c r="J21" s="182" t="s">
        <v>137</v>
      </c>
      <c r="K21" s="193"/>
      <c r="L21" s="193"/>
      <c r="M21" s="197">
        <f ca="1">SUM(M19:M20)</f>
        <v>29.004999999999999</v>
      </c>
      <c r="O21" s="84">
        <v>19</v>
      </c>
      <c r="P21" s="168">
        <v>28.914999999999999</v>
      </c>
      <c r="Q21" s="169">
        <v>10.234999999999999</v>
      </c>
      <c r="AJ21"/>
      <c r="AK21"/>
      <c r="AL21"/>
    </row>
    <row r="22" spans="1:38" ht="15" thickBot="1" x14ac:dyDescent="0.35">
      <c r="A22" s="162">
        <v>19</v>
      </c>
      <c r="B22" s="163">
        <f t="shared" ca="1" si="0"/>
        <v>2</v>
      </c>
      <c r="C22" s="164">
        <f t="shared" ca="1" si="3"/>
        <v>58</v>
      </c>
      <c r="D22" s="165">
        <f t="shared" ca="1" si="4"/>
        <v>70</v>
      </c>
      <c r="E22" s="166">
        <f t="shared" ca="1" si="1"/>
        <v>4</v>
      </c>
      <c r="F22" s="165">
        <f t="shared" ca="1" si="5"/>
        <v>74</v>
      </c>
      <c r="G22" s="165">
        <f t="shared" ca="1" si="6"/>
        <v>12</v>
      </c>
      <c r="H22" s="167">
        <f ca="1">A22-MATCH(C22,$D$4:D22,1)</f>
        <v>4</v>
      </c>
      <c r="J22" s="183" t="s">
        <v>138</v>
      </c>
      <c r="K22" s="184"/>
      <c r="L22" s="184"/>
      <c r="M22" s="198">
        <f ca="1">M19/M21</f>
        <v>0.74314773314945703</v>
      </c>
      <c r="O22" s="84">
        <v>20</v>
      </c>
      <c r="P22" s="168">
        <v>10.039999999999999</v>
      </c>
      <c r="Q22" s="169">
        <v>3.76</v>
      </c>
      <c r="AJ22"/>
      <c r="AK22"/>
      <c r="AL22"/>
    </row>
    <row r="23" spans="1:38" x14ac:dyDescent="0.3">
      <c r="A23" s="162">
        <v>20</v>
      </c>
      <c r="B23" s="163">
        <f t="shared" ca="1" si="0"/>
        <v>1</v>
      </c>
      <c r="C23" s="164">
        <f t="shared" ca="1" si="3"/>
        <v>59</v>
      </c>
      <c r="D23" s="165">
        <f t="shared" ca="1" si="4"/>
        <v>74</v>
      </c>
      <c r="E23" s="166">
        <f t="shared" ca="1" si="1"/>
        <v>2</v>
      </c>
      <c r="F23" s="165">
        <f t="shared" ca="1" si="5"/>
        <v>76</v>
      </c>
      <c r="G23" s="165">
        <f t="shared" ca="1" si="6"/>
        <v>15</v>
      </c>
      <c r="H23" s="167">
        <f ca="1">A23-MATCH(C23,$D$4:D23,1)</f>
        <v>4</v>
      </c>
      <c r="O23" s="84">
        <v>21</v>
      </c>
      <c r="P23" s="168">
        <v>6.56</v>
      </c>
      <c r="Q23" s="169">
        <v>2.4300000000000002</v>
      </c>
    </row>
    <row r="24" spans="1:38" ht="15" thickBot="1" x14ac:dyDescent="0.35">
      <c r="A24" s="162">
        <v>21</v>
      </c>
      <c r="B24" s="163">
        <f t="shared" ca="1" si="0"/>
        <v>4</v>
      </c>
      <c r="C24" s="164">
        <f t="shared" ca="1" si="3"/>
        <v>63</v>
      </c>
      <c r="D24" s="165">
        <f t="shared" ca="1" si="4"/>
        <v>76</v>
      </c>
      <c r="E24" s="166">
        <f t="shared" ca="1" si="1"/>
        <v>2</v>
      </c>
      <c r="F24" s="165">
        <f t="shared" ca="1" si="5"/>
        <v>78</v>
      </c>
      <c r="G24" s="165">
        <f t="shared" ca="1" si="6"/>
        <v>13</v>
      </c>
      <c r="H24" s="167">
        <f ca="1">A24-MATCH(C24,$D$4:D24,1)</f>
        <v>4</v>
      </c>
      <c r="J24" s="226" t="s">
        <v>136</v>
      </c>
      <c r="K24" s="227"/>
      <c r="L24" s="227"/>
      <c r="M24" s="228"/>
      <c r="O24" s="84">
        <v>22</v>
      </c>
      <c r="P24" s="168">
        <v>8.875</v>
      </c>
      <c r="Q24" s="169">
        <v>3.24</v>
      </c>
    </row>
    <row r="25" spans="1:38" x14ac:dyDescent="0.3">
      <c r="A25" s="162">
        <v>22</v>
      </c>
      <c r="B25" s="163">
        <f t="shared" ca="1" si="0"/>
        <v>6</v>
      </c>
      <c r="C25" s="164">
        <f t="shared" ca="1" si="3"/>
        <v>69</v>
      </c>
      <c r="D25" s="165">
        <f t="shared" ca="1" si="4"/>
        <v>78</v>
      </c>
      <c r="E25" s="166">
        <f t="shared" ca="1" si="1"/>
        <v>4</v>
      </c>
      <c r="F25" s="165">
        <f t="shared" ca="1" si="5"/>
        <v>82</v>
      </c>
      <c r="G25" s="165">
        <f t="shared" ca="1" si="6"/>
        <v>9</v>
      </c>
      <c r="H25" s="167">
        <f ca="1">A25-MATCH(C25,$D$4:D25,1)</f>
        <v>4</v>
      </c>
      <c r="J25" s="194" t="s">
        <v>134</v>
      </c>
      <c r="K25" s="195"/>
      <c r="L25" s="195"/>
      <c r="M25" s="196">
        <f ca="1">AVERAGE(P3:P202)</f>
        <v>19.628599999999999</v>
      </c>
      <c r="O25" s="84">
        <v>23</v>
      </c>
      <c r="P25" s="168">
        <v>7.97</v>
      </c>
      <c r="Q25" s="169">
        <v>2.88</v>
      </c>
    </row>
    <row r="26" spans="1:38" x14ac:dyDescent="0.3">
      <c r="A26" s="162">
        <v>23</v>
      </c>
      <c r="B26" s="163">
        <f t="shared" ca="1" si="0"/>
        <v>5</v>
      </c>
      <c r="C26" s="164">
        <f t="shared" ca="1" si="3"/>
        <v>74</v>
      </c>
      <c r="D26" s="165">
        <f t="shared" ca="1" si="4"/>
        <v>82</v>
      </c>
      <c r="E26" s="166">
        <f t="shared" ca="1" si="1"/>
        <v>1</v>
      </c>
      <c r="F26" s="165">
        <f t="shared" ca="1" si="5"/>
        <v>83</v>
      </c>
      <c r="G26" s="165">
        <f t="shared" ca="1" si="6"/>
        <v>8</v>
      </c>
      <c r="H26" s="167">
        <f ca="1">A26-MATCH(C26,$D$4:D26,1)</f>
        <v>3</v>
      </c>
      <c r="J26" s="182" t="s">
        <v>135</v>
      </c>
      <c r="K26" s="193"/>
      <c r="L26" s="193"/>
      <c r="M26" s="197">
        <f ca="1">AVERAGE(Q3:Q202)</f>
        <v>6.8000499999999988</v>
      </c>
      <c r="O26" s="84">
        <v>24</v>
      </c>
      <c r="P26" s="168">
        <v>38.015000000000001</v>
      </c>
      <c r="Q26" s="169">
        <v>12.16</v>
      </c>
    </row>
    <row r="27" spans="1:38" x14ac:dyDescent="0.3">
      <c r="A27" s="162">
        <v>24</v>
      </c>
      <c r="B27" s="163">
        <f t="shared" ca="1" si="0"/>
        <v>1</v>
      </c>
      <c r="C27" s="164">
        <f t="shared" ca="1" si="3"/>
        <v>75</v>
      </c>
      <c r="D27" s="165">
        <f t="shared" ca="1" si="4"/>
        <v>83</v>
      </c>
      <c r="E27" s="166">
        <f t="shared" ca="1" si="1"/>
        <v>2</v>
      </c>
      <c r="F27" s="165">
        <f t="shared" ca="1" si="5"/>
        <v>85</v>
      </c>
      <c r="G27" s="165">
        <f t="shared" ca="1" si="6"/>
        <v>8</v>
      </c>
      <c r="H27" s="167">
        <f ca="1">A27-MATCH(C27,$D$4:D27,1)</f>
        <v>4</v>
      </c>
      <c r="J27" s="182" t="s">
        <v>137</v>
      </c>
      <c r="K27" s="193"/>
      <c r="L27" s="193"/>
      <c r="M27" s="197">
        <f ca="1">SUM(M25:M26)</f>
        <v>26.428649999999998</v>
      </c>
      <c r="O27" s="84">
        <v>25</v>
      </c>
      <c r="P27" s="168">
        <v>20.059999999999999</v>
      </c>
      <c r="Q27" s="169">
        <v>7.18</v>
      </c>
    </row>
    <row r="28" spans="1:38" ht="15" thickBot="1" x14ac:dyDescent="0.35">
      <c r="A28" s="162">
        <v>25</v>
      </c>
      <c r="B28" s="163">
        <f t="shared" ca="1" si="0"/>
        <v>1</v>
      </c>
      <c r="C28" s="164">
        <f t="shared" ca="1" si="3"/>
        <v>76</v>
      </c>
      <c r="D28" s="165">
        <f t="shared" ca="1" si="4"/>
        <v>85</v>
      </c>
      <c r="E28" s="166">
        <f t="shared" ca="1" si="1"/>
        <v>3</v>
      </c>
      <c r="F28" s="165">
        <f t="shared" ca="1" si="5"/>
        <v>88</v>
      </c>
      <c r="G28" s="165">
        <f t="shared" ca="1" si="6"/>
        <v>9</v>
      </c>
      <c r="H28" s="167">
        <f ca="1">A28-MATCH(C28,$D$4:D28,1)</f>
        <v>4</v>
      </c>
      <c r="J28" s="183" t="s">
        <v>138</v>
      </c>
      <c r="K28" s="184"/>
      <c r="L28" s="184"/>
      <c r="M28" s="198">
        <f ca="1">M25/M27</f>
        <v>0.74270157575207207</v>
      </c>
      <c r="O28" s="84">
        <v>26</v>
      </c>
      <c r="P28" s="168">
        <v>4.6150000000000002</v>
      </c>
      <c r="Q28" s="169">
        <v>1.7849999999999999</v>
      </c>
    </row>
    <row r="29" spans="1:38" x14ac:dyDescent="0.3">
      <c r="A29" s="162">
        <v>26</v>
      </c>
      <c r="B29" s="163">
        <f t="shared" ca="1" si="0"/>
        <v>4</v>
      </c>
      <c r="C29" s="164">
        <f t="shared" ca="1" si="3"/>
        <v>80</v>
      </c>
      <c r="D29" s="165">
        <f t="shared" ca="1" si="4"/>
        <v>88</v>
      </c>
      <c r="E29" s="166">
        <f t="shared" ca="1" si="1"/>
        <v>2</v>
      </c>
      <c r="F29" s="165">
        <f t="shared" ca="1" si="5"/>
        <v>90</v>
      </c>
      <c r="G29" s="165">
        <f t="shared" ca="1" si="6"/>
        <v>8</v>
      </c>
      <c r="H29" s="167">
        <f ca="1">A29-MATCH(C29,$D$4:D29,1)</f>
        <v>4</v>
      </c>
      <c r="O29" s="84">
        <v>27</v>
      </c>
      <c r="P29" s="168">
        <v>14.24</v>
      </c>
      <c r="Q29" s="169">
        <v>5.1349999999999998</v>
      </c>
    </row>
    <row r="30" spans="1:38" x14ac:dyDescent="0.3">
      <c r="A30" s="162">
        <v>27</v>
      </c>
      <c r="B30" s="163">
        <f t="shared" ca="1" si="0"/>
        <v>3</v>
      </c>
      <c r="C30" s="164">
        <f t="shared" ca="1" si="3"/>
        <v>83</v>
      </c>
      <c r="D30" s="165">
        <f t="shared" ca="1" si="4"/>
        <v>90</v>
      </c>
      <c r="E30" s="166">
        <f t="shared" ca="1" si="1"/>
        <v>3</v>
      </c>
      <c r="F30" s="165">
        <f t="shared" ca="1" si="5"/>
        <v>93</v>
      </c>
      <c r="G30" s="165">
        <f t="shared" ca="1" si="6"/>
        <v>7</v>
      </c>
      <c r="H30" s="167">
        <f ca="1">A30-MATCH(C30,$D$4:D30,1)</f>
        <v>3</v>
      </c>
      <c r="O30" s="84">
        <v>28</v>
      </c>
      <c r="P30" s="168">
        <v>34.744999999999997</v>
      </c>
      <c r="Q30" s="169">
        <v>11.84</v>
      </c>
    </row>
    <row r="31" spans="1:38" x14ac:dyDescent="0.3">
      <c r="A31" s="162">
        <v>28</v>
      </c>
      <c r="B31" s="163">
        <f t="shared" ca="1" si="0"/>
        <v>4</v>
      </c>
      <c r="C31" s="164">
        <f t="shared" ca="1" si="3"/>
        <v>87</v>
      </c>
      <c r="D31" s="165">
        <f t="shared" ca="1" si="4"/>
        <v>93</v>
      </c>
      <c r="E31" s="166">
        <f t="shared" ca="1" si="1"/>
        <v>3</v>
      </c>
      <c r="F31" s="165">
        <f t="shared" ca="1" si="5"/>
        <v>96</v>
      </c>
      <c r="G31" s="165">
        <f t="shared" ca="1" si="6"/>
        <v>6</v>
      </c>
      <c r="H31" s="167">
        <f ca="1">A31-MATCH(C31,$D$4:D31,1)</f>
        <v>3</v>
      </c>
      <c r="O31" s="84">
        <v>29</v>
      </c>
      <c r="P31" s="168">
        <v>17.385000000000002</v>
      </c>
      <c r="Q31" s="169">
        <v>5.8</v>
      </c>
    </row>
    <row r="32" spans="1:38" x14ac:dyDescent="0.3">
      <c r="A32" s="162">
        <v>29</v>
      </c>
      <c r="B32" s="163">
        <f t="shared" ca="1" si="0"/>
        <v>1</v>
      </c>
      <c r="C32" s="164">
        <f t="shared" ca="1" si="3"/>
        <v>88</v>
      </c>
      <c r="D32" s="165">
        <f t="shared" ca="1" si="4"/>
        <v>96</v>
      </c>
      <c r="E32" s="166">
        <f t="shared" ca="1" si="1"/>
        <v>2</v>
      </c>
      <c r="F32" s="165">
        <f t="shared" ca="1" si="5"/>
        <v>98</v>
      </c>
      <c r="G32" s="165">
        <f t="shared" ca="1" si="6"/>
        <v>8</v>
      </c>
      <c r="H32" s="167">
        <f ca="1">A32-MATCH(C32,$D$4:D32,1)</f>
        <v>3</v>
      </c>
      <c r="O32" s="84">
        <v>30</v>
      </c>
      <c r="P32" s="168">
        <v>21.465</v>
      </c>
      <c r="Q32" s="169">
        <v>7.72</v>
      </c>
    </row>
    <row r="33" spans="1:17" x14ac:dyDescent="0.3">
      <c r="A33" s="162">
        <v>30</v>
      </c>
      <c r="B33" s="163">
        <f t="shared" ca="1" si="0"/>
        <v>3</v>
      </c>
      <c r="C33" s="164">
        <f t="shared" ca="1" si="3"/>
        <v>91</v>
      </c>
      <c r="D33" s="165">
        <f t="shared" ca="1" si="4"/>
        <v>98</v>
      </c>
      <c r="E33" s="166">
        <f t="shared" ca="1" si="1"/>
        <v>4</v>
      </c>
      <c r="F33" s="165">
        <f t="shared" ca="1" si="5"/>
        <v>102</v>
      </c>
      <c r="G33" s="165">
        <f t="shared" ca="1" si="6"/>
        <v>7</v>
      </c>
      <c r="H33" s="167">
        <f ca="1">A33-MATCH(C33,$D$4:D33,1)</f>
        <v>3</v>
      </c>
      <c r="O33" s="84">
        <v>31</v>
      </c>
      <c r="P33" s="168">
        <v>48.234999999999999</v>
      </c>
      <c r="Q33" s="169">
        <v>16.164999999999999</v>
      </c>
    </row>
    <row r="34" spans="1:17" x14ac:dyDescent="0.3">
      <c r="A34" s="162">
        <v>31</v>
      </c>
      <c r="B34" s="163">
        <f t="shared" ca="1" si="0"/>
        <v>1</v>
      </c>
      <c r="C34" s="164">
        <f t="shared" ca="1" si="3"/>
        <v>92</v>
      </c>
      <c r="D34" s="165">
        <f t="shared" ca="1" si="4"/>
        <v>102</v>
      </c>
      <c r="E34" s="166">
        <f t="shared" ca="1" si="1"/>
        <v>4</v>
      </c>
      <c r="F34" s="165">
        <f t="shared" ca="1" si="5"/>
        <v>106</v>
      </c>
      <c r="G34" s="165">
        <f t="shared" ca="1" si="6"/>
        <v>10</v>
      </c>
      <c r="H34" s="167">
        <f ca="1">A34-MATCH(C34,$D$4:D34,1)</f>
        <v>4</v>
      </c>
      <c r="O34" s="84">
        <v>32</v>
      </c>
      <c r="P34" s="168">
        <v>5.47</v>
      </c>
      <c r="Q34" s="169">
        <v>2.125</v>
      </c>
    </row>
    <row r="35" spans="1:17" x14ac:dyDescent="0.3">
      <c r="A35" s="162">
        <v>32</v>
      </c>
      <c r="B35" s="163">
        <f t="shared" ca="1" si="0"/>
        <v>4</v>
      </c>
      <c r="C35" s="164">
        <f t="shared" ca="1" si="3"/>
        <v>96</v>
      </c>
      <c r="D35" s="165">
        <f t="shared" ca="1" si="4"/>
        <v>106</v>
      </c>
      <c r="E35" s="166">
        <f t="shared" ca="1" si="1"/>
        <v>4</v>
      </c>
      <c r="F35" s="165">
        <f t="shared" ca="1" si="5"/>
        <v>110</v>
      </c>
      <c r="G35" s="165">
        <f t="shared" ca="1" si="6"/>
        <v>10</v>
      </c>
      <c r="H35" s="167">
        <f ca="1">A35-MATCH(C35,$D$4:D35,1)</f>
        <v>3</v>
      </c>
      <c r="O35" s="84">
        <v>33</v>
      </c>
      <c r="P35" s="168">
        <v>17.149999999999999</v>
      </c>
      <c r="Q35" s="169">
        <v>5.97</v>
      </c>
    </row>
    <row r="36" spans="1:17" x14ac:dyDescent="0.3">
      <c r="A36" s="162">
        <v>33</v>
      </c>
      <c r="B36" s="163">
        <f t="shared" ca="1" si="0"/>
        <v>2</v>
      </c>
      <c r="C36" s="164">
        <f t="shared" ca="1" si="3"/>
        <v>98</v>
      </c>
      <c r="D36" s="165">
        <f t="shared" ca="1" si="4"/>
        <v>110</v>
      </c>
      <c r="E36" s="166">
        <f t="shared" ca="1" si="1"/>
        <v>3</v>
      </c>
      <c r="F36" s="165">
        <f t="shared" ca="1" si="5"/>
        <v>113</v>
      </c>
      <c r="G36" s="165">
        <f t="shared" ca="1" si="6"/>
        <v>12</v>
      </c>
      <c r="H36" s="167">
        <f ca="1">A36-MATCH(C36,$D$4:D36,1)</f>
        <v>3</v>
      </c>
      <c r="O36" s="84">
        <v>34</v>
      </c>
      <c r="P36" s="168">
        <v>15.695</v>
      </c>
      <c r="Q36" s="169">
        <v>5.33</v>
      </c>
    </row>
    <row r="37" spans="1:17" x14ac:dyDescent="0.3">
      <c r="A37" s="162">
        <v>34</v>
      </c>
      <c r="B37" s="163">
        <f t="shared" ca="1" si="0"/>
        <v>1</v>
      </c>
      <c r="C37" s="164">
        <f t="shared" ca="1" si="3"/>
        <v>99</v>
      </c>
      <c r="D37" s="165">
        <f t="shared" ca="1" si="4"/>
        <v>113</v>
      </c>
      <c r="E37" s="166">
        <f t="shared" ca="1" si="1"/>
        <v>2</v>
      </c>
      <c r="F37" s="165">
        <f t="shared" ca="1" si="5"/>
        <v>115</v>
      </c>
      <c r="G37" s="165">
        <f t="shared" ca="1" si="6"/>
        <v>14</v>
      </c>
      <c r="H37" s="167">
        <f ca="1">A37-MATCH(C37,$D$4:D37,1)</f>
        <v>4</v>
      </c>
      <c r="O37" s="84">
        <v>35</v>
      </c>
      <c r="P37" s="168">
        <v>26.1</v>
      </c>
      <c r="Q37" s="169">
        <v>8.6649999999999991</v>
      </c>
    </row>
    <row r="38" spans="1:17" x14ac:dyDescent="0.3">
      <c r="A38" s="162">
        <v>35</v>
      </c>
      <c r="B38" s="163">
        <f t="shared" ca="1" si="0"/>
        <v>1</v>
      </c>
      <c r="C38" s="164">
        <f t="shared" ca="1" si="3"/>
        <v>100</v>
      </c>
      <c r="D38" s="165">
        <f t="shared" ca="1" si="4"/>
        <v>115</v>
      </c>
      <c r="E38" s="166">
        <f t="shared" ca="1" si="1"/>
        <v>4</v>
      </c>
      <c r="F38" s="165">
        <f t="shared" ca="1" si="5"/>
        <v>119</v>
      </c>
      <c r="G38" s="165">
        <f t="shared" ca="1" si="6"/>
        <v>15</v>
      </c>
      <c r="H38" s="167">
        <f ca="1">A38-MATCH(C38,$D$4:D38,1)</f>
        <v>5</v>
      </c>
      <c r="O38" s="84">
        <v>36</v>
      </c>
      <c r="P38" s="168">
        <v>41.03</v>
      </c>
      <c r="Q38" s="169">
        <v>13.345000000000001</v>
      </c>
    </row>
    <row r="39" spans="1:17" x14ac:dyDescent="0.3">
      <c r="A39" s="162">
        <v>36</v>
      </c>
      <c r="B39" s="163">
        <f t="shared" ca="1" si="0"/>
        <v>6</v>
      </c>
      <c r="C39" s="164">
        <f t="shared" ca="1" si="3"/>
        <v>106</v>
      </c>
      <c r="D39" s="165">
        <f t="shared" ca="1" si="4"/>
        <v>119</v>
      </c>
      <c r="E39" s="166">
        <f t="shared" ca="1" si="1"/>
        <v>2</v>
      </c>
      <c r="F39" s="165">
        <f t="shared" ca="1" si="5"/>
        <v>121</v>
      </c>
      <c r="G39" s="165">
        <f t="shared" ca="1" si="6"/>
        <v>13</v>
      </c>
      <c r="H39" s="167">
        <f ca="1">A39-MATCH(C39,$D$4:D39,1)</f>
        <v>4</v>
      </c>
      <c r="O39" s="84">
        <v>37</v>
      </c>
      <c r="P39" s="168">
        <v>11.145</v>
      </c>
      <c r="Q39" s="169">
        <v>3.9750000000000001</v>
      </c>
    </row>
    <row r="40" spans="1:17" x14ac:dyDescent="0.3">
      <c r="A40" s="162">
        <v>37</v>
      </c>
      <c r="B40" s="163">
        <f t="shared" ca="1" si="0"/>
        <v>6</v>
      </c>
      <c r="C40" s="164">
        <f t="shared" ca="1" si="3"/>
        <v>112</v>
      </c>
      <c r="D40" s="165">
        <f t="shared" ca="1" si="4"/>
        <v>121</v>
      </c>
      <c r="E40" s="166">
        <f t="shared" ca="1" si="1"/>
        <v>4</v>
      </c>
      <c r="F40" s="165">
        <f t="shared" ca="1" si="5"/>
        <v>125</v>
      </c>
      <c r="G40" s="165">
        <f t="shared" ca="1" si="6"/>
        <v>9</v>
      </c>
      <c r="H40" s="167">
        <f ca="1">A40-MATCH(C40,$D$4:D40,1)</f>
        <v>4</v>
      </c>
      <c r="O40" s="84">
        <v>38</v>
      </c>
      <c r="P40" s="168">
        <v>25.954999999999998</v>
      </c>
      <c r="Q40" s="169">
        <v>9.2050000000000001</v>
      </c>
    </row>
    <row r="41" spans="1:17" x14ac:dyDescent="0.3">
      <c r="A41" s="162">
        <v>38</v>
      </c>
      <c r="B41" s="163">
        <f t="shared" ca="1" si="0"/>
        <v>4</v>
      </c>
      <c r="C41" s="164">
        <f t="shared" ca="1" si="3"/>
        <v>116</v>
      </c>
      <c r="D41" s="165">
        <f t="shared" ca="1" si="4"/>
        <v>125</v>
      </c>
      <c r="E41" s="166">
        <f t="shared" ca="1" si="1"/>
        <v>4</v>
      </c>
      <c r="F41" s="165">
        <f t="shared" ca="1" si="5"/>
        <v>129</v>
      </c>
      <c r="G41" s="165">
        <f t="shared" ca="1" si="6"/>
        <v>9</v>
      </c>
      <c r="H41" s="167">
        <f ca="1">A41-MATCH(C41,$D$4:D41,1)</f>
        <v>3</v>
      </c>
      <c r="O41" s="84">
        <v>39</v>
      </c>
      <c r="P41" s="168">
        <v>11.305</v>
      </c>
      <c r="Q41" s="169">
        <v>4.085</v>
      </c>
    </row>
    <row r="42" spans="1:17" x14ac:dyDescent="0.3">
      <c r="A42" s="162">
        <v>39</v>
      </c>
      <c r="B42" s="163">
        <f t="shared" ca="1" si="0"/>
        <v>2</v>
      </c>
      <c r="C42" s="164">
        <f t="shared" ca="1" si="3"/>
        <v>118</v>
      </c>
      <c r="D42" s="165">
        <f t="shared" ca="1" si="4"/>
        <v>129</v>
      </c>
      <c r="E42" s="166">
        <f t="shared" ca="1" si="1"/>
        <v>4</v>
      </c>
      <c r="F42" s="165">
        <f t="shared" ca="1" si="5"/>
        <v>133</v>
      </c>
      <c r="G42" s="165">
        <f t="shared" ca="1" si="6"/>
        <v>11</v>
      </c>
      <c r="H42" s="167">
        <f ca="1">A42-MATCH(C42,$D$4:D42,1)</f>
        <v>4</v>
      </c>
      <c r="O42" s="84">
        <v>40</v>
      </c>
      <c r="P42" s="168">
        <v>14.455</v>
      </c>
      <c r="Q42" s="169">
        <v>5.375</v>
      </c>
    </row>
    <row r="43" spans="1:17" x14ac:dyDescent="0.3">
      <c r="A43" s="162">
        <v>40</v>
      </c>
      <c r="B43" s="163">
        <f t="shared" ca="1" si="0"/>
        <v>5</v>
      </c>
      <c r="C43" s="164">
        <f t="shared" ca="1" si="3"/>
        <v>123</v>
      </c>
      <c r="D43" s="165">
        <f t="shared" ca="1" si="4"/>
        <v>133</v>
      </c>
      <c r="E43" s="166">
        <f t="shared" ca="1" si="1"/>
        <v>2</v>
      </c>
      <c r="F43" s="165">
        <f t="shared" ca="1" si="5"/>
        <v>135</v>
      </c>
      <c r="G43" s="165">
        <f t="shared" ca="1" si="6"/>
        <v>10</v>
      </c>
      <c r="H43" s="167">
        <f ca="1">A43-MATCH(C43,$D$4:D43,1)</f>
        <v>3</v>
      </c>
      <c r="O43" s="84">
        <v>41</v>
      </c>
      <c r="P43" s="168">
        <v>8.2449999999999992</v>
      </c>
      <c r="Q43" s="169">
        <v>3.0350000000000001</v>
      </c>
    </row>
    <row r="44" spans="1:17" x14ac:dyDescent="0.3">
      <c r="A44" s="162">
        <v>41</v>
      </c>
      <c r="B44" s="163">
        <f t="shared" ca="1" si="0"/>
        <v>2</v>
      </c>
      <c r="C44" s="164">
        <f t="shared" ca="1" si="3"/>
        <v>125</v>
      </c>
      <c r="D44" s="165">
        <f t="shared" ca="1" si="4"/>
        <v>135</v>
      </c>
      <c r="E44" s="166">
        <f t="shared" ca="1" si="1"/>
        <v>3</v>
      </c>
      <c r="F44" s="165">
        <f t="shared" ca="1" si="5"/>
        <v>138</v>
      </c>
      <c r="G44" s="165">
        <f t="shared" ca="1" si="6"/>
        <v>10</v>
      </c>
      <c r="H44" s="167">
        <f ca="1">A44-MATCH(C44,$D$4:D44,1)</f>
        <v>3</v>
      </c>
      <c r="O44" s="84">
        <v>42</v>
      </c>
      <c r="P44" s="168">
        <v>6.69</v>
      </c>
      <c r="Q44" s="169">
        <v>2.5350000000000001</v>
      </c>
    </row>
    <row r="45" spans="1:17" x14ac:dyDescent="0.3">
      <c r="A45" s="162">
        <v>42</v>
      </c>
      <c r="B45" s="163">
        <f t="shared" ca="1" si="0"/>
        <v>5</v>
      </c>
      <c r="C45" s="164">
        <f t="shared" ca="1" si="3"/>
        <v>130</v>
      </c>
      <c r="D45" s="165">
        <f t="shared" ca="1" si="4"/>
        <v>138</v>
      </c>
      <c r="E45" s="166">
        <f t="shared" ca="1" si="1"/>
        <v>2</v>
      </c>
      <c r="F45" s="165">
        <f t="shared" ca="1" si="5"/>
        <v>140</v>
      </c>
      <c r="G45" s="165">
        <f t="shared" ca="1" si="6"/>
        <v>8</v>
      </c>
      <c r="H45" s="167">
        <f ca="1">A45-MATCH(C45,$D$4:D45,1)</f>
        <v>3</v>
      </c>
      <c r="O45" s="84">
        <v>43</v>
      </c>
      <c r="P45" s="168">
        <v>21.645</v>
      </c>
      <c r="Q45" s="169">
        <v>7.31</v>
      </c>
    </row>
    <row r="46" spans="1:17" x14ac:dyDescent="0.3">
      <c r="A46" s="162">
        <v>43</v>
      </c>
      <c r="B46" s="163">
        <f t="shared" ca="1" si="0"/>
        <v>2</v>
      </c>
      <c r="C46" s="164">
        <f t="shared" ca="1" si="3"/>
        <v>132</v>
      </c>
      <c r="D46" s="165">
        <f t="shared" ca="1" si="4"/>
        <v>140</v>
      </c>
      <c r="E46" s="166">
        <f t="shared" ca="1" si="1"/>
        <v>3</v>
      </c>
      <c r="F46" s="165">
        <f t="shared" ca="1" si="5"/>
        <v>143</v>
      </c>
      <c r="G46" s="165">
        <f t="shared" ca="1" si="6"/>
        <v>8</v>
      </c>
      <c r="H46" s="167">
        <f ca="1">A46-MATCH(C46,$D$4:D46,1)</f>
        <v>4</v>
      </c>
      <c r="O46" s="84">
        <v>44</v>
      </c>
      <c r="P46" s="168">
        <v>10.77</v>
      </c>
      <c r="Q46" s="169">
        <v>3.8250000000000002</v>
      </c>
    </row>
    <row r="47" spans="1:17" x14ac:dyDescent="0.3">
      <c r="A47" s="162">
        <v>44</v>
      </c>
      <c r="B47" s="163">
        <f t="shared" ca="1" si="0"/>
        <v>2</v>
      </c>
      <c r="C47" s="164">
        <f t="shared" ca="1" si="3"/>
        <v>134</v>
      </c>
      <c r="D47" s="165">
        <f t="shared" ca="1" si="4"/>
        <v>143</v>
      </c>
      <c r="E47" s="166">
        <f t="shared" ca="1" si="1"/>
        <v>1</v>
      </c>
      <c r="F47" s="165">
        <f t="shared" ca="1" si="5"/>
        <v>144</v>
      </c>
      <c r="G47" s="165">
        <f t="shared" ca="1" si="6"/>
        <v>9</v>
      </c>
      <c r="H47" s="167">
        <f ca="1">A47-MATCH(C47,$D$4:D47,1)</f>
        <v>4</v>
      </c>
      <c r="O47" s="84">
        <v>45</v>
      </c>
      <c r="P47" s="168">
        <v>29.89</v>
      </c>
      <c r="Q47" s="169">
        <v>10.164999999999999</v>
      </c>
    </row>
    <row r="48" spans="1:17" x14ac:dyDescent="0.3">
      <c r="A48" s="162">
        <v>45</v>
      </c>
      <c r="B48" s="163">
        <f t="shared" ca="1" si="0"/>
        <v>5</v>
      </c>
      <c r="C48" s="164">
        <f t="shared" ca="1" si="3"/>
        <v>139</v>
      </c>
      <c r="D48" s="165">
        <f t="shared" ca="1" si="4"/>
        <v>144</v>
      </c>
      <c r="E48" s="166">
        <f t="shared" ca="1" si="1"/>
        <v>2</v>
      </c>
      <c r="F48" s="165">
        <f t="shared" ca="1" si="5"/>
        <v>146</v>
      </c>
      <c r="G48" s="165">
        <f t="shared" ca="1" si="6"/>
        <v>5</v>
      </c>
      <c r="H48" s="167">
        <f ca="1">A48-MATCH(C48,$D$4:D48,1)</f>
        <v>3</v>
      </c>
      <c r="O48" s="84">
        <v>46</v>
      </c>
      <c r="P48" s="168">
        <v>36.31</v>
      </c>
      <c r="Q48" s="169">
        <v>12.21</v>
      </c>
    </row>
    <row r="49" spans="1:17" x14ac:dyDescent="0.3">
      <c r="A49" s="162">
        <v>46</v>
      </c>
      <c r="B49" s="163">
        <f t="shared" ca="1" si="0"/>
        <v>4</v>
      </c>
      <c r="C49" s="164">
        <f t="shared" ca="1" si="3"/>
        <v>143</v>
      </c>
      <c r="D49" s="165">
        <f t="shared" ca="1" si="4"/>
        <v>146</v>
      </c>
      <c r="E49" s="166">
        <f t="shared" ca="1" si="1"/>
        <v>2</v>
      </c>
      <c r="F49" s="165">
        <f t="shared" ca="1" si="5"/>
        <v>148</v>
      </c>
      <c r="G49" s="165">
        <f t="shared" ca="1" si="6"/>
        <v>3</v>
      </c>
      <c r="H49" s="167">
        <f ca="1">A49-MATCH(C49,$D$4:D49,1)</f>
        <v>2</v>
      </c>
      <c r="O49" s="84">
        <v>47</v>
      </c>
      <c r="P49" s="168">
        <v>11.25</v>
      </c>
      <c r="Q49" s="169">
        <v>3.95</v>
      </c>
    </row>
    <row r="50" spans="1:17" x14ac:dyDescent="0.3">
      <c r="A50" s="162">
        <v>47</v>
      </c>
      <c r="B50" s="163">
        <f t="shared" ca="1" si="0"/>
        <v>6</v>
      </c>
      <c r="C50" s="164">
        <f t="shared" ca="1" si="3"/>
        <v>149</v>
      </c>
      <c r="D50" s="165">
        <f t="shared" ca="1" si="4"/>
        <v>149</v>
      </c>
      <c r="E50" s="166">
        <f t="shared" ca="1" si="1"/>
        <v>2</v>
      </c>
      <c r="F50" s="165">
        <f t="shared" ca="1" si="5"/>
        <v>151</v>
      </c>
      <c r="G50" s="165">
        <f t="shared" ca="1" si="6"/>
        <v>0</v>
      </c>
      <c r="H50" s="167">
        <f ca="1">A50-MATCH(C50,$D$4:D50,1)</f>
        <v>0</v>
      </c>
      <c r="O50" s="84">
        <v>48</v>
      </c>
      <c r="P50" s="168">
        <v>20.27</v>
      </c>
      <c r="Q50" s="169">
        <v>6.9349999999999996</v>
      </c>
    </row>
    <row r="51" spans="1:17" x14ac:dyDescent="0.3">
      <c r="A51" s="162">
        <v>48</v>
      </c>
      <c r="B51" s="163">
        <f t="shared" ca="1" si="0"/>
        <v>4</v>
      </c>
      <c r="C51" s="164">
        <f t="shared" ca="1" si="3"/>
        <v>153</v>
      </c>
      <c r="D51" s="165">
        <f t="shared" ca="1" si="4"/>
        <v>153</v>
      </c>
      <c r="E51" s="166">
        <f t="shared" ca="1" si="1"/>
        <v>4</v>
      </c>
      <c r="F51" s="165">
        <f t="shared" ca="1" si="5"/>
        <v>157</v>
      </c>
      <c r="G51" s="165">
        <f t="shared" ca="1" si="6"/>
        <v>0</v>
      </c>
      <c r="H51" s="167">
        <f ca="1">A51-MATCH(C51,$D$4:D51,1)</f>
        <v>0</v>
      </c>
      <c r="O51" s="84">
        <v>49</v>
      </c>
      <c r="P51" s="168">
        <v>5.65</v>
      </c>
      <c r="Q51" s="169">
        <v>2.1549999999999998</v>
      </c>
    </row>
    <row r="52" spans="1:17" x14ac:dyDescent="0.3">
      <c r="A52" s="162">
        <v>49</v>
      </c>
      <c r="B52" s="163">
        <f t="shared" ca="1" si="0"/>
        <v>6</v>
      </c>
      <c r="C52" s="164">
        <f t="shared" ca="1" si="3"/>
        <v>159</v>
      </c>
      <c r="D52" s="165">
        <f t="shared" ca="1" si="4"/>
        <v>159</v>
      </c>
      <c r="E52" s="166">
        <f t="shared" ca="1" si="1"/>
        <v>2</v>
      </c>
      <c r="F52" s="165">
        <f t="shared" ca="1" si="5"/>
        <v>161</v>
      </c>
      <c r="G52" s="165">
        <f t="shared" ca="1" si="6"/>
        <v>0</v>
      </c>
      <c r="H52" s="167">
        <f ca="1">A52-MATCH(C52,$D$4:D52,1)</f>
        <v>0</v>
      </c>
      <c r="O52" s="84">
        <v>50</v>
      </c>
      <c r="P52" s="168">
        <v>16.184999999999999</v>
      </c>
      <c r="Q52" s="169">
        <v>5.5350000000000001</v>
      </c>
    </row>
    <row r="53" spans="1:17" x14ac:dyDescent="0.3">
      <c r="A53" s="162">
        <v>50</v>
      </c>
      <c r="B53" s="163">
        <f t="shared" ca="1" si="0"/>
        <v>1</v>
      </c>
      <c r="C53" s="164">
        <f t="shared" ca="1" si="3"/>
        <v>160</v>
      </c>
      <c r="D53" s="165">
        <f t="shared" ca="1" si="4"/>
        <v>161</v>
      </c>
      <c r="E53" s="166">
        <f t="shared" ca="1" si="1"/>
        <v>3</v>
      </c>
      <c r="F53" s="165">
        <f t="shared" ca="1" si="5"/>
        <v>164</v>
      </c>
      <c r="G53" s="165">
        <f t="shared" ca="1" si="6"/>
        <v>1</v>
      </c>
      <c r="H53" s="167">
        <f ca="1">A53-MATCH(C53,$D$4:D53,1)</f>
        <v>1</v>
      </c>
      <c r="O53" s="84">
        <v>51</v>
      </c>
      <c r="P53" s="168">
        <v>34.770000000000003</v>
      </c>
      <c r="Q53" s="169">
        <v>11.98</v>
      </c>
    </row>
    <row r="54" spans="1:17" x14ac:dyDescent="0.3">
      <c r="A54" s="162">
        <v>51</v>
      </c>
      <c r="B54" s="163">
        <f t="shared" ca="1" si="0"/>
        <v>1</v>
      </c>
      <c r="C54" s="164">
        <f t="shared" ca="1" si="3"/>
        <v>161</v>
      </c>
      <c r="D54" s="165">
        <f t="shared" ca="1" si="4"/>
        <v>164</v>
      </c>
      <c r="E54" s="166">
        <f t="shared" ca="1" si="1"/>
        <v>2</v>
      </c>
      <c r="F54" s="165">
        <f t="shared" ca="1" si="5"/>
        <v>166</v>
      </c>
      <c r="G54" s="165">
        <f t="shared" ca="1" si="6"/>
        <v>3</v>
      </c>
      <c r="H54" s="167">
        <f ca="1">A54-MATCH(C54,$D$4:D54,1)</f>
        <v>1</v>
      </c>
      <c r="O54" s="84">
        <v>52</v>
      </c>
      <c r="P54" s="168">
        <v>35.1</v>
      </c>
      <c r="Q54" s="169">
        <v>11.895</v>
      </c>
    </row>
    <row r="55" spans="1:17" x14ac:dyDescent="0.3">
      <c r="A55" s="162">
        <v>52</v>
      </c>
      <c r="B55" s="163">
        <f t="shared" ca="1" si="0"/>
        <v>2</v>
      </c>
      <c r="C55" s="164">
        <f t="shared" ca="1" si="3"/>
        <v>163</v>
      </c>
      <c r="D55" s="165">
        <f t="shared" ca="1" si="4"/>
        <v>166</v>
      </c>
      <c r="E55" s="166">
        <f t="shared" ca="1" si="1"/>
        <v>4</v>
      </c>
      <c r="F55" s="165">
        <f t="shared" ca="1" si="5"/>
        <v>170</v>
      </c>
      <c r="G55" s="165">
        <f t="shared" ca="1" si="6"/>
        <v>3</v>
      </c>
      <c r="H55" s="167">
        <f ca="1">A55-MATCH(C55,$D$4:D55,1)</f>
        <v>2</v>
      </c>
      <c r="O55" s="84">
        <v>53</v>
      </c>
      <c r="P55" s="168">
        <v>31.895</v>
      </c>
      <c r="Q55" s="169">
        <v>10.365</v>
      </c>
    </row>
    <row r="56" spans="1:17" x14ac:dyDescent="0.3">
      <c r="A56" s="162">
        <v>53</v>
      </c>
      <c r="B56" s="163">
        <f t="shared" ca="1" si="0"/>
        <v>3</v>
      </c>
      <c r="C56" s="164">
        <f t="shared" ca="1" si="3"/>
        <v>166</v>
      </c>
      <c r="D56" s="165">
        <f t="shared" ca="1" si="4"/>
        <v>170</v>
      </c>
      <c r="E56" s="166">
        <f t="shared" ca="1" si="1"/>
        <v>4</v>
      </c>
      <c r="F56" s="165">
        <f t="shared" ca="1" si="5"/>
        <v>174</v>
      </c>
      <c r="G56" s="165">
        <f t="shared" ca="1" si="6"/>
        <v>4</v>
      </c>
      <c r="H56" s="167">
        <f ca="1">A56-MATCH(C56,$D$4:D56,1)</f>
        <v>1</v>
      </c>
      <c r="O56" s="84">
        <v>54</v>
      </c>
      <c r="P56" s="168">
        <v>5.915</v>
      </c>
      <c r="Q56" s="169">
        <v>2.2549999999999999</v>
      </c>
    </row>
    <row r="57" spans="1:17" x14ac:dyDescent="0.3">
      <c r="A57" s="162">
        <v>54</v>
      </c>
      <c r="B57" s="163">
        <f t="shared" ca="1" si="0"/>
        <v>6</v>
      </c>
      <c r="C57" s="164">
        <f t="shared" ca="1" si="3"/>
        <v>172</v>
      </c>
      <c r="D57" s="165">
        <f t="shared" ca="1" si="4"/>
        <v>174</v>
      </c>
      <c r="E57" s="166">
        <f t="shared" ca="1" si="1"/>
        <v>2</v>
      </c>
      <c r="F57" s="165">
        <f t="shared" ca="1" si="5"/>
        <v>176</v>
      </c>
      <c r="G57" s="165">
        <f t="shared" ca="1" si="6"/>
        <v>2</v>
      </c>
      <c r="H57" s="167">
        <f ca="1">A57-MATCH(C57,$D$4:D57,1)</f>
        <v>1</v>
      </c>
      <c r="O57" s="84">
        <v>55</v>
      </c>
      <c r="P57" s="168">
        <v>14.56</v>
      </c>
      <c r="Q57" s="169">
        <v>4.9800000000000004</v>
      </c>
    </row>
    <row r="58" spans="1:17" x14ac:dyDescent="0.3">
      <c r="A58" s="162">
        <v>55</v>
      </c>
      <c r="B58" s="163">
        <f t="shared" ca="1" si="0"/>
        <v>1</v>
      </c>
      <c r="C58" s="164">
        <f t="shared" ca="1" si="3"/>
        <v>173</v>
      </c>
      <c r="D58" s="165">
        <f t="shared" ca="1" si="4"/>
        <v>176</v>
      </c>
      <c r="E58" s="166">
        <f t="shared" ca="1" si="1"/>
        <v>4</v>
      </c>
      <c r="F58" s="165">
        <f t="shared" ca="1" si="5"/>
        <v>180</v>
      </c>
      <c r="G58" s="165">
        <f t="shared" ca="1" si="6"/>
        <v>3</v>
      </c>
      <c r="H58" s="167">
        <f ca="1">A58-MATCH(C58,$D$4:D58,1)</f>
        <v>2</v>
      </c>
      <c r="O58" s="84">
        <v>56</v>
      </c>
      <c r="P58" s="168">
        <v>17.739999999999998</v>
      </c>
      <c r="Q58" s="169">
        <v>6.18</v>
      </c>
    </row>
    <row r="59" spans="1:17" x14ac:dyDescent="0.3">
      <c r="A59" s="162">
        <v>56</v>
      </c>
      <c r="B59" s="163">
        <f t="shared" ca="1" si="0"/>
        <v>1</v>
      </c>
      <c r="C59" s="164">
        <f t="shared" ca="1" si="3"/>
        <v>174</v>
      </c>
      <c r="D59" s="165">
        <f t="shared" ca="1" si="4"/>
        <v>180</v>
      </c>
      <c r="E59" s="166">
        <f t="shared" ca="1" si="1"/>
        <v>4</v>
      </c>
      <c r="F59" s="165">
        <f t="shared" ca="1" si="5"/>
        <v>184</v>
      </c>
      <c r="G59" s="165">
        <f t="shared" ca="1" si="6"/>
        <v>6</v>
      </c>
      <c r="H59" s="167">
        <f ca="1">A59-MATCH(C59,$D$4:D59,1)</f>
        <v>2</v>
      </c>
      <c r="O59" s="84">
        <v>57</v>
      </c>
      <c r="P59" s="168">
        <v>20.059999999999999</v>
      </c>
      <c r="Q59" s="169">
        <v>7</v>
      </c>
    </row>
    <row r="60" spans="1:17" x14ac:dyDescent="0.3">
      <c r="A60" s="162">
        <v>57</v>
      </c>
      <c r="B60" s="163">
        <f t="shared" ca="1" si="0"/>
        <v>5</v>
      </c>
      <c r="C60" s="164">
        <f t="shared" ca="1" si="3"/>
        <v>179</v>
      </c>
      <c r="D60" s="165">
        <f t="shared" ca="1" si="4"/>
        <v>184</v>
      </c>
      <c r="E60" s="166">
        <f t="shared" ca="1" si="1"/>
        <v>4</v>
      </c>
      <c r="F60" s="165">
        <f t="shared" ca="1" si="5"/>
        <v>188</v>
      </c>
      <c r="G60" s="165">
        <f t="shared" ca="1" si="6"/>
        <v>5</v>
      </c>
      <c r="H60" s="167">
        <f ca="1">A60-MATCH(C60,$D$4:D60,1)</f>
        <v>2</v>
      </c>
      <c r="O60" s="84">
        <v>58</v>
      </c>
      <c r="P60" s="168">
        <v>23.344999999999999</v>
      </c>
      <c r="Q60" s="169">
        <v>8.06</v>
      </c>
    </row>
    <row r="61" spans="1:17" x14ac:dyDescent="0.3">
      <c r="A61" s="162">
        <v>58</v>
      </c>
      <c r="B61" s="163">
        <f t="shared" ca="1" si="0"/>
        <v>5</v>
      </c>
      <c r="C61" s="164">
        <f t="shared" ca="1" si="3"/>
        <v>184</v>
      </c>
      <c r="D61" s="165">
        <f t="shared" ca="1" si="4"/>
        <v>188</v>
      </c>
      <c r="E61" s="166">
        <f t="shared" ca="1" si="1"/>
        <v>3</v>
      </c>
      <c r="F61" s="165">
        <f t="shared" ca="1" si="5"/>
        <v>191</v>
      </c>
      <c r="G61" s="165">
        <f t="shared" ca="1" si="6"/>
        <v>4</v>
      </c>
      <c r="H61" s="167">
        <f ca="1">A61-MATCH(C61,$D$4:D61,1)</f>
        <v>1</v>
      </c>
      <c r="O61" s="84">
        <v>59</v>
      </c>
      <c r="P61" s="168">
        <v>32.015000000000001</v>
      </c>
      <c r="Q61" s="169">
        <v>11.14</v>
      </c>
    </row>
    <row r="62" spans="1:17" x14ac:dyDescent="0.3">
      <c r="A62" s="162">
        <v>59</v>
      </c>
      <c r="B62" s="163">
        <f t="shared" ca="1" si="0"/>
        <v>1</v>
      </c>
      <c r="C62" s="164">
        <f t="shared" ca="1" si="3"/>
        <v>185</v>
      </c>
      <c r="D62" s="165">
        <f t="shared" ca="1" si="4"/>
        <v>191</v>
      </c>
      <c r="E62" s="166">
        <f t="shared" ca="1" si="1"/>
        <v>4</v>
      </c>
      <c r="F62" s="165">
        <f t="shared" ca="1" si="5"/>
        <v>195</v>
      </c>
      <c r="G62" s="165">
        <f t="shared" ca="1" si="6"/>
        <v>6</v>
      </c>
      <c r="H62" s="167">
        <f ca="1">A62-MATCH(C62,$D$4:D62,1)</f>
        <v>2</v>
      </c>
      <c r="O62" s="84">
        <v>60</v>
      </c>
      <c r="P62" s="168">
        <v>14.43</v>
      </c>
      <c r="Q62" s="169">
        <v>5.01</v>
      </c>
    </row>
    <row r="63" spans="1:17" x14ac:dyDescent="0.3">
      <c r="A63" s="162">
        <v>60</v>
      </c>
      <c r="B63" s="163">
        <f t="shared" ca="1" si="0"/>
        <v>4</v>
      </c>
      <c r="C63" s="164">
        <f t="shared" ca="1" si="3"/>
        <v>189</v>
      </c>
      <c r="D63" s="165">
        <f t="shared" ca="1" si="4"/>
        <v>195</v>
      </c>
      <c r="E63" s="166">
        <f t="shared" ca="1" si="1"/>
        <v>3</v>
      </c>
      <c r="F63" s="165">
        <f t="shared" ca="1" si="5"/>
        <v>198</v>
      </c>
      <c r="G63" s="165">
        <f t="shared" ca="1" si="6"/>
        <v>6</v>
      </c>
      <c r="H63" s="167">
        <f ca="1">A63-MATCH(C63,$D$4:D63,1)</f>
        <v>2</v>
      </c>
      <c r="O63" s="84">
        <v>61</v>
      </c>
      <c r="P63" s="168">
        <v>7.0149999999999997</v>
      </c>
      <c r="Q63" s="169">
        <v>2.625</v>
      </c>
    </row>
    <row r="64" spans="1:17" x14ac:dyDescent="0.3">
      <c r="A64" s="162">
        <v>61</v>
      </c>
      <c r="B64" s="163">
        <f t="shared" ca="1" si="0"/>
        <v>5</v>
      </c>
      <c r="C64" s="164">
        <f t="shared" ca="1" si="3"/>
        <v>194</v>
      </c>
      <c r="D64" s="165">
        <f t="shared" ca="1" si="4"/>
        <v>198</v>
      </c>
      <c r="E64" s="166">
        <f t="shared" ca="1" si="1"/>
        <v>4</v>
      </c>
      <c r="F64" s="165">
        <f t="shared" ca="1" si="5"/>
        <v>202</v>
      </c>
      <c r="G64" s="165">
        <f t="shared" ca="1" si="6"/>
        <v>4</v>
      </c>
      <c r="H64" s="167">
        <f ca="1">A64-MATCH(C64,$D$4:D64,1)</f>
        <v>2</v>
      </c>
      <c r="O64" s="84">
        <v>62</v>
      </c>
      <c r="P64" s="168">
        <v>33.58</v>
      </c>
      <c r="Q64" s="169">
        <v>11.154999999999999</v>
      </c>
    </row>
    <row r="65" spans="1:17" x14ac:dyDescent="0.3">
      <c r="A65" s="162">
        <v>62</v>
      </c>
      <c r="B65" s="163">
        <f t="shared" ca="1" si="0"/>
        <v>2</v>
      </c>
      <c r="C65" s="164">
        <f t="shared" ca="1" si="3"/>
        <v>196</v>
      </c>
      <c r="D65" s="165">
        <f t="shared" ca="1" si="4"/>
        <v>202</v>
      </c>
      <c r="E65" s="166">
        <f t="shared" ca="1" si="1"/>
        <v>3</v>
      </c>
      <c r="F65" s="165">
        <f t="shared" ca="1" si="5"/>
        <v>205</v>
      </c>
      <c r="G65" s="165">
        <f t="shared" ca="1" si="6"/>
        <v>6</v>
      </c>
      <c r="H65" s="167">
        <f ca="1">A65-MATCH(C65,$D$4:D65,1)</f>
        <v>2</v>
      </c>
      <c r="O65" s="84">
        <v>63</v>
      </c>
      <c r="P65" s="168">
        <v>9.6850000000000005</v>
      </c>
      <c r="Q65" s="169">
        <v>3.5750000000000002</v>
      </c>
    </row>
    <row r="66" spans="1:17" x14ac:dyDescent="0.3">
      <c r="A66" s="162">
        <v>63</v>
      </c>
      <c r="B66" s="163">
        <f t="shared" ca="1" si="0"/>
        <v>1</v>
      </c>
      <c r="C66" s="164">
        <f t="shared" ca="1" si="3"/>
        <v>197</v>
      </c>
      <c r="D66" s="165">
        <f t="shared" ca="1" si="4"/>
        <v>205</v>
      </c>
      <c r="E66" s="166">
        <f t="shared" ca="1" si="1"/>
        <v>4</v>
      </c>
      <c r="F66" s="165">
        <f t="shared" ca="1" si="5"/>
        <v>209</v>
      </c>
      <c r="G66" s="165">
        <f t="shared" ca="1" si="6"/>
        <v>8</v>
      </c>
      <c r="H66" s="167">
        <f ca="1">A66-MATCH(C66,$D$4:D66,1)</f>
        <v>3</v>
      </c>
      <c r="O66" s="84">
        <v>64</v>
      </c>
      <c r="P66" s="168">
        <v>27.364999999999998</v>
      </c>
      <c r="Q66" s="169">
        <v>9.0350000000000001</v>
      </c>
    </row>
    <row r="67" spans="1:17" x14ac:dyDescent="0.3">
      <c r="A67" s="162">
        <v>64</v>
      </c>
      <c r="B67" s="163">
        <f t="shared" ca="1" si="0"/>
        <v>1</v>
      </c>
      <c r="C67" s="164">
        <f t="shared" ca="1" si="3"/>
        <v>198</v>
      </c>
      <c r="D67" s="165">
        <f t="shared" ca="1" si="4"/>
        <v>209</v>
      </c>
      <c r="E67" s="166">
        <f t="shared" ca="1" si="1"/>
        <v>4</v>
      </c>
      <c r="F67" s="165">
        <f t="shared" ca="1" si="5"/>
        <v>213</v>
      </c>
      <c r="G67" s="165">
        <f t="shared" ca="1" si="6"/>
        <v>11</v>
      </c>
      <c r="H67" s="167">
        <f ca="1">A67-MATCH(C67,$D$4:D67,1)</f>
        <v>3</v>
      </c>
      <c r="O67" s="84">
        <v>65</v>
      </c>
      <c r="P67" s="168">
        <v>5.4550000000000001</v>
      </c>
      <c r="Q67" s="169">
        <v>2.2149999999999999</v>
      </c>
    </row>
    <row r="68" spans="1:17" x14ac:dyDescent="0.3">
      <c r="A68" s="162">
        <v>65</v>
      </c>
      <c r="B68" s="163">
        <f t="shared" ref="B68:B131" ca="1" si="8">LOOKUP(RAND(),$L$5:$L$10,$J$5:$J$10)</f>
        <v>1</v>
      </c>
      <c r="C68" s="164">
        <f t="shared" ca="1" si="3"/>
        <v>199</v>
      </c>
      <c r="D68" s="165">
        <f t="shared" ca="1" si="4"/>
        <v>213</v>
      </c>
      <c r="E68" s="166">
        <f t="shared" ref="E68:E131" ca="1" si="9">LOOKUP(RAND(),$L$13:$L$16,$J$13:$J$16)</f>
        <v>2</v>
      </c>
      <c r="F68" s="165">
        <f t="shared" ca="1" si="5"/>
        <v>215</v>
      </c>
      <c r="G68" s="165">
        <f t="shared" ca="1" si="6"/>
        <v>14</v>
      </c>
      <c r="H68" s="167">
        <f ca="1">A68-MATCH(C68,$D$4:D68,1)</f>
        <v>4</v>
      </c>
      <c r="O68" s="84">
        <v>66</v>
      </c>
      <c r="P68" s="168">
        <v>21.704999999999998</v>
      </c>
      <c r="Q68" s="169">
        <v>7.45</v>
      </c>
    </row>
    <row r="69" spans="1:17" x14ac:dyDescent="0.3">
      <c r="A69" s="162">
        <v>66</v>
      </c>
      <c r="B69" s="163">
        <f t="shared" ca="1" si="8"/>
        <v>6</v>
      </c>
      <c r="C69" s="164">
        <f t="shared" ca="1" si="3"/>
        <v>205</v>
      </c>
      <c r="D69" s="165">
        <f t="shared" ca="1" si="4"/>
        <v>215</v>
      </c>
      <c r="E69" s="166">
        <f t="shared" ca="1" si="9"/>
        <v>4</v>
      </c>
      <c r="F69" s="165">
        <f t="shared" ca="1" si="5"/>
        <v>219</v>
      </c>
      <c r="G69" s="165">
        <f t="shared" ca="1" si="6"/>
        <v>10</v>
      </c>
      <c r="H69" s="167">
        <f ca="1">A69-MATCH(C69,$D$4:D69,1)</f>
        <v>3</v>
      </c>
      <c r="O69" s="84">
        <v>67</v>
      </c>
      <c r="P69" s="168">
        <v>30.055</v>
      </c>
      <c r="Q69" s="169">
        <v>9.86</v>
      </c>
    </row>
    <row r="70" spans="1:17" x14ac:dyDescent="0.3">
      <c r="A70" s="162">
        <v>67</v>
      </c>
      <c r="B70" s="163">
        <f t="shared" ca="1" si="8"/>
        <v>4</v>
      </c>
      <c r="C70" s="164">
        <f t="shared" ref="C70:C133" ca="1" si="10">C69+B70</f>
        <v>209</v>
      </c>
      <c r="D70" s="165">
        <f t="shared" ref="D70:D133" ca="1" si="11">MAX(C70,F69)</f>
        <v>219</v>
      </c>
      <c r="E70" s="166">
        <f t="shared" ca="1" si="9"/>
        <v>4</v>
      </c>
      <c r="F70" s="165">
        <f t="shared" ref="F70:F133" ca="1" si="12">D70+E70</f>
        <v>223</v>
      </c>
      <c r="G70" s="165">
        <f t="shared" ref="G70:G133" ca="1" si="13">D70-C70</f>
        <v>10</v>
      </c>
      <c r="H70" s="167">
        <f ca="1">A70-MATCH(C70,$D$4:D70,1)</f>
        <v>3</v>
      </c>
      <c r="O70" s="84">
        <v>68</v>
      </c>
      <c r="P70" s="168">
        <v>15.03</v>
      </c>
      <c r="Q70" s="169">
        <v>5.3</v>
      </c>
    </row>
    <row r="71" spans="1:17" x14ac:dyDescent="0.3">
      <c r="A71" s="162">
        <v>68</v>
      </c>
      <c r="B71" s="163">
        <f t="shared" ca="1" si="8"/>
        <v>6</v>
      </c>
      <c r="C71" s="164">
        <f t="shared" ca="1" si="10"/>
        <v>215</v>
      </c>
      <c r="D71" s="165">
        <f t="shared" ca="1" si="11"/>
        <v>223</v>
      </c>
      <c r="E71" s="166">
        <f t="shared" ca="1" si="9"/>
        <v>2</v>
      </c>
      <c r="F71" s="165">
        <f t="shared" ca="1" si="12"/>
        <v>225</v>
      </c>
      <c r="G71" s="165">
        <f t="shared" ca="1" si="13"/>
        <v>8</v>
      </c>
      <c r="H71" s="167">
        <f ca="1">A71-MATCH(C71,$D$4:D71,1)</f>
        <v>2</v>
      </c>
      <c r="O71" s="84">
        <v>69</v>
      </c>
      <c r="P71" s="168">
        <v>23.56</v>
      </c>
      <c r="Q71" s="169">
        <v>8.2050000000000001</v>
      </c>
    </row>
    <row r="72" spans="1:17" x14ac:dyDescent="0.3">
      <c r="A72" s="162">
        <v>69</v>
      </c>
      <c r="B72" s="163">
        <f t="shared" ca="1" si="8"/>
        <v>6</v>
      </c>
      <c r="C72" s="164">
        <f t="shared" ca="1" si="10"/>
        <v>221</v>
      </c>
      <c r="D72" s="165">
        <f t="shared" ca="1" si="11"/>
        <v>225</v>
      </c>
      <c r="E72" s="166">
        <f t="shared" ca="1" si="9"/>
        <v>4</v>
      </c>
      <c r="F72" s="165">
        <f t="shared" ca="1" si="12"/>
        <v>229</v>
      </c>
      <c r="G72" s="165">
        <f t="shared" ca="1" si="13"/>
        <v>4</v>
      </c>
      <c r="H72" s="167">
        <f ca="1">A72-MATCH(C72,$D$4:D72,1)</f>
        <v>2</v>
      </c>
      <c r="O72" s="84">
        <v>70</v>
      </c>
      <c r="P72" s="168">
        <v>26.42</v>
      </c>
      <c r="Q72" s="169">
        <v>9.0850000000000009</v>
      </c>
    </row>
    <row r="73" spans="1:17" x14ac:dyDescent="0.3">
      <c r="A73" s="162">
        <v>70</v>
      </c>
      <c r="B73" s="163">
        <f t="shared" ca="1" si="8"/>
        <v>4</v>
      </c>
      <c r="C73" s="164">
        <f t="shared" ca="1" si="10"/>
        <v>225</v>
      </c>
      <c r="D73" s="165">
        <f t="shared" ca="1" si="11"/>
        <v>229</v>
      </c>
      <c r="E73" s="166">
        <f t="shared" ca="1" si="9"/>
        <v>3</v>
      </c>
      <c r="F73" s="165">
        <f t="shared" ca="1" si="12"/>
        <v>232</v>
      </c>
      <c r="G73" s="165">
        <f t="shared" ca="1" si="13"/>
        <v>4</v>
      </c>
      <c r="H73" s="167">
        <f ca="1">A73-MATCH(C73,$D$4:D73,1)</f>
        <v>1</v>
      </c>
      <c r="O73" s="84">
        <v>71</v>
      </c>
      <c r="P73" s="168">
        <v>12.484999999999999</v>
      </c>
      <c r="Q73" s="169">
        <v>4.46</v>
      </c>
    </row>
    <row r="74" spans="1:17" x14ac:dyDescent="0.3">
      <c r="A74" s="162">
        <v>71</v>
      </c>
      <c r="B74" s="163">
        <f t="shared" ca="1" si="8"/>
        <v>6</v>
      </c>
      <c r="C74" s="164">
        <f t="shared" ca="1" si="10"/>
        <v>231</v>
      </c>
      <c r="D74" s="165">
        <f t="shared" ca="1" si="11"/>
        <v>232</v>
      </c>
      <c r="E74" s="166">
        <f t="shared" ca="1" si="9"/>
        <v>4</v>
      </c>
      <c r="F74" s="165">
        <f t="shared" ca="1" si="12"/>
        <v>236</v>
      </c>
      <c r="G74" s="165">
        <f t="shared" ca="1" si="13"/>
        <v>1</v>
      </c>
      <c r="H74" s="167">
        <f ca="1">A74-MATCH(C74,$D$4:D74,1)</f>
        <v>1</v>
      </c>
      <c r="O74" s="84">
        <v>72</v>
      </c>
      <c r="P74" s="168">
        <v>18.39</v>
      </c>
      <c r="Q74" s="169">
        <v>6.05</v>
      </c>
    </row>
    <row r="75" spans="1:17" x14ac:dyDescent="0.3">
      <c r="A75" s="162">
        <v>72</v>
      </c>
      <c r="B75" s="163">
        <f t="shared" ca="1" si="8"/>
        <v>6</v>
      </c>
      <c r="C75" s="164">
        <f t="shared" ca="1" si="10"/>
        <v>237</v>
      </c>
      <c r="D75" s="165">
        <f t="shared" ca="1" si="11"/>
        <v>237</v>
      </c>
      <c r="E75" s="166">
        <f t="shared" ca="1" si="9"/>
        <v>1</v>
      </c>
      <c r="F75" s="165">
        <f t="shared" ca="1" si="12"/>
        <v>238</v>
      </c>
      <c r="G75" s="165">
        <f t="shared" ca="1" si="13"/>
        <v>0</v>
      </c>
      <c r="H75" s="167">
        <f ca="1">A75-MATCH(C75,$D$4:D75,1)</f>
        <v>0</v>
      </c>
      <c r="O75" s="84">
        <v>73</v>
      </c>
      <c r="P75" s="168">
        <v>4.92</v>
      </c>
      <c r="Q75" s="169">
        <v>1.9650000000000001</v>
      </c>
    </row>
    <row r="76" spans="1:17" x14ac:dyDescent="0.3">
      <c r="A76" s="162">
        <v>73</v>
      </c>
      <c r="B76" s="163">
        <f t="shared" ca="1" si="8"/>
        <v>6</v>
      </c>
      <c r="C76" s="164">
        <f t="shared" ca="1" si="10"/>
        <v>243</v>
      </c>
      <c r="D76" s="165">
        <f t="shared" ca="1" si="11"/>
        <v>243</v>
      </c>
      <c r="E76" s="166">
        <f t="shared" ca="1" si="9"/>
        <v>3</v>
      </c>
      <c r="F76" s="165">
        <f t="shared" ca="1" si="12"/>
        <v>246</v>
      </c>
      <c r="G76" s="165">
        <f t="shared" ca="1" si="13"/>
        <v>0</v>
      </c>
      <c r="H76" s="167">
        <f ca="1">A76-MATCH(C76,$D$4:D76,1)</f>
        <v>0</v>
      </c>
      <c r="O76" s="84">
        <v>74</v>
      </c>
      <c r="P76" s="168">
        <v>9.8350000000000009</v>
      </c>
      <c r="Q76" s="169">
        <v>3.68</v>
      </c>
    </row>
    <row r="77" spans="1:17" x14ac:dyDescent="0.3">
      <c r="A77" s="162">
        <v>74</v>
      </c>
      <c r="B77" s="163">
        <f t="shared" ca="1" si="8"/>
        <v>6</v>
      </c>
      <c r="C77" s="164">
        <f t="shared" ca="1" si="10"/>
        <v>249</v>
      </c>
      <c r="D77" s="165">
        <f t="shared" ca="1" si="11"/>
        <v>249</v>
      </c>
      <c r="E77" s="166">
        <f t="shared" ca="1" si="9"/>
        <v>4</v>
      </c>
      <c r="F77" s="165">
        <f t="shared" ca="1" si="12"/>
        <v>253</v>
      </c>
      <c r="G77" s="165">
        <f t="shared" ca="1" si="13"/>
        <v>0</v>
      </c>
      <c r="H77" s="167">
        <f ca="1">A77-MATCH(C77,$D$4:D77,1)</f>
        <v>0</v>
      </c>
      <c r="O77" s="84">
        <v>75</v>
      </c>
      <c r="P77" s="168">
        <v>5.58</v>
      </c>
      <c r="Q77" s="169">
        <v>2.2000000000000002</v>
      </c>
    </row>
    <row r="78" spans="1:17" x14ac:dyDescent="0.3">
      <c r="A78" s="162">
        <v>75</v>
      </c>
      <c r="B78" s="163">
        <f t="shared" ca="1" si="8"/>
        <v>1</v>
      </c>
      <c r="C78" s="164">
        <f t="shared" ca="1" si="10"/>
        <v>250</v>
      </c>
      <c r="D78" s="165">
        <f t="shared" ca="1" si="11"/>
        <v>253</v>
      </c>
      <c r="E78" s="166">
        <f t="shared" ca="1" si="9"/>
        <v>4</v>
      </c>
      <c r="F78" s="165">
        <f t="shared" ca="1" si="12"/>
        <v>257</v>
      </c>
      <c r="G78" s="165">
        <f t="shared" ca="1" si="13"/>
        <v>3</v>
      </c>
      <c r="H78" s="167">
        <f ca="1">A78-MATCH(C78,$D$4:D78,1)</f>
        <v>1</v>
      </c>
      <c r="O78" s="84">
        <v>76</v>
      </c>
      <c r="P78" s="168">
        <v>35.274999999999999</v>
      </c>
      <c r="Q78" s="169">
        <v>11.69</v>
      </c>
    </row>
    <row r="79" spans="1:17" x14ac:dyDescent="0.3">
      <c r="A79" s="162">
        <v>76</v>
      </c>
      <c r="B79" s="163">
        <f t="shared" ca="1" si="8"/>
        <v>4</v>
      </c>
      <c r="C79" s="164">
        <f t="shared" ca="1" si="10"/>
        <v>254</v>
      </c>
      <c r="D79" s="165">
        <f t="shared" ca="1" si="11"/>
        <v>257</v>
      </c>
      <c r="E79" s="166">
        <f t="shared" ca="1" si="9"/>
        <v>3</v>
      </c>
      <c r="F79" s="165">
        <f t="shared" ca="1" si="12"/>
        <v>260</v>
      </c>
      <c r="G79" s="165">
        <f t="shared" ca="1" si="13"/>
        <v>3</v>
      </c>
      <c r="H79" s="167">
        <f ca="1">A79-MATCH(C79,$D$4:D79,1)</f>
        <v>1</v>
      </c>
      <c r="O79" s="84">
        <v>77</v>
      </c>
      <c r="P79" s="168">
        <v>17.059999999999999</v>
      </c>
      <c r="Q79" s="169">
        <v>6.1050000000000004</v>
      </c>
    </row>
    <row r="80" spans="1:17" x14ac:dyDescent="0.3">
      <c r="A80" s="162">
        <v>77</v>
      </c>
      <c r="B80" s="163">
        <f t="shared" ca="1" si="8"/>
        <v>5</v>
      </c>
      <c r="C80" s="164">
        <f t="shared" ca="1" si="10"/>
        <v>259</v>
      </c>
      <c r="D80" s="165">
        <f t="shared" ca="1" si="11"/>
        <v>260</v>
      </c>
      <c r="E80" s="166">
        <f t="shared" ca="1" si="9"/>
        <v>1</v>
      </c>
      <c r="F80" s="165">
        <f t="shared" ca="1" si="12"/>
        <v>261</v>
      </c>
      <c r="G80" s="165">
        <f t="shared" ca="1" si="13"/>
        <v>1</v>
      </c>
      <c r="H80" s="167">
        <f ca="1">A80-MATCH(C80,$D$4:D80,1)</f>
        <v>1</v>
      </c>
      <c r="O80" s="84">
        <v>78</v>
      </c>
      <c r="P80" s="168">
        <v>31.29</v>
      </c>
      <c r="Q80" s="169">
        <v>11.315</v>
      </c>
    </row>
    <row r="81" spans="1:17" x14ac:dyDescent="0.3">
      <c r="A81" s="162">
        <v>78</v>
      </c>
      <c r="B81" s="163">
        <f t="shared" ca="1" si="8"/>
        <v>1</v>
      </c>
      <c r="C81" s="164">
        <f t="shared" ca="1" si="10"/>
        <v>260</v>
      </c>
      <c r="D81" s="165">
        <f t="shared" ca="1" si="11"/>
        <v>261</v>
      </c>
      <c r="E81" s="166">
        <f t="shared" ca="1" si="9"/>
        <v>3</v>
      </c>
      <c r="F81" s="165">
        <f t="shared" ca="1" si="12"/>
        <v>264</v>
      </c>
      <c r="G81" s="165">
        <f t="shared" ca="1" si="13"/>
        <v>1</v>
      </c>
      <c r="H81" s="167">
        <f ca="1">A81-MATCH(C81,$D$4:D81,1)</f>
        <v>1</v>
      </c>
      <c r="O81" s="84">
        <v>79</v>
      </c>
      <c r="P81" s="168">
        <v>7.4850000000000003</v>
      </c>
      <c r="Q81" s="169">
        <v>2.7949999999999999</v>
      </c>
    </row>
    <row r="82" spans="1:17" x14ac:dyDescent="0.3">
      <c r="A82" s="162">
        <v>79</v>
      </c>
      <c r="B82" s="163">
        <f t="shared" ca="1" si="8"/>
        <v>3</v>
      </c>
      <c r="C82" s="164">
        <f t="shared" ca="1" si="10"/>
        <v>263</v>
      </c>
      <c r="D82" s="165">
        <f t="shared" ca="1" si="11"/>
        <v>264</v>
      </c>
      <c r="E82" s="166">
        <f t="shared" ca="1" si="9"/>
        <v>4</v>
      </c>
      <c r="F82" s="165">
        <f t="shared" ca="1" si="12"/>
        <v>268</v>
      </c>
      <c r="G82" s="165">
        <f t="shared" ca="1" si="13"/>
        <v>1</v>
      </c>
      <c r="H82" s="167">
        <f ca="1">A82-MATCH(C82,$D$4:D82,1)</f>
        <v>1</v>
      </c>
      <c r="O82" s="84">
        <v>80</v>
      </c>
      <c r="P82" s="168">
        <v>5.8</v>
      </c>
      <c r="Q82" s="169">
        <v>2.13</v>
      </c>
    </row>
    <row r="83" spans="1:17" x14ac:dyDescent="0.3">
      <c r="A83" s="162">
        <v>80</v>
      </c>
      <c r="B83" s="163">
        <f t="shared" ca="1" si="8"/>
        <v>4</v>
      </c>
      <c r="C83" s="164">
        <f t="shared" ca="1" si="10"/>
        <v>267</v>
      </c>
      <c r="D83" s="165">
        <f t="shared" ca="1" si="11"/>
        <v>268</v>
      </c>
      <c r="E83" s="166">
        <f t="shared" ca="1" si="9"/>
        <v>4</v>
      </c>
      <c r="F83" s="165">
        <f t="shared" ca="1" si="12"/>
        <v>272</v>
      </c>
      <c r="G83" s="165">
        <f t="shared" ca="1" si="13"/>
        <v>1</v>
      </c>
      <c r="H83" s="167">
        <f ca="1">A83-MATCH(C83,$D$4:D83,1)</f>
        <v>1</v>
      </c>
      <c r="O83" s="84">
        <v>81</v>
      </c>
      <c r="P83" s="168">
        <v>24.954999999999998</v>
      </c>
      <c r="Q83" s="169">
        <v>8.625</v>
      </c>
    </row>
    <row r="84" spans="1:17" x14ac:dyDescent="0.3">
      <c r="A84" s="162">
        <v>81</v>
      </c>
      <c r="B84" s="163">
        <f t="shared" ca="1" si="8"/>
        <v>1</v>
      </c>
      <c r="C84" s="164">
        <f t="shared" ca="1" si="10"/>
        <v>268</v>
      </c>
      <c r="D84" s="165">
        <f t="shared" ca="1" si="11"/>
        <v>272</v>
      </c>
      <c r="E84" s="166">
        <f t="shared" ca="1" si="9"/>
        <v>3</v>
      </c>
      <c r="F84" s="165">
        <f t="shared" ca="1" si="12"/>
        <v>275</v>
      </c>
      <c r="G84" s="165">
        <f t="shared" ca="1" si="13"/>
        <v>4</v>
      </c>
      <c r="H84" s="167">
        <f ca="1">A84-MATCH(C84,$D$4:D84,1)</f>
        <v>1</v>
      </c>
      <c r="O84" s="84">
        <v>82</v>
      </c>
      <c r="P84" s="168">
        <v>20.175000000000001</v>
      </c>
      <c r="Q84" s="169">
        <v>6.9450000000000003</v>
      </c>
    </row>
    <row r="85" spans="1:17" x14ac:dyDescent="0.3">
      <c r="A85" s="162">
        <v>82</v>
      </c>
      <c r="B85" s="163">
        <f t="shared" ca="1" si="8"/>
        <v>4</v>
      </c>
      <c r="C85" s="164">
        <f t="shared" ca="1" si="10"/>
        <v>272</v>
      </c>
      <c r="D85" s="165">
        <f t="shared" ca="1" si="11"/>
        <v>275</v>
      </c>
      <c r="E85" s="166">
        <f t="shared" ca="1" si="9"/>
        <v>3</v>
      </c>
      <c r="F85" s="165">
        <f t="shared" ca="1" si="12"/>
        <v>278</v>
      </c>
      <c r="G85" s="165">
        <f t="shared" ca="1" si="13"/>
        <v>3</v>
      </c>
      <c r="H85" s="167">
        <f ca="1">A85-MATCH(C85,$D$4:D85,1)</f>
        <v>1</v>
      </c>
      <c r="O85" s="84">
        <v>83</v>
      </c>
      <c r="P85" s="168">
        <v>14.145</v>
      </c>
      <c r="Q85" s="169">
        <v>5.125</v>
      </c>
    </row>
    <row r="86" spans="1:17" x14ac:dyDescent="0.3">
      <c r="A86" s="162">
        <v>83</v>
      </c>
      <c r="B86" s="163">
        <f t="shared" ca="1" si="8"/>
        <v>1</v>
      </c>
      <c r="C86" s="164">
        <f t="shared" ca="1" si="10"/>
        <v>273</v>
      </c>
      <c r="D86" s="165">
        <f t="shared" ca="1" si="11"/>
        <v>278</v>
      </c>
      <c r="E86" s="166">
        <f t="shared" ca="1" si="9"/>
        <v>4</v>
      </c>
      <c r="F86" s="165">
        <f t="shared" ca="1" si="12"/>
        <v>282</v>
      </c>
      <c r="G86" s="165">
        <f t="shared" ca="1" si="13"/>
        <v>5</v>
      </c>
      <c r="H86" s="167">
        <f ca="1">A86-MATCH(C86,$D$4:D86,1)</f>
        <v>2</v>
      </c>
      <c r="O86" s="84">
        <v>84</v>
      </c>
      <c r="P86" s="168">
        <v>10.62</v>
      </c>
      <c r="Q86" s="169">
        <v>3.7549999999999999</v>
      </c>
    </row>
    <row r="87" spans="1:17" x14ac:dyDescent="0.3">
      <c r="A87" s="162">
        <v>84</v>
      </c>
      <c r="B87" s="163">
        <f t="shared" ca="1" si="8"/>
        <v>1</v>
      </c>
      <c r="C87" s="164">
        <f t="shared" ca="1" si="10"/>
        <v>274</v>
      </c>
      <c r="D87" s="165">
        <f t="shared" ca="1" si="11"/>
        <v>282</v>
      </c>
      <c r="E87" s="166">
        <f t="shared" ca="1" si="9"/>
        <v>3</v>
      </c>
      <c r="F87" s="165">
        <f t="shared" ca="1" si="12"/>
        <v>285</v>
      </c>
      <c r="G87" s="165">
        <f t="shared" ca="1" si="13"/>
        <v>8</v>
      </c>
      <c r="H87" s="167">
        <f ca="1">A87-MATCH(C87,$D$4:D87,1)</f>
        <v>3</v>
      </c>
      <c r="O87" s="84">
        <v>85</v>
      </c>
      <c r="P87" s="168">
        <v>17.175000000000001</v>
      </c>
      <c r="Q87" s="169">
        <v>6.23</v>
      </c>
    </row>
    <row r="88" spans="1:17" x14ac:dyDescent="0.3">
      <c r="A88" s="162">
        <v>85</v>
      </c>
      <c r="B88" s="163">
        <f t="shared" ca="1" si="8"/>
        <v>4</v>
      </c>
      <c r="C88" s="164">
        <f t="shared" ca="1" si="10"/>
        <v>278</v>
      </c>
      <c r="D88" s="165">
        <f t="shared" ca="1" si="11"/>
        <v>285</v>
      </c>
      <c r="E88" s="166">
        <f t="shared" ca="1" si="9"/>
        <v>2</v>
      </c>
      <c r="F88" s="165">
        <f t="shared" ca="1" si="12"/>
        <v>287</v>
      </c>
      <c r="G88" s="165">
        <f t="shared" ca="1" si="13"/>
        <v>7</v>
      </c>
      <c r="H88" s="167">
        <f ca="1">A88-MATCH(C88,$D$4:D88,1)</f>
        <v>2</v>
      </c>
      <c r="O88" s="84">
        <v>86</v>
      </c>
      <c r="P88" s="168">
        <v>33.49</v>
      </c>
      <c r="Q88" s="169">
        <v>11.45</v>
      </c>
    </row>
    <row r="89" spans="1:17" x14ac:dyDescent="0.3">
      <c r="A89" s="162">
        <v>86</v>
      </c>
      <c r="B89" s="163">
        <f t="shared" ca="1" si="8"/>
        <v>2</v>
      </c>
      <c r="C89" s="164">
        <f t="shared" ca="1" si="10"/>
        <v>280</v>
      </c>
      <c r="D89" s="165">
        <f t="shared" ca="1" si="11"/>
        <v>287</v>
      </c>
      <c r="E89" s="166">
        <f t="shared" ca="1" si="9"/>
        <v>4</v>
      </c>
      <c r="F89" s="165">
        <f t="shared" ca="1" si="12"/>
        <v>291</v>
      </c>
      <c r="G89" s="165">
        <f t="shared" ca="1" si="13"/>
        <v>7</v>
      </c>
      <c r="H89" s="167">
        <f ca="1">A89-MATCH(C89,$D$4:D89,1)</f>
        <v>3</v>
      </c>
      <c r="O89" s="84">
        <v>87</v>
      </c>
      <c r="P89" s="168">
        <v>10.199999999999999</v>
      </c>
      <c r="Q89" s="169">
        <v>3.8050000000000002</v>
      </c>
    </row>
    <row r="90" spans="1:17" x14ac:dyDescent="0.3">
      <c r="A90" s="162">
        <v>87</v>
      </c>
      <c r="B90" s="163">
        <f t="shared" ca="1" si="8"/>
        <v>1</v>
      </c>
      <c r="C90" s="164">
        <f t="shared" ca="1" si="10"/>
        <v>281</v>
      </c>
      <c r="D90" s="165">
        <f t="shared" ca="1" si="11"/>
        <v>291</v>
      </c>
      <c r="E90" s="166">
        <f t="shared" ca="1" si="9"/>
        <v>4</v>
      </c>
      <c r="F90" s="165">
        <f t="shared" ca="1" si="12"/>
        <v>295</v>
      </c>
      <c r="G90" s="165">
        <f t="shared" ca="1" si="13"/>
        <v>10</v>
      </c>
      <c r="H90" s="167">
        <f ca="1">A90-MATCH(C90,$D$4:D90,1)</f>
        <v>4</v>
      </c>
      <c r="O90" s="84">
        <v>88</v>
      </c>
      <c r="P90" s="168">
        <v>4.9400000000000004</v>
      </c>
      <c r="Q90" s="169">
        <v>2.0099999999999998</v>
      </c>
    </row>
    <row r="91" spans="1:17" x14ac:dyDescent="0.3">
      <c r="A91" s="162">
        <v>88</v>
      </c>
      <c r="B91" s="163">
        <f t="shared" ca="1" si="8"/>
        <v>2</v>
      </c>
      <c r="C91" s="164">
        <f t="shared" ca="1" si="10"/>
        <v>283</v>
      </c>
      <c r="D91" s="165">
        <f t="shared" ca="1" si="11"/>
        <v>295</v>
      </c>
      <c r="E91" s="166">
        <f t="shared" ca="1" si="9"/>
        <v>4</v>
      </c>
      <c r="F91" s="165">
        <f t="shared" ca="1" si="12"/>
        <v>299</v>
      </c>
      <c r="G91" s="165">
        <f t="shared" ca="1" si="13"/>
        <v>12</v>
      </c>
      <c r="H91" s="167">
        <f ca="1">A91-MATCH(C91,$D$4:D91,1)</f>
        <v>4</v>
      </c>
      <c r="O91" s="84">
        <v>89</v>
      </c>
      <c r="P91" s="168">
        <v>35.585000000000001</v>
      </c>
      <c r="Q91" s="169">
        <v>12.175000000000001</v>
      </c>
    </row>
    <row r="92" spans="1:17" x14ac:dyDescent="0.3">
      <c r="A92" s="162">
        <v>89</v>
      </c>
      <c r="B92" s="163">
        <f t="shared" ca="1" si="8"/>
        <v>5</v>
      </c>
      <c r="C92" s="164">
        <f t="shared" ca="1" si="10"/>
        <v>288</v>
      </c>
      <c r="D92" s="165">
        <f t="shared" ca="1" si="11"/>
        <v>299</v>
      </c>
      <c r="E92" s="166">
        <f t="shared" ca="1" si="9"/>
        <v>4</v>
      </c>
      <c r="F92" s="165">
        <f t="shared" ca="1" si="12"/>
        <v>303</v>
      </c>
      <c r="G92" s="165">
        <f t="shared" ca="1" si="13"/>
        <v>11</v>
      </c>
      <c r="H92" s="167">
        <f ca="1">A92-MATCH(C92,$D$4:D92,1)</f>
        <v>3</v>
      </c>
      <c r="O92" s="84">
        <v>90</v>
      </c>
      <c r="P92" s="168">
        <v>29.77</v>
      </c>
      <c r="Q92" s="169">
        <v>10.135</v>
      </c>
    </row>
    <row r="93" spans="1:17" x14ac:dyDescent="0.3">
      <c r="A93" s="162">
        <v>90</v>
      </c>
      <c r="B93" s="163">
        <f t="shared" ca="1" si="8"/>
        <v>2</v>
      </c>
      <c r="C93" s="164">
        <f t="shared" ca="1" si="10"/>
        <v>290</v>
      </c>
      <c r="D93" s="165">
        <f t="shared" ca="1" si="11"/>
        <v>303</v>
      </c>
      <c r="E93" s="166">
        <f t="shared" ca="1" si="9"/>
        <v>2</v>
      </c>
      <c r="F93" s="165">
        <f t="shared" ca="1" si="12"/>
        <v>305</v>
      </c>
      <c r="G93" s="165">
        <f t="shared" ca="1" si="13"/>
        <v>13</v>
      </c>
      <c r="H93" s="167">
        <f ca="1">A93-MATCH(C93,$D$4:D93,1)</f>
        <v>4</v>
      </c>
      <c r="O93" s="84">
        <v>91</v>
      </c>
      <c r="P93" s="168">
        <v>36.020000000000003</v>
      </c>
      <c r="Q93" s="169">
        <v>12</v>
      </c>
    </row>
    <row r="94" spans="1:17" x14ac:dyDescent="0.3">
      <c r="A94" s="162">
        <v>91</v>
      </c>
      <c r="B94" s="163">
        <f t="shared" ca="1" si="8"/>
        <v>3</v>
      </c>
      <c r="C94" s="164">
        <f t="shared" ca="1" si="10"/>
        <v>293</v>
      </c>
      <c r="D94" s="165">
        <f t="shared" ca="1" si="11"/>
        <v>305</v>
      </c>
      <c r="E94" s="166">
        <f t="shared" ca="1" si="9"/>
        <v>3</v>
      </c>
      <c r="F94" s="165">
        <f t="shared" ca="1" si="12"/>
        <v>308</v>
      </c>
      <c r="G94" s="165">
        <f t="shared" ca="1" si="13"/>
        <v>12</v>
      </c>
      <c r="H94" s="167">
        <f ca="1">A94-MATCH(C94,$D$4:D94,1)</f>
        <v>4</v>
      </c>
      <c r="O94" s="84">
        <v>92</v>
      </c>
      <c r="P94" s="168">
        <v>7.8049999999999997</v>
      </c>
      <c r="Q94" s="169">
        <v>2.86</v>
      </c>
    </row>
    <row r="95" spans="1:17" x14ac:dyDescent="0.3">
      <c r="A95" s="162">
        <v>92</v>
      </c>
      <c r="B95" s="163">
        <f t="shared" ca="1" si="8"/>
        <v>2</v>
      </c>
      <c r="C95" s="164">
        <f t="shared" ca="1" si="10"/>
        <v>295</v>
      </c>
      <c r="D95" s="165">
        <f t="shared" ca="1" si="11"/>
        <v>308</v>
      </c>
      <c r="E95" s="166">
        <f t="shared" ca="1" si="9"/>
        <v>3</v>
      </c>
      <c r="F95" s="165">
        <f t="shared" ca="1" si="12"/>
        <v>311</v>
      </c>
      <c r="G95" s="165">
        <f t="shared" ca="1" si="13"/>
        <v>13</v>
      </c>
      <c r="H95" s="167">
        <f ca="1">A95-MATCH(C95,$D$4:D95,1)</f>
        <v>4</v>
      </c>
      <c r="O95" s="84">
        <v>93</v>
      </c>
      <c r="P95" s="168">
        <v>12.57</v>
      </c>
      <c r="Q95" s="169">
        <v>4.5199999999999996</v>
      </c>
    </row>
    <row r="96" spans="1:17" x14ac:dyDescent="0.3">
      <c r="A96" s="162">
        <v>93</v>
      </c>
      <c r="B96" s="163">
        <f t="shared" ca="1" si="8"/>
        <v>6</v>
      </c>
      <c r="C96" s="164">
        <f t="shared" ca="1" si="10"/>
        <v>301</v>
      </c>
      <c r="D96" s="165">
        <f t="shared" ca="1" si="11"/>
        <v>311</v>
      </c>
      <c r="E96" s="166">
        <f t="shared" ca="1" si="9"/>
        <v>3</v>
      </c>
      <c r="F96" s="165">
        <f t="shared" ca="1" si="12"/>
        <v>314</v>
      </c>
      <c r="G96" s="165">
        <f t="shared" ca="1" si="13"/>
        <v>10</v>
      </c>
      <c r="H96" s="167">
        <f ca="1">A96-MATCH(C96,$D$4:D96,1)</f>
        <v>4</v>
      </c>
      <c r="O96" s="84">
        <v>94</v>
      </c>
      <c r="P96" s="168">
        <v>8.9149999999999991</v>
      </c>
      <c r="Q96" s="169">
        <v>3.395</v>
      </c>
    </row>
    <row r="97" spans="1:17" x14ac:dyDescent="0.3">
      <c r="A97" s="162">
        <v>94</v>
      </c>
      <c r="B97" s="163">
        <f t="shared" ca="1" si="8"/>
        <v>1</v>
      </c>
      <c r="C97" s="164">
        <f t="shared" ca="1" si="10"/>
        <v>302</v>
      </c>
      <c r="D97" s="165">
        <f t="shared" ca="1" si="11"/>
        <v>314</v>
      </c>
      <c r="E97" s="166">
        <f t="shared" ca="1" si="9"/>
        <v>4</v>
      </c>
      <c r="F97" s="165">
        <f t="shared" ca="1" si="12"/>
        <v>318</v>
      </c>
      <c r="G97" s="165">
        <f t="shared" ca="1" si="13"/>
        <v>12</v>
      </c>
      <c r="H97" s="167">
        <f ca="1">A97-MATCH(C97,$D$4:D97,1)</f>
        <v>5</v>
      </c>
      <c r="O97" s="84">
        <v>95</v>
      </c>
      <c r="P97" s="168">
        <v>33.15</v>
      </c>
      <c r="Q97" s="169">
        <v>11.305</v>
      </c>
    </row>
    <row r="98" spans="1:17" x14ac:dyDescent="0.3">
      <c r="A98" s="162">
        <v>95</v>
      </c>
      <c r="B98" s="163">
        <f t="shared" ca="1" si="8"/>
        <v>1</v>
      </c>
      <c r="C98" s="164">
        <f t="shared" ca="1" si="10"/>
        <v>303</v>
      </c>
      <c r="D98" s="165">
        <f t="shared" ca="1" si="11"/>
        <v>318</v>
      </c>
      <c r="E98" s="166">
        <f t="shared" ca="1" si="9"/>
        <v>4</v>
      </c>
      <c r="F98" s="165">
        <f t="shared" ca="1" si="12"/>
        <v>322</v>
      </c>
      <c r="G98" s="165">
        <f t="shared" ca="1" si="13"/>
        <v>15</v>
      </c>
      <c r="H98" s="167">
        <f ca="1">A98-MATCH(C98,$D$4:D98,1)</f>
        <v>5</v>
      </c>
      <c r="O98" s="84">
        <v>96</v>
      </c>
      <c r="P98" s="168">
        <v>13.02</v>
      </c>
      <c r="Q98" s="169">
        <v>4.53</v>
      </c>
    </row>
    <row r="99" spans="1:17" x14ac:dyDescent="0.3">
      <c r="A99" s="162">
        <v>96</v>
      </c>
      <c r="B99" s="163">
        <f t="shared" ca="1" si="8"/>
        <v>2</v>
      </c>
      <c r="C99" s="164">
        <f t="shared" ca="1" si="10"/>
        <v>305</v>
      </c>
      <c r="D99" s="165">
        <f t="shared" ca="1" si="11"/>
        <v>322</v>
      </c>
      <c r="E99" s="166">
        <f t="shared" ca="1" si="9"/>
        <v>4</v>
      </c>
      <c r="F99" s="165">
        <f t="shared" ca="1" si="12"/>
        <v>326</v>
      </c>
      <c r="G99" s="165">
        <f t="shared" ca="1" si="13"/>
        <v>17</v>
      </c>
      <c r="H99" s="167">
        <f ca="1">A99-MATCH(C99,$D$4:D99,1)</f>
        <v>5</v>
      </c>
      <c r="O99" s="84">
        <v>97</v>
      </c>
      <c r="P99" s="168">
        <v>18.38</v>
      </c>
      <c r="Q99" s="169">
        <v>6.74</v>
      </c>
    </row>
    <row r="100" spans="1:17" x14ac:dyDescent="0.3">
      <c r="A100" s="162">
        <v>97</v>
      </c>
      <c r="B100" s="163">
        <f t="shared" ca="1" si="8"/>
        <v>1</v>
      </c>
      <c r="C100" s="164">
        <f t="shared" ca="1" si="10"/>
        <v>306</v>
      </c>
      <c r="D100" s="165">
        <f t="shared" ca="1" si="11"/>
        <v>326</v>
      </c>
      <c r="E100" s="166">
        <f t="shared" ca="1" si="9"/>
        <v>4</v>
      </c>
      <c r="F100" s="165">
        <f t="shared" ca="1" si="12"/>
        <v>330</v>
      </c>
      <c r="G100" s="165">
        <f t="shared" ca="1" si="13"/>
        <v>20</v>
      </c>
      <c r="H100" s="167">
        <f ca="1">A100-MATCH(C100,$D$4:D100,1)</f>
        <v>6</v>
      </c>
      <c r="O100" s="84">
        <v>98</v>
      </c>
      <c r="P100" s="168">
        <v>57.555</v>
      </c>
      <c r="Q100" s="169">
        <v>19.07</v>
      </c>
    </row>
    <row r="101" spans="1:17" x14ac:dyDescent="0.3">
      <c r="A101" s="162">
        <v>98</v>
      </c>
      <c r="B101" s="163">
        <f t="shared" ca="1" si="8"/>
        <v>3</v>
      </c>
      <c r="C101" s="164">
        <f t="shared" ca="1" si="10"/>
        <v>309</v>
      </c>
      <c r="D101" s="165">
        <f t="shared" ca="1" si="11"/>
        <v>330</v>
      </c>
      <c r="E101" s="166">
        <f t="shared" ca="1" si="9"/>
        <v>1</v>
      </c>
      <c r="F101" s="165">
        <f t="shared" ca="1" si="12"/>
        <v>331</v>
      </c>
      <c r="G101" s="165">
        <f t="shared" ca="1" si="13"/>
        <v>21</v>
      </c>
      <c r="H101" s="167">
        <f ca="1">A101-MATCH(C101,$D$4:D101,1)</f>
        <v>6</v>
      </c>
      <c r="O101" s="84">
        <v>99</v>
      </c>
      <c r="P101" s="168">
        <v>31.97</v>
      </c>
      <c r="Q101" s="169">
        <v>10.73</v>
      </c>
    </row>
    <row r="102" spans="1:17" x14ac:dyDescent="0.3">
      <c r="A102" s="162">
        <v>99</v>
      </c>
      <c r="B102" s="163">
        <f t="shared" ca="1" si="8"/>
        <v>1</v>
      </c>
      <c r="C102" s="164">
        <f t="shared" ca="1" si="10"/>
        <v>310</v>
      </c>
      <c r="D102" s="165">
        <f t="shared" ca="1" si="11"/>
        <v>331</v>
      </c>
      <c r="E102" s="166">
        <f t="shared" ca="1" si="9"/>
        <v>4</v>
      </c>
      <c r="F102" s="165">
        <f t="shared" ca="1" si="12"/>
        <v>335</v>
      </c>
      <c r="G102" s="165">
        <f t="shared" ca="1" si="13"/>
        <v>21</v>
      </c>
      <c r="H102" s="167">
        <f ca="1">A102-MATCH(C102,$D$4:D102,1)</f>
        <v>7</v>
      </c>
      <c r="O102" s="84">
        <v>100</v>
      </c>
      <c r="P102" s="168">
        <v>7.2949999999999999</v>
      </c>
      <c r="Q102" s="169">
        <v>2.78</v>
      </c>
    </row>
    <row r="103" spans="1:17" x14ac:dyDescent="0.3">
      <c r="A103" s="162">
        <v>100</v>
      </c>
      <c r="B103" s="163">
        <f t="shared" ca="1" si="8"/>
        <v>1</v>
      </c>
      <c r="C103" s="164">
        <f t="shared" ca="1" si="10"/>
        <v>311</v>
      </c>
      <c r="D103" s="165">
        <f t="shared" ca="1" si="11"/>
        <v>335</v>
      </c>
      <c r="E103" s="166">
        <f t="shared" ca="1" si="9"/>
        <v>3</v>
      </c>
      <c r="F103" s="165">
        <f t="shared" ca="1" si="12"/>
        <v>338</v>
      </c>
      <c r="G103" s="165">
        <f t="shared" ca="1" si="13"/>
        <v>24</v>
      </c>
      <c r="H103" s="167">
        <f ca="1">A103-MATCH(C103,$D$4:D103,1)</f>
        <v>7</v>
      </c>
      <c r="O103" s="84">
        <v>101</v>
      </c>
      <c r="P103" s="168">
        <v>23.465</v>
      </c>
      <c r="Q103" s="169">
        <v>8.0150000000000006</v>
      </c>
    </row>
    <row r="104" spans="1:17" x14ac:dyDescent="0.3">
      <c r="A104" s="162">
        <v>101</v>
      </c>
      <c r="B104" s="163">
        <f t="shared" ca="1" si="8"/>
        <v>6</v>
      </c>
      <c r="C104" s="164">
        <f t="shared" ca="1" si="10"/>
        <v>317</v>
      </c>
      <c r="D104" s="165">
        <f t="shared" ca="1" si="11"/>
        <v>338</v>
      </c>
      <c r="E104" s="166">
        <f t="shared" ca="1" si="9"/>
        <v>2</v>
      </c>
      <c r="F104" s="165">
        <f t="shared" ca="1" si="12"/>
        <v>340</v>
      </c>
      <c r="G104" s="165">
        <f t="shared" ca="1" si="13"/>
        <v>21</v>
      </c>
      <c r="H104" s="167">
        <f ca="1">A104-MATCH(C104,$D$4:D104,1)</f>
        <v>7</v>
      </c>
      <c r="O104" s="84">
        <v>102</v>
      </c>
      <c r="P104" s="168">
        <v>15.19</v>
      </c>
      <c r="Q104" s="169">
        <v>5.19</v>
      </c>
    </row>
    <row r="105" spans="1:17" x14ac:dyDescent="0.3">
      <c r="A105" s="162">
        <v>102</v>
      </c>
      <c r="B105" s="163">
        <f t="shared" ca="1" si="8"/>
        <v>4</v>
      </c>
      <c r="C105" s="164">
        <f t="shared" ca="1" si="10"/>
        <v>321</v>
      </c>
      <c r="D105" s="165">
        <f t="shared" ca="1" si="11"/>
        <v>340</v>
      </c>
      <c r="E105" s="166">
        <f t="shared" ca="1" si="9"/>
        <v>4</v>
      </c>
      <c r="F105" s="165">
        <f t="shared" ca="1" si="12"/>
        <v>344</v>
      </c>
      <c r="G105" s="165">
        <f t="shared" ca="1" si="13"/>
        <v>19</v>
      </c>
      <c r="H105" s="167">
        <f ca="1">A105-MATCH(C105,$D$4:D105,1)</f>
        <v>7</v>
      </c>
      <c r="O105" s="84">
        <v>103</v>
      </c>
      <c r="P105" s="168">
        <v>10.34</v>
      </c>
      <c r="Q105" s="169">
        <v>3.8450000000000002</v>
      </c>
    </row>
    <row r="106" spans="1:17" x14ac:dyDescent="0.3">
      <c r="A106" s="162">
        <v>103</v>
      </c>
      <c r="B106" s="163">
        <f t="shared" ca="1" si="8"/>
        <v>4</v>
      </c>
      <c r="C106" s="164">
        <f t="shared" ca="1" si="10"/>
        <v>325</v>
      </c>
      <c r="D106" s="165">
        <f t="shared" ca="1" si="11"/>
        <v>344</v>
      </c>
      <c r="E106" s="166">
        <f t="shared" ca="1" si="9"/>
        <v>3</v>
      </c>
      <c r="F106" s="165">
        <f t="shared" ca="1" si="12"/>
        <v>347</v>
      </c>
      <c r="G106" s="165">
        <f t="shared" ca="1" si="13"/>
        <v>19</v>
      </c>
      <c r="H106" s="167">
        <f ca="1">A106-MATCH(C106,$D$4:D106,1)</f>
        <v>7</v>
      </c>
      <c r="O106" s="84">
        <v>104</v>
      </c>
      <c r="P106" s="168">
        <v>29.03</v>
      </c>
      <c r="Q106" s="169">
        <v>9.9749999999999996</v>
      </c>
    </row>
    <row r="107" spans="1:17" x14ac:dyDescent="0.3">
      <c r="A107" s="162">
        <v>104</v>
      </c>
      <c r="B107" s="163">
        <f t="shared" ca="1" si="8"/>
        <v>6</v>
      </c>
      <c r="C107" s="164">
        <f t="shared" ca="1" si="10"/>
        <v>331</v>
      </c>
      <c r="D107" s="165">
        <f t="shared" ca="1" si="11"/>
        <v>347</v>
      </c>
      <c r="E107" s="166">
        <f t="shared" ca="1" si="9"/>
        <v>3</v>
      </c>
      <c r="F107" s="165">
        <f t="shared" ca="1" si="12"/>
        <v>350</v>
      </c>
      <c r="G107" s="165">
        <f t="shared" ca="1" si="13"/>
        <v>16</v>
      </c>
      <c r="H107" s="167">
        <f ca="1">A107-MATCH(C107,$D$4:D107,1)</f>
        <v>5</v>
      </c>
      <c r="O107" s="84">
        <v>105</v>
      </c>
      <c r="P107" s="168">
        <v>21.625</v>
      </c>
      <c r="Q107" s="169">
        <v>8.1</v>
      </c>
    </row>
    <row r="108" spans="1:17" x14ac:dyDescent="0.3">
      <c r="A108" s="162">
        <v>105</v>
      </c>
      <c r="B108" s="163">
        <f t="shared" ca="1" si="8"/>
        <v>2</v>
      </c>
      <c r="C108" s="164">
        <f t="shared" ca="1" si="10"/>
        <v>333</v>
      </c>
      <c r="D108" s="165">
        <f t="shared" ca="1" si="11"/>
        <v>350</v>
      </c>
      <c r="E108" s="166">
        <f t="shared" ca="1" si="9"/>
        <v>3</v>
      </c>
      <c r="F108" s="165">
        <f t="shared" ca="1" si="12"/>
        <v>353</v>
      </c>
      <c r="G108" s="165">
        <f t="shared" ca="1" si="13"/>
        <v>17</v>
      </c>
      <c r="H108" s="167">
        <f ca="1">A108-MATCH(C108,$D$4:D108,1)</f>
        <v>6</v>
      </c>
      <c r="O108" s="84">
        <v>106</v>
      </c>
      <c r="P108" s="168">
        <v>17.465</v>
      </c>
      <c r="Q108" s="169">
        <v>6.15</v>
      </c>
    </row>
    <row r="109" spans="1:17" x14ac:dyDescent="0.3">
      <c r="A109" s="162">
        <v>106</v>
      </c>
      <c r="B109" s="163">
        <f t="shared" ca="1" si="8"/>
        <v>5</v>
      </c>
      <c r="C109" s="164">
        <f t="shared" ca="1" si="10"/>
        <v>338</v>
      </c>
      <c r="D109" s="165">
        <f t="shared" ca="1" si="11"/>
        <v>353</v>
      </c>
      <c r="E109" s="166">
        <f t="shared" ca="1" si="9"/>
        <v>4</v>
      </c>
      <c r="F109" s="165">
        <f t="shared" ca="1" si="12"/>
        <v>357</v>
      </c>
      <c r="G109" s="165">
        <f t="shared" ca="1" si="13"/>
        <v>15</v>
      </c>
      <c r="H109" s="167">
        <f ca="1">A109-MATCH(C109,$D$4:D109,1)</f>
        <v>5</v>
      </c>
      <c r="O109" s="84">
        <v>107</v>
      </c>
      <c r="P109" s="168">
        <v>10.065</v>
      </c>
      <c r="Q109" s="169">
        <v>3.71</v>
      </c>
    </row>
    <row r="110" spans="1:17" x14ac:dyDescent="0.3">
      <c r="A110" s="162">
        <v>107</v>
      </c>
      <c r="B110" s="163">
        <f t="shared" ca="1" si="8"/>
        <v>1</v>
      </c>
      <c r="C110" s="164">
        <f t="shared" ca="1" si="10"/>
        <v>339</v>
      </c>
      <c r="D110" s="165">
        <f t="shared" ca="1" si="11"/>
        <v>357</v>
      </c>
      <c r="E110" s="166">
        <f t="shared" ca="1" si="9"/>
        <v>4</v>
      </c>
      <c r="F110" s="165">
        <f t="shared" ca="1" si="12"/>
        <v>361</v>
      </c>
      <c r="G110" s="165">
        <f t="shared" ca="1" si="13"/>
        <v>18</v>
      </c>
      <c r="H110" s="167">
        <f ca="1">A110-MATCH(C110,$D$4:D110,1)</f>
        <v>6</v>
      </c>
      <c r="O110" s="84">
        <v>108</v>
      </c>
      <c r="P110" s="168">
        <v>11.26</v>
      </c>
      <c r="Q110" s="169">
        <v>4.2549999999999999</v>
      </c>
    </row>
    <row r="111" spans="1:17" x14ac:dyDescent="0.3">
      <c r="A111" s="162">
        <v>108</v>
      </c>
      <c r="B111" s="163">
        <f t="shared" ca="1" si="8"/>
        <v>2</v>
      </c>
      <c r="C111" s="164">
        <f t="shared" ca="1" si="10"/>
        <v>341</v>
      </c>
      <c r="D111" s="165">
        <f t="shared" ca="1" si="11"/>
        <v>361</v>
      </c>
      <c r="E111" s="166">
        <f t="shared" ca="1" si="9"/>
        <v>4</v>
      </c>
      <c r="F111" s="165">
        <f t="shared" ca="1" si="12"/>
        <v>365</v>
      </c>
      <c r="G111" s="165">
        <f t="shared" ca="1" si="13"/>
        <v>20</v>
      </c>
      <c r="H111" s="167">
        <f ca="1">A111-MATCH(C111,$D$4:D111,1)</f>
        <v>6</v>
      </c>
      <c r="O111" s="84">
        <v>109</v>
      </c>
      <c r="P111" s="168">
        <v>29.48</v>
      </c>
      <c r="Q111" s="169">
        <v>9.64</v>
      </c>
    </row>
    <row r="112" spans="1:17" x14ac:dyDescent="0.3">
      <c r="A112" s="162">
        <v>109</v>
      </c>
      <c r="B112" s="163">
        <f t="shared" ca="1" si="8"/>
        <v>2</v>
      </c>
      <c r="C112" s="164">
        <f t="shared" ca="1" si="10"/>
        <v>343</v>
      </c>
      <c r="D112" s="165">
        <f t="shared" ca="1" si="11"/>
        <v>365</v>
      </c>
      <c r="E112" s="166">
        <f t="shared" ca="1" si="9"/>
        <v>4</v>
      </c>
      <c r="F112" s="165">
        <f t="shared" ca="1" si="12"/>
        <v>369</v>
      </c>
      <c r="G112" s="165">
        <f t="shared" ca="1" si="13"/>
        <v>22</v>
      </c>
      <c r="H112" s="167">
        <f ca="1">A112-MATCH(C112,$D$4:D112,1)</f>
        <v>7</v>
      </c>
      <c r="O112" s="84">
        <v>110</v>
      </c>
      <c r="P112" s="168">
        <v>22.295000000000002</v>
      </c>
      <c r="Q112" s="169">
        <v>7.72</v>
      </c>
    </row>
    <row r="113" spans="1:17" x14ac:dyDescent="0.3">
      <c r="A113" s="162">
        <v>110</v>
      </c>
      <c r="B113" s="163">
        <f t="shared" ca="1" si="8"/>
        <v>6</v>
      </c>
      <c r="C113" s="164">
        <f t="shared" ca="1" si="10"/>
        <v>349</v>
      </c>
      <c r="D113" s="165">
        <f t="shared" ca="1" si="11"/>
        <v>369</v>
      </c>
      <c r="E113" s="166">
        <f t="shared" ca="1" si="9"/>
        <v>3</v>
      </c>
      <c r="F113" s="165">
        <f t="shared" ca="1" si="12"/>
        <v>372</v>
      </c>
      <c r="G113" s="165">
        <f t="shared" ca="1" si="13"/>
        <v>20</v>
      </c>
      <c r="H113" s="167">
        <f ca="1">A113-MATCH(C113,$D$4:D113,1)</f>
        <v>6</v>
      </c>
      <c r="O113" s="84">
        <v>111</v>
      </c>
      <c r="P113" s="168">
        <v>21.795000000000002</v>
      </c>
      <c r="Q113" s="169">
        <v>7.6749999999999998</v>
      </c>
    </row>
    <row r="114" spans="1:17" x14ac:dyDescent="0.3">
      <c r="A114" s="162">
        <v>111</v>
      </c>
      <c r="B114" s="163">
        <f t="shared" ca="1" si="8"/>
        <v>5</v>
      </c>
      <c r="C114" s="164">
        <f t="shared" ca="1" si="10"/>
        <v>354</v>
      </c>
      <c r="D114" s="165">
        <f t="shared" ca="1" si="11"/>
        <v>372</v>
      </c>
      <c r="E114" s="166">
        <f t="shared" ca="1" si="9"/>
        <v>4</v>
      </c>
      <c r="F114" s="165">
        <f t="shared" ca="1" si="12"/>
        <v>376</v>
      </c>
      <c r="G114" s="165">
        <f t="shared" ca="1" si="13"/>
        <v>18</v>
      </c>
      <c r="H114" s="167">
        <f ca="1">A114-MATCH(C114,$D$4:D114,1)</f>
        <v>5</v>
      </c>
      <c r="O114" s="84">
        <v>112</v>
      </c>
      <c r="P114" s="168">
        <v>24.364999999999998</v>
      </c>
      <c r="Q114" s="169">
        <v>8.4</v>
      </c>
    </row>
    <row r="115" spans="1:17" x14ac:dyDescent="0.3">
      <c r="A115" s="162">
        <v>112</v>
      </c>
      <c r="B115" s="163">
        <f t="shared" ca="1" si="8"/>
        <v>2</v>
      </c>
      <c r="C115" s="164">
        <f t="shared" ca="1" si="10"/>
        <v>356</v>
      </c>
      <c r="D115" s="165">
        <f t="shared" ca="1" si="11"/>
        <v>376</v>
      </c>
      <c r="E115" s="166">
        <f t="shared" ca="1" si="9"/>
        <v>3</v>
      </c>
      <c r="F115" s="165">
        <f t="shared" ca="1" si="12"/>
        <v>379</v>
      </c>
      <c r="G115" s="165">
        <f t="shared" ca="1" si="13"/>
        <v>20</v>
      </c>
      <c r="H115" s="167">
        <f ca="1">A115-MATCH(C115,$D$4:D115,1)</f>
        <v>6</v>
      </c>
      <c r="O115" s="84">
        <v>113</v>
      </c>
      <c r="P115" s="168">
        <v>22.4</v>
      </c>
      <c r="Q115" s="169">
        <v>7.9050000000000002</v>
      </c>
    </row>
    <row r="116" spans="1:17" x14ac:dyDescent="0.3">
      <c r="A116" s="162">
        <v>113</v>
      </c>
      <c r="B116" s="163">
        <f t="shared" ca="1" si="8"/>
        <v>1</v>
      </c>
      <c r="C116" s="164">
        <f t="shared" ca="1" si="10"/>
        <v>357</v>
      </c>
      <c r="D116" s="165">
        <f t="shared" ca="1" si="11"/>
        <v>379</v>
      </c>
      <c r="E116" s="166">
        <f t="shared" ca="1" si="9"/>
        <v>2</v>
      </c>
      <c r="F116" s="165">
        <f t="shared" ca="1" si="12"/>
        <v>381</v>
      </c>
      <c r="G116" s="165">
        <f t="shared" ca="1" si="13"/>
        <v>22</v>
      </c>
      <c r="H116" s="167">
        <f ca="1">A116-MATCH(C116,$D$4:D116,1)</f>
        <v>6</v>
      </c>
      <c r="O116" s="84">
        <v>114</v>
      </c>
      <c r="P116" s="168">
        <v>31.495000000000001</v>
      </c>
      <c r="Q116" s="169">
        <v>10.835000000000001</v>
      </c>
    </row>
    <row r="117" spans="1:17" x14ac:dyDescent="0.3">
      <c r="A117" s="162">
        <v>114</v>
      </c>
      <c r="B117" s="163">
        <f t="shared" ca="1" si="8"/>
        <v>1</v>
      </c>
      <c r="C117" s="164">
        <f t="shared" ca="1" si="10"/>
        <v>358</v>
      </c>
      <c r="D117" s="165">
        <f t="shared" ca="1" si="11"/>
        <v>381</v>
      </c>
      <c r="E117" s="166">
        <f t="shared" ca="1" si="9"/>
        <v>4</v>
      </c>
      <c r="F117" s="165">
        <f t="shared" ca="1" si="12"/>
        <v>385</v>
      </c>
      <c r="G117" s="165">
        <f t="shared" ca="1" si="13"/>
        <v>23</v>
      </c>
      <c r="H117" s="167">
        <f ca="1">A117-MATCH(C117,$D$4:D117,1)</f>
        <v>7</v>
      </c>
      <c r="O117" s="84">
        <v>115</v>
      </c>
      <c r="P117" s="168">
        <v>18.315000000000001</v>
      </c>
      <c r="Q117" s="169">
        <v>6.3150000000000004</v>
      </c>
    </row>
    <row r="118" spans="1:17" x14ac:dyDescent="0.3">
      <c r="A118" s="162">
        <v>115</v>
      </c>
      <c r="B118" s="163">
        <f t="shared" ca="1" si="8"/>
        <v>1</v>
      </c>
      <c r="C118" s="164">
        <f t="shared" ca="1" si="10"/>
        <v>359</v>
      </c>
      <c r="D118" s="165">
        <f t="shared" ca="1" si="11"/>
        <v>385</v>
      </c>
      <c r="E118" s="166">
        <f t="shared" ca="1" si="9"/>
        <v>1</v>
      </c>
      <c r="F118" s="165">
        <f t="shared" ca="1" si="12"/>
        <v>386</v>
      </c>
      <c r="G118" s="165">
        <f t="shared" ca="1" si="13"/>
        <v>26</v>
      </c>
      <c r="H118" s="167">
        <f ca="1">A118-MATCH(C118,$D$4:D118,1)</f>
        <v>8</v>
      </c>
      <c r="O118" s="84">
        <v>116</v>
      </c>
      <c r="P118" s="168">
        <v>15.56</v>
      </c>
      <c r="Q118" s="169">
        <v>5.61</v>
      </c>
    </row>
    <row r="119" spans="1:17" x14ac:dyDescent="0.3">
      <c r="A119" s="162">
        <v>116</v>
      </c>
      <c r="B119" s="163">
        <f t="shared" ca="1" si="8"/>
        <v>1</v>
      </c>
      <c r="C119" s="164">
        <f t="shared" ca="1" si="10"/>
        <v>360</v>
      </c>
      <c r="D119" s="165">
        <f t="shared" ca="1" si="11"/>
        <v>386</v>
      </c>
      <c r="E119" s="166">
        <f t="shared" ca="1" si="9"/>
        <v>1</v>
      </c>
      <c r="F119" s="165">
        <f t="shared" ca="1" si="12"/>
        <v>387</v>
      </c>
      <c r="G119" s="165">
        <f t="shared" ca="1" si="13"/>
        <v>26</v>
      </c>
      <c r="H119" s="167">
        <f ca="1">A119-MATCH(C119,$D$4:D119,1)</f>
        <v>9</v>
      </c>
      <c r="O119" s="84">
        <v>117</v>
      </c>
      <c r="P119" s="168">
        <v>14.215</v>
      </c>
      <c r="Q119" s="169">
        <v>5.14</v>
      </c>
    </row>
    <row r="120" spans="1:17" x14ac:dyDescent="0.3">
      <c r="A120" s="162">
        <v>117</v>
      </c>
      <c r="B120" s="163">
        <f t="shared" ca="1" si="8"/>
        <v>5</v>
      </c>
      <c r="C120" s="164">
        <f t="shared" ca="1" si="10"/>
        <v>365</v>
      </c>
      <c r="D120" s="165">
        <f t="shared" ca="1" si="11"/>
        <v>387</v>
      </c>
      <c r="E120" s="166">
        <f t="shared" ca="1" si="9"/>
        <v>3</v>
      </c>
      <c r="F120" s="165">
        <f t="shared" ca="1" si="12"/>
        <v>390</v>
      </c>
      <c r="G120" s="165">
        <f t="shared" ca="1" si="13"/>
        <v>22</v>
      </c>
      <c r="H120" s="167">
        <f ca="1">A120-MATCH(C120,$D$4:D120,1)</f>
        <v>8</v>
      </c>
      <c r="O120" s="84">
        <v>118</v>
      </c>
      <c r="P120" s="168">
        <v>33.734999999999999</v>
      </c>
      <c r="Q120" s="169">
        <v>11.27</v>
      </c>
    </row>
    <row r="121" spans="1:17" x14ac:dyDescent="0.3">
      <c r="A121" s="162">
        <v>118</v>
      </c>
      <c r="B121" s="163">
        <f t="shared" ca="1" si="8"/>
        <v>1</v>
      </c>
      <c r="C121" s="164">
        <f t="shared" ca="1" si="10"/>
        <v>366</v>
      </c>
      <c r="D121" s="165">
        <f t="shared" ca="1" si="11"/>
        <v>390</v>
      </c>
      <c r="E121" s="166">
        <f t="shared" ca="1" si="9"/>
        <v>4</v>
      </c>
      <c r="F121" s="165">
        <f t="shared" ca="1" si="12"/>
        <v>394</v>
      </c>
      <c r="G121" s="165">
        <f t="shared" ca="1" si="13"/>
        <v>24</v>
      </c>
      <c r="H121" s="167">
        <f ca="1">A121-MATCH(C121,$D$4:D121,1)</f>
        <v>9</v>
      </c>
      <c r="O121" s="84">
        <v>119</v>
      </c>
      <c r="P121" s="168">
        <v>21.035</v>
      </c>
      <c r="Q121" s="169">
        <v>7.2949999999999999</v>
      </c>
    </row>
    <row r="122" spans="1:17" x14ac:dyDescent="0.3">
      <c r="A122" s="162">
        <v>119</v>
      </c>
      <c r="B122" s="163">
        <f t="shared" ca="1" si="8"/>
        <v>4</v>
      </c>
      <c r="C122" s="164">
        <f t="shared" ca="1" si="10"/>
        <v>370</v>
      </c>
      <c r="D122" s="165">
        <f t="shared" ca="1" si="11"/>
        <v>394</v>
      </c>
      <c r="E122" s="166">
        <f t="shared" ca="1" si="9"/>
        <v>2</v>
      </c>
      <c r="F122" s="165">
        <f t="shared" ca="1" si="12"/>
        <v>396</v>
      </c>
      <c r="G122" s="165">
        <f t="shared" ca="1" si="13"/>
        <v>24</v>
      </c>
      <c r="H122" s="167">
        <f ca="1">A122-MATCH(C122,$D$4:D122,1)</f>
        <v>9</v>
      </c>
      <c r="O122" s="84">
        <v>120</v>
      </c>
      <c r="P122" s="168">
        <v>26.225000000000001</v>
      </c>
      <c r="Q122" s="169">
        <v>9.4049999999999994</v>
      </c>
    </row>
    <row r="123" spans="1:17" x14ac:dyDescent="0.3">
      <c r="A123" s="162">
        <v>120</v>
      </c>
      <c r="B123" s="163">
        <f t="shared" ca="1" si="8"/>
        <v>3</v>
      </c>
      <c r="C123" s="164">
        <f t="shared" ca="1" si="10"/>
        <v>373</v>
      </c>
      <c r="D123" s="165">
        <f t="shared" ca="1" si="11"/>
        <v>396</v>
      </c>
      <c r="E123" s="166">
        <f t="shared" ca="1" si="9"/>
        <v>4</v>
      </c>
      <c r="F123" s="165">
        <f t="shared" ca="1" si="12"/>
        <v>400</v>
      </c>
      <c r="G123" s="165">
        <f t="shared" ca="1" si="13"/>
        <v>23</v>
      </c>
      <c r="H123" s="167">
        <f ca="1">A123-MATCH(C123,$D$4:D123,1)</f>
        <v>9</v>
      </c>
      <c r="O123" s="84">
        <v>121</v>
      </c>
      <c r="P123" s="168">
        <v>9.9600000000000009</v>
      </c>
      <c r="Q123" s="169">
        <v>3.5750000000000002</v>
      </c>
    </row>
    <row r="124" spans="1:17" x14ac:dyDescent="0.3">
      <c r="A124" s="162">
        <v>121</v>
      </c>
      <c r="B124" s="163">
        <f t="shared" ca="1" si="8"/>
        <v>1</v>
      </c>
      <c r="C124" s="164">
        <f t="shared" ca="1" si="10"/>
        <v>374</v>
      </c>
      <c r="D124" s="165">
        <f t="shared" ca="1" si="11"/>
        <v>400</v>
      </c>
      <c r="E124" s="166">
        <f t="shared" ca="1" si="9"/>
        <v>4</v>
      </c>
      <c r="F124" s="165">
        <f t="shared" ca="1" si="12"/>
        <v>404</v>
      </c>
      <c r="G124" s="165">
        <f t="shared" ca="1" si="13"/>
        <v>26</v>
      </c>
      <c r="H124" s="167">
        <f ca="1">A124-MATCH(C124,$D$4:D124,1)</f>
        <v>10</v>
      </c>
      <c r="O124" s="84">
        <v>122</v>
      </c>
      <c r="P124" s="168">
        <v>19.605</v>
      </c>
      <c r="Q124" s="169">
        <v>6.65</v>
      </c>
    </row>
    <row r="125" spans="1:17" x14ac:dyDescent="0.3">
      <c r="A125" s="162">
        <v>122</v>
      </c>
      <c r="B125" s="163">
        <f t="shared" ca="1" si="8"/>
        <v>1</v>
      </c>
      <c r="C125" s="164">
        <f t="shared" ca="1" si="10"/>
        <v>375</v>
      </c>
      <c r="D125" s="165">
        <f t="shared" ca="1" si="11"/>
        <v>404</v>
      </c>
      <c r="E125" s="166">
        <f t="shared" ca="1" si="9"/>
        <v>2</v>
      </c>
      <c r="F125" s="165">
        <f t="shared" ca="1" si="12"/>
        <v>406</v>
      </c>
      <c r="G125" s="165">
        <f t="shared" ca="1" si="13"/>
        <v>29</v>
      </c>
      <c r="H125" s="167">
        <f ca="1">A125-MATCH(C125,$D$4:D125,1)</f>
        <v>11</v>
      </c>
      <c r="O125" s="84">
        <v>123</v>
      </c>
      <c r="P125" s="168">
        <v>9.6150000000000002</v>
      </c>
      <c r="Q125" s="169">
        <v>3.46</v>
      </c>
    </row>
    <row r="126" spans="1:17" x14ac:dyDescent="0.3">
      <c r="A126" s="162">
        <v>123</v>
      </c>
      <c r="B126" s="163">
        <f t="shared" ca="1" si="8"/>
        <v>4</v>
      </c>
      <c r="C126" s="164">
        <f t="shared" ca="1" si="10"/>
        <v>379</v>
      </c>
      <c r="D126" s="165">
        <f t="shared" ca="1" si="11"/>
        <v>406</v>
      </c>
      <c r="E126" s="166">
        <f t="shared" ca="1" si="9"/>
        <v>3</v>
      </c>
      <c r="F126" s="165">
        <f t="shared" ca="1" si="12"/>
        <v>409</v>
      </c>
      <c r="G126" s="165">
        <f t="shared" ca="1" si="13"/>
        <v>27</v>
      </c>
      <c r="H126" s="167">
        <f ca="1">A126-MATCH(C126,$D$4:D126,1)</f>
        <v>10</v>
      </c>
      <c r="O126" s="84">
        <v>124</v>
      </c>
      <c r="P126" s="168">
        <v>20.675000000000001</v>
      </c>
      <c r="Q126" s="169">
        <v>7.35</v>
      </c>
    </row>
    <row r="127" spans="1:17" x14ac:dyDescent="0.3">
      <c r="A127" s="162">
        <v>124</v>
      </c>
      <c r="B127" s="163">
        <f t="shared" ca="1" si="8"/>
        <v>6</v>
      </c>
      <c r="C127" s="164">
        <f t="shared" ca="1" si="10"/>
        <v>385</v>
      </c>
      <c r="D127" s="165">
        <f t="shared" ca="1" si="11"/>
        <v>409</v>
      </c>
      <c r="E127" s="166">
        <f t="shared" ca="1" si="9"/>
        <v>1</v>
      </c>
      <c r="F127" s="165">
        <f t="shared" ca="1" si="12"/>
        <v>410</v>
      </c>
      <c r="G127" s="165">
        <f t="shared" ca="1" si="13"/>
        <v>24</v>
      </c>
      <c r="H127" s="167">
        <f ca="1">A127-MATCH(C127,$D$4:D127,1)</f>
        <v>9</v>
      </c>
      <c r="O127" s="84">
        <v>125</v>
      </c>
      <c r="P127" s="168">
        <v>27.44</v>
      </c>
      <c r="Q127" s="169">
        <v>9.2899999999999991</v>
      </c>
    </row>
    <row r="128" spans="1:17" x14ac:dyDescent="0.3">
      <c r="A128" s="162">
        <v>125</v>
      </c>
      <c r="B128" s="163">
        <f t="shared" ca="1" si="8"/>
        <v>2</v>
      </c>
      <c r="C128" s="164">
        <f t="shared" ca="1" si="10"/>
        <v>387</v>
      </c>
      <c r="D128" s="165">
        <f t="shared" ca="1" si="11"/>
        <v>410</v>
      </c>
      <c r="E128" s="166">
        <f t="shared" ca="1" si="9"/>
        <v>3</v>
      </c>
      <c r="F128" s="165">
        <f t="shared" ca="1" si="12"/>
        <v>413</v>
      </c>
      <c r="G128" s="165">
        <f t="shared" ca="1" si="13"/>
        <v>23</v>
      </c>
      <c r="H128" s="167">
        <f ca="1">A128-MATCH(C128,$D$4:D128,1)</f>
        <v>8</v>
      </c>
      <c r="O128" s="84">
        <v>126</v>
      </c>
      <c r="P128" s="168">
        <v>9.7799999999999994</v>
      </c>
      <c r="Q128" s="169">
        <v>3.61</v>
      </c>
    </row>
    <row r="129" spans="1:17" x14ac:dyDescent="0.3">
      <c r="A129" s="162">
        <v>126</v>
      </c>
      <c r="B129" s="163">
        <f t="shared" ca="1" si="8"/>
        <v>6</v>
      </c>
      <c r="C129" s="164">
        <f t="shared" ca="1" si="10"/>
        <v>393</v>
      </c>
      <c r="D129" s="165">
        <f t="shared" ca="1" si="11"/>
        <v>413</v>
      </c>
      <c r="E129" s="166">
        <f t="shared" ca="1" si="9"/>
        <v>3</v>
      </c>
      <c r="F129" s="165">
        <f t="shared" ca="1" si="12"/>
        <v>416</v>
      </c>
      <c r="G129" s="165">
        <f t="shared" ca="1" si="13"/>
        <v>20</v>
      </c>
      <c r="H129" s="167">
        <f ca="1">A129-MATCH(C129,$D$4:D129,1)</f>
        <v>8</v>
      </c>
      <c r="O129" s="84">
        <v>127</v>
      </c>
      <c r="P129" s="168">
        <v>25.31</v>
      </c>
      <c r="Q129" s="169">
        <v>8.73</v>
      </c>
    </row>
    <row r="130" spans="1:17" x14ac:dyDescent="0.3">
      <c r="A130" s="162">
        <v>127</v>
      </c>
      <c r="B130" s="163">
        <f t="shared" ca="1" si="8"/>
        <v>2</v>
      </c>
      <c r="C130" s="164">
        <f t="shared" ca="1" si="10"/>
        <v>395</v>
      </c>
      <c r="D130" s="165">
        <f t="shared" ca="1" si="11"/>
        <v>416</v>
      </c>
      <c r="E130" s="166">
        <f t="shared" ca="1" si="9"/>
        <v>3</v>
      </c>
      <c r="F130" s="165">
        <f t="shared" ca="1" si="12"/>
        <v>419</v>
      </c>
      <c r="G130" s="165">
        <f t="shared" ca="1" si="13"/>
        <v>21</v>
      </c>
      <c r="H130" s="167">
        <f ca="1">A130-MATCH(C130,$D$4:D130,1)</f>
        <v>8</v>
      </c>
      <c r="O130" s="84">
        <v>128</v>
      </c>
      <c r="P130" s="168">
        <v>17.664999999999999</v>
      </c>
      <c r="Q130" s="169">
        <v>6.12</v>
      </c>
    </row>
    <row r="131" spans="1:17" x14ac:dyDescent="0.3">
      <c r="A131" s="162">
        <v>128</v>
      </c>
      <c r="B131" s="163">
        <f t="shared" ca="1" si="8"/>
        <v>5</v>
      </c>
      <c r="C131" s="164">
        <f t="shared" ca="1" si="10"/>
        <v>400</v>
      </c>
      <c r="D131" s="165">
        <f t="shared" ca="1" si="11"/>
        <v>419</v>
      </c>
      <c r="E131" s="166">
        <f t="shared" ca="1" si="9"/>
        <v>4</v>
      </c>
      <c r="F131" s="165">
        <f t="shared" ca="1" si="12"/>
        <v>423</v>
      </c>
      <c r="G131" s="165">
        <f t="shared" ca="1" si="13"/>
        <v>19</v>
      </c>
      <c r="H131" s="167">
        <f ca="1">A131-MATCH(C131,$D$4:D131,1)</f>
        <v>7</v>
      </c>
      <c r="O131" s="84">
        <v>129</v>
      </c>
      <c r="P131" s="168">
        <v>22.8</v>
      </c>
      <c r="Q131" s="169">
        <v>8.0399999999999991</v>
      </c>
    </row>
    <row r="132" spans="1:17" x14ac:dyDescent="0.3">
      <c r="A132" s="162">
        <v>129</v>
      </c>
      <c r="B132" s="163">
        <f t="shared" ref="B132:B195" ca="1" si="14">LOOKUP(RAND(),$L$5:$L$10,$J$5:$J$10)</f>
        <v>1</v>
      </c>
      <c r="C132" s="164">
        <f t="shared" ca="1" si="10"/>
        <v>401</v>
      </c>
      <c r="D132" s="165">
        <f t="shared" ca="1" si="11"/>
        <v>423</v>
      </c>
      <c r="E132" s="166">
        <f t="shared" ref="E132:E195" ca="1" si="15">LOOKUP(RAND(),$L$13:$L$16,$J$13:$J$16)</f>
        <v>4</v>
      </c>
      <c r="F132" s="165">
        <f t="shared" ca="1" si="12"/>
        <v>427</v>
      </c>
      <c r="G132" s="165">
        <f t="shared" ca="1" si="13"/>
        <v>22</v>
      </c>
      <c r="H132" s="167">
        <f ca="1">A132-MATCH(C132,$D$4:D132,1)</f>
        <v>8</v>
      </c>
      <c r="O132" s="84">
        <v>130</v>
      </c>
      <c r="P132" s="168">
        <v>7.48</v>
      </c>
      <c r="Q132" s="169">
        <v>2.7749999999999999</v>
      </c>
    </row>
    <row r="133" spans="1:17" x14ac:dyDescent="0.3">
      <c r="A133" s="162">
        <v>130</v>
      </c>
      <c r="B133" s="163">
        <f t="shared" ca="1" si="14"/>
        <v>2</v>
      </c>
      <c r="C133" s="164">
        <f t="shared" ca="1" si="10"/>
        <v>403</v>
      </c>
      <c r="D133" s="165">
        <f t="shared" ca="1" si="11"/>
        <v>427</v>
      </c>
      <c r="E133" s="166">
        <f t="shared" ca="1" si="15"/>
        <v>3</v>
      </c>
      <c r="F133" s="165">
        <f t="shared" ca="1" si="12"/>
        <v>430</v>
      </c>
      <c r="G133" s="165">
        <f t="shared" ca="1" si="13"/>
        <v>24</v>
      </c>
      <c r="H133" s="167">
        <f ca="1">A133-MATCH(C133,$D$4:D133,1)</f>
        <v>9</v>
      </c>
      <c r="O133" s="84">
        <v>131</v>
      </c>
      <c r="P133" s="168">
        <v>10.315</v>
      </c>
      <c r="Q133" s="169">
        <v>3.6949999999999998</v>
      </c>
    </row>
    <row r="134" spans="1:17" x14ac:dyDescent="0.3">
      <c r="A134" s="162">
        <v>131</v>
      </c>
      <c r="B134" s="163">
        <f t="shared" ca="1" si="14"/>
        <v>1</v>
      </c>
      <c r="C134" s="164">
        <f t="shared" ref="C134:C152" ca="1" si="16">C133+B134</f>
        <v>404</v>
      </c>
      <c r="D134" s="165">
        <f t="shared" ref="D134:D152" ca="1" si="17">MAX(C134,F133)</f>
        <v>430</v>
      </c>
      <c r="E134" s="166">
        <f t="shared" ca="1" si="15"/>
        <v>4</v>
      </c>
      <c r="F134" s="165">
        <f t="shared" ref="F134:F152" ca="1" si="18">D134+E134</f>
        <v>434</v>
      </c>
      <c r="G134" s="165">
        <f t="shared" ref="G134:G152" ca="1" si="19">D134-C134</f>
        <v>26</v>
      </c>
      <c r="H134" s="167">
        <f ca="1">A134-MATCH(C134,$D$4:D134,1)</f>
        <v>9</v>
      </c>
      <c r="O134" s="84">
        <v>132</v>
      </c>
      <c r="P134" s="168">
        <v>13.68</v>
      </c>
      <c r="Q134" s="169">
        <v>4.875</v>
      </c>
    </row>
    <row r="135" spans="1:17" x14ac:dyDescent="0.3">
      <c r="A135" s="162">
        <v>132</v>
      </c>
      <c r="B135" s="163">
        <f t="shared" ca="1" si="14"/>
        <v>1</v>
      </c>
      <c r="C135" s="164">
        <f t="shared" ca="1" si="16"/>
        <v>405</v>
      </c>
      <c r="D135" s="165">
        <f t="shared" ca="1" si="17"/>
        <v>434</v>
      </c>
      <c r="E135" s="166">
        <f t="shared" ca="1" si="15"/>
        <v>4</v>
      </c>
      <c r="F135" s="165">
        <f t="shared" ca="1" si="18"/>
        <v>438</v>
      </c>
      <c r="G135" s="165">
        <f t="shared" ca="1" si="19"/>
        <v>29</v>
      </c>
      <c r="H135" s="167">
        <f ca="1">A135-MATCH(C135,$D$4:D135,1)</f>
        <v>10</v>
      </c>
      <c r="O135" s="84">
        <v>133</v>
      </c>
      <c r="P135" s="168">
        <v>48.55</v>
      </c>
      <c r="Q135" s="169">
        <v>16.43</v>
      </c>
    </row>
    <row r="136" spans="1:17" x14ac:dyDescent="0.3">
      <c r="A136" s="162">
        <v>133</v>
      </c>
      <c r="B136" s="163">
        <f t="shared" ca="1" si="14"/>
        <v>1</v>
      </c>
      <c r="C136" s="164">
        <f t="shared" ca="1" si="16"/>
        <v>406</v>
      </c>
      <c r="D136" s="165">
        <f t="shared" ca="1" si="17"/>
        <v>438</v>
      </c>
      <c r="E136" s="166">
        <f t="shared" ca="1" si="15"/>
        <v>4</v>
      </c>
      <c r="F136" s="165">
        <f t="shared" ca="1" si="18"/>
        <v>442</v>
      </c>
      <c r="G136" s="165">
        <f t="shared" ca="1" si="19"/>
        <v>32</v>
      </c>
      <c r="H136" s="167">
        <f ca="1">A136-MATCH(C136,$D$4:D136,1)</f>
        <v>10</v>
      </c>
      <c r="O136" s="84">
        <v>134</v>
      </c>
      <c r="P136" s="168">
        <v>4.5049999999999999</v>
      </c>
      <c r="Q136" s="169">
        <v>1.8049999999999999</v>
      </c>
    </row>
    <row r="137" spans="1:17" x14ac:dyDescent="0.3">
      <c r="A137" s="162">
        <v>134</v>
      </c>
      <c r="B137" s="163">
        <f t="shared" ca="1" si="14"/>
        <v>6</v>
      </c>
      <c r="C137" s="164">
        <f t="shared" ca="1" si="16"/>
        <v>412</v>
      </c>
      <c r="D137" s="165">
        <f t="shared" ca="1" si="17"/>
        <v>442</v>
      </c>
      <c r="E137" s="166">
        <f t="shared" ca="1" si="15"/>
        <v>3</v>
      </c>
      <c r="F137" s="165">
        <f t="shared" ca="1" si="18"/>
        <v>445</v>
      </c>
      <c r="G137" s="165">
        <f t="shared" ca="1" si="19"/>
        <v>30</v>
      </c>
      <c r="H137" s="167">
        <f ca="1">A137-MATCH(C137,$D$4:D137,1)</f>
        <v>9</v>
      </c>
      <c r="O137" s="84">
        <v>135</v>
      </c>
      <c r="P137" s="168">
        <v>23.63</v>
      </c>
      <c r="Q137" s="169">
        <v>8.0549999999999997</v>
      </c>
    </row>
    <row r="138" spans="1:17" x14ac:dyDescent="0.3">
      <c r="A138" s="162">
        <v>135</v>
      </c>
      <c r="B138" s="163">
        <f t="shared" ca="1" si="14"/>
        <v>1</v>
      </c>
      <c r="C138" s="164">
        <f t="shared" ca="1" si="16"/>
        <v>413</v>
      </c>
      <c r="D138" s="165">
        <f t="shared" ca="1" si="17"/>
        <v>445</v>
      </c>
      <c r="E138" s="166">
        <f t="shared" ca="1" si="15"/>
        <v>3</v>
      </c>
      <c r="F138" s="165">
        <f t="shared" ca="1" si="18"/>
        <v>448</v>
      </c>
      <c r="G138" s="165">
        <f t="shared" ca="1" si="19"/>
        <v>32</v>
      </c>
      <c r="H138" s="167">
        <f ca="1">A138-MATCH(C138,$D$4:D138,1)</f>
        <v>9</v>
      </c>
      <c r="O138" s="84">
        <v>136</v>
      </c>
      <c r="P138" s="168">
        <v>29.645</v>
      </c>
      <c r="Q138" s="169">
        <v>10.07</v>
      </c>
    </row>
    <row r="139" spans="1:17" x14ac:dyDescent="0.3">
      <c r="A139" s="162">
        <v>136</v>
      </c>
      <c r="B139" s="163">
        <f t="shared" ca="1" si="14"/>
        <v>2</v>
      </c>
      <c r="C139" s="164">
        <f t="shared" ca="1" si="16"/>
        <v>415</v>
      </c>
      <c r="D139" s="165">
        <f t="shared" ca="1" si="17"/>
        <v>448</v>
      </c>
      <c r="E139" s="166">
        <f t="shared" ca="1" si="15"/>
        <v>2</v>
      </c>
      <c r="F139" s="165">
        <f t="shared" ca="1" si="18"/>
        <v>450</v>
      </c>
      <c r="G139" s="165">
        <f t="shared" ca="1" si="19"/>
        <v>33</v>
      </c>
      <c r="H139" s="167">
        <f ca="1">A139-MATCH(C139,$D$4:D139,1)</f>
        <v>10</v>
      </c>
      <c r="O139" s="84">
        <v>137</v>
      </c>
      <c r="P139" s="168">
        <v>15.435</v>
      </c>
      <c r="Q139" s="169">
        <v>5.51</v>
      </c>
    </row>
    <row r="140" spans="1:17" x14ac:dyDescent="0.3">
      <c r="A140" s="162">
        <v>137</v>
      </c>
      <c r="B140" s="163">
        <f t="shared" ca="1" si="14"/>
        <v>2</v>
      </c>
      <c r="C140" s="164">
        <f t="shared" ca="1" si="16"/>
        <v>417</v>
      </c>
      <c r="D140" s="165">
        <f t="shared" ca="1" si="17"/>
        <v>450</v>
      </c>
      <c r="E140" s="166">
        <f t="shared" ca="1" si="15"/>
        <v>4</v>
      </c>
      <c r="F140" s="165">
        <f t="shared" ca="1" si="18"/>
        <v>454</v>
      </c>
      <c r="G140" s="165">
        <f t="shared" ca="1" si="19"/>
        <v>33</v>
      </c>
      <c r="H140" s="167">
        <f ca="1">A140-MATCH(C140,$D$4:D140,1)</f>
        <v>10</v>
      </c>
      <c r="O140" s="84">
        <v>138</v>
      </c>
      <c r="P140" s="168">
        <v>18.57</v>
      </c>
      <c r="Q140" s="169">
        <v>6.4249999999999998</v>
      </c>
    </row>
    <row r="141" spans="1:17" x14ac:dyDescent="0.3">
      <c r="A141" s="162">
        <v>138</v>
      </c>
      <c r="B141" s="163">
        <f t="shared" ca="1" si="14"/>
        <v>4</v>
      </c>
      <c r="C141" s="164">
        <f t="shared" ca="1" si="16"/>
        <v>421</v>
      </c>
      <c r="D141" s="165">
        <f t="shared" ca="1" si="17"/>
        <v>454</v>
      </c>
      <c r="E141" s="166">
        <f t="shared" ca="1" si="15"/>
        <v>3</v>
      </c>
      <c r="F141" s="165">
        <f t="shared" ca="1" si="18"/>
        <v>457</v>
      </c>
      <c r="G141" s="165">
        <f t="shared" ca="1" si="19"/>
        <v>33</v>
      </c>
      <c r="H141" s="167">
        <f ca="1">A141-MATCH(C141,$D$4:D141,1)</f>
        <v>10</v>
      </c>
      <c r="O141" s="84">
        <v>139</v>
      </c>
      <c r="P141" s="168">
        <v>30.09</v>
      </c>
      <c r="Q141" s="169">
        <v>10.205</v>
      </c>
    </row>
    <row r="142" spans="1:17" x14ac:dyDescent="0.3">
      <c r="A142" s="162">
        <v>139</v>
      </c>
      <c r="B142" s="163">
        <f t="shared" ca="1" si="14"/>
        <v>2</v>
      </c>
      <c r="C142" s="164">
        <f t="shared" ca="1" si="16"/>
        <v>423</v>
      </c>
      <c r="D142" s="165">
        <f t="shared" ca="1" si="17"/>
        <v>457</v>
      </c>
      <c r="E142" s="166">
        <f t="shared" ca="1" si="15"/>
        <v>3</v>
      </c>
      <c r="F142" s="165">
        <f t="shared" ca="1" si="18"/>
        <v>460</v>
      </c>
      <c r="G142" s="165">
        <f t="shared" ca="1" si="19"/>
        <v>34</v>
      </c>
      <c r="H142" s="167">
        <f ca="1">A142-MATCH(C142,$D$4:D142,1)</f>
        <v>10</v>
      </c>
      <c r="O142" s="84">
        <v>140</v>
      </c>
      <c r="P142" s="168">
        <v>9.02</v>
      </c>
      <c r="Q142" s="169">
        <v>3.1850000000000001</v>
      </c>
    </row>
    <row r="143" spans="1:17" x14ac:dyDescent="0.3">
      <c r="A143" s="162">
        <v>140</v>
      </c>
      <c r="B143" s="163">
        <f t="shared" ca="1" si="14"/>
        <v>6</v>
      </c>
      <c r="C143" s="164">
        <f t="shared" ca="1" si="16"/>
        <v>429</v>
      </c>
      <c r="D143" s="165">
        <f t="shared" ca="1" si="17"/>
        <v>460</v>
      </c>
      <c r="E143" s="166">
        <f t="shared" ca="1" si="15"/>
        <v>2</v>
      </c>
      <c r="F143" s="165">
        <f t="shared" ca="1" si="18"/>
        <v>462</v>
      </c>
      <c r="G143" s="165">
        <f t="shared" ca="1" si="19"/>
        <v>31</v>
      </c>
      <c r="H143" s="167">
        <f ca="1">A143-MATCH(C143,$D$4:D143,1)</f>
        <v>10</v>
      </c>
      <c r="O143" s="84">
        <v>141</v>
      </c>
      <c r="P143" s="168">
        <v>14.39</v>
      </c>
      <c r="Q143" s="169">
        <v>4.835</v>
      </c>
    </row>
    <row r="144" spans="1:17" x14ac:dyDescent="0.3">
      <c r="A144" s="162">
        <v>141</v>
      </c>
      <c r="B144" s="163">
        <f t="shared" ca="1" si="14"/>
        <v>1</v>
      </c>
      <c r="C144" s="164">
        <f t="shared" ca="1" si="16"/>
        <v>430</v>
      </c>
      <c r="D144" s="165">
        <f t="shared" ca="1" si="17"/>
        <v>462</v>
      </c>
      <c r="E144" s="166">
        <f t="shared" ca="1" si="15"/>
        <v>3</v>
      </c>
      <c r="F144" s="165">
        <f t="shared" ca="1" si="18"/>
        <v>465</v>
      </c>
      <c r="G144" s="165">
        <f t="shared" ca="1" si="19"/>
        <v>32</v>
      </c>
      <c r="H144" s="167">
        <f ca="1">A144-MATCH(C144,$D$4:D144,1)</f>
        <v>10</v>
      </c>
      <c r="O144" s="84">
        <v>142</v>
      </c>
      <c r="P144" s="168">
        <v>26.35</v>
      </c>
      <c r="Q144" s="169">
        <v>8.9700000000000006</v>
      </c>
    </row>
    <row r="145" spans="1:17" x14ac:dyDescent="0.3">
      <c r="A145" s="162">
        <v>142</v>
      </c>
      <c r="B145" s="163">
        <f t="shared" ca="1" si="14"/>
        <v>1</v>
      </c>
      <c r="C145" s="164">
        <f t="shared" ca="1" si="16"/>
        <v>431</v>
      </c>
      <c r="D145" s="165">
        <f t="shared" ca="1" si="17"/>
        <v>465</v>
      </c>
      <c r="E145" s="166">
        <f t="shared" ca="1" si="15"/>
        <v>2</v>
      </c>
      <c r="F145" s="165">
        <f t="shared" ca="1" si="18"/>
        <v>467</v>
      </c>
      <c r="G145" s="165">
        <f t="shared" ca="1" si="19"/>
        <v>34</v>
      </c>
      <c r="H145" s="167">
        <f ca="1">A145-MATCH(C145,$D$4:D145,1)</f>
        <v>11</v>
      </c>
      <c r="O145" s="84">
        <v>143</v>
      </c>
      <c r="P145" s="168">
        <v>39.770000000000003</v>
      </c>
      <c r="Q145" s="169">
        <v>13.36</v>
      </c>
    </row>
    <row r="146" spans="1:17" x14ac:dyDescent="0.3">
      <c r="A146" s="162">
        <v>143</v>
      </c>
      <c r="B146" s="163">
        <f t="shared" ca="1" si="14"/>
        <v>1</v>
      </c>
      <c r="C146" s="164">
        <f t="shared" ca="1" si="16"/>
        <v>432</v>
      </c>
      <c r="D146" s="165">
        <f t="shared" ca="1" si="17"/>
        <v>467</v>
      </c>
      <c r="E146" s="166">
        <f t="shared" ca="1" si="15"/>
        <v>3</v>
      </c>
      <c r="F146" s="165">
        <f t="shared" ca="1" si="18"/>
        <v>470</v>
      </c>
      <c r="G146" s="165">
        <f t="shared" ca="1" si="19"/>
        <v>35</v>
      </c>
      <c r="H146" s="167">
        <f ca="1">A146-MATCH(C146,$D$4:D146,1)</f>
        <v>12</v>
      </c>
      <c r="O146" s="84">
        <v>144</v>
      </c>
      <c r="P146" s="168">
        <v>7.8849999999999998</v>
      </c>
      <c r="Q146" s="169">
        <v>2.9750000000000001</v>
      </c>
    </row>
    <row r="147" spans="1:17" x14ac:dyDescent="0.3">
      <c r="A147" s="162">
        <v>144</v>
      </c>
      <c r="B147" s="163">
        <f t="shared" ca="1" si="14"/>
        <v>1</v>
      </c>
      <c r="C147" s="164">
        <f t="shared" ca="1" si="16"/>
        <v>433</v>
      </c>
      <c r="D147" s="165">
        <f t="shared" ca="1" si="17"/>
        <v>470</v>
      </c>
      <c r="E147" s="166">
        <f t="shared" ca="1" si="15"/>
        <v>4</v>
      </c>
      <c r="F147" s="165">
        <f t="shared" ca="1" si="18"/>
        <v>474</v>
      </c>
      <c r="G147" s="165">
        <f t="shared" ca="1" si="19"/>
        <v>37</v>
      </c>
      <c r="H147" s="167">
        <f ca="1">A147-MATCH(C147,$D$4:D147,1)</f>
        <v>13</v>
      </c>
      <c r="O147" s="84">
        <v>145</v>
      </c>
      <c r="P147" s="168">
        <v>32.505000000000003</v>
      </c>
      <c r="Q147" s="169">
        <v>10.925000000000001</v>
      </c>
    </row>
    <row r="148" spans="1:17" x14ac:dyDescent="0.3">
      <c r="A148" s="162">
        <v>145</v>
      </c>
      <c r="B148" s="163">
        <f t="shared" ca="1" si="14"/>
        <v>1</v>
      </c>
      <c r="C148" s="164">
        <f t="shared" ca="1" si="16"/>
        <v>434</v>
      </c>
      <c r="D148" s="165">
        <f t="shared" ca="1" si="17"/>
        <v>474</v>
      </c>
      <c r="E148" s="166">
        <f t="shared" ca="1" si="15"/>
        <v>1</v>
      </c>
      <c r="F148" s="165">
        <f t="shared" ca="1" si="18"/>
        <v>475</v>
      </c>
      <c r="G148" s="165">
        <f t="shared" ca="1" si="19"/>
        <v>40</v>
      </c>
      <c r="H148" s="167">
        <f ca="1">A148-MATCH(C148,$D$4:D148,1)</f>
        <v>13</v>
      </c>
      <c r="O148" s="84">
        <v>146</v>
      </c>
      <c r="P148" s="168">
        <v>21.37</v>
      </c>
      <c r="Q148" s="169">
        <v>7.3250000000000002</v>
      </c>
    </row>
    <row r="149" spans="1:17" x14ac:dyDescent="0.3">
      <c r="A149" s="162">
        <v>146</v>
      </c>
      <c r="B149" s="163">
        <f t="shared" ca="1" si="14"/>
        <v>2</v>
      </c>
      <c r="C149" s="164">
        <f t="shared" ca="1" si="16"/>
        <v>436</v>
      </c>
      <c r="D149" s="165">
        <f t="shared" ca="1" si="17"/>
        <v>475</v>
      </c>
      <c r="E149" s="166">
        <f t="shared" ca="1" si="15"/>
        <v>1</v>
      </c>
      <c r="F149" s="165">
        <f t="shared" ca="1" si="18"/>
        <v>476</v>
      </c>
      <c r="G149" s="165">
        <f t="shared" ca="1" si="19"/>
        <v>39</v>
      </c>
      <c r="H149" s="167">
        <f ca="1">A149-MATCH(C149,$D$4:D149,1)</f>
        <v>14</v>
      </c>
      <c r="O149" s="84">
        <v>147</v>
      </c>
      <c r="P149" s="168">
        <v>12.775</v>
      </c>
      <c r="Q149" s="169">
        <v>4.4950000000000001</v>
      </c>
    </row>
    <row r="150" spans="1:17" x14ac:dyDescent="0.3">
      <c r="A150" s="162">
        <v>147</v>
      </c>
      <c r="B150" s="163">
        <f t="shared" ca="1" si="14"/>
        <v>1</v>
      </c>
      <c r="C150" s="164">
        <f t="shared" ca="1" si="16"/>
        <v>437</v>
      </c>
      <c r="D150" s="165">
        <f t="shared" ca="1" si="17"/>
        <v>476</v>
      </c>
      <c r="E150" s="166">
        <f t="shared" ca="1" si="15"/>
        <v>3</v>
      </c>
      <c r="F150" s="165">
        <f t="shared" ca="1" si="18"/>
        <v>479</v>
      </c>
      <c r="G150" s="165">
        <f t="shared" ca="1" si="19"/>
        <v>39</v>
      </c>
      <c r="H150" s="167">
        <f ca="1">A150-MATCH(C150,$D$4:D150,1)</f>
        <v>15</v>
      </c>
      <c r="O150" s="84">
        <v>148</v>
      </c>
      <c r="P150" s="168">
        <v>43.25</v>
      </c>
      <c r="Q150" s="169">
        <v>14.465</v>
      </c>
    </row>
    <row r="151" spans="1:17" x14ac:dyDescent="0.3">
      <c r="A151" s="162">
        <v>148</v>
      </c>
      <c r="B151" s="163">
        <f t="shared" ca="1" si="14"/>
        <v>6</v>
      </c>
      <c r="C151" s="164">
        <f t="shared" ca="1" si="16"/>
        <v>443</v>
      </c>
      <c r="D151" s="165">
        <f t="shared" ca="1" si="17"/>
        <v>479</v>
      </c>
      <c r="E151" s="166">
        <f t="shared" ca="1" si="15"/>
        <v>4</v>
      </c>
      <c r="F151" s="165">
        <f t="shared" ca="1" si="18"/>
        <v>483</v>
      </c>
      <c r="G151" s="165">
        <f t="shared" ca="1" si="19"/>
        <v>36</v>
      </c>
      <c r="H151" s="167">
        <f ca="1">A151-MATCH(C151,$D$4:D151,1)</f>
        <v>14</v>
      </c>
      <c r="O151" s="84">
        <v>149</v>
      </c>
      <c r="P151" s="168">
        <v>26.125</v>
      </c>
      <c r="Q151" s="169">
        <v>8.7850000000000001</v>
      </c>
    </row>
    <row r="152" spans="1:17" x14ac:dyDescent="0.3">
      <c r="A152" s="162">
        <v>149</v>
      </c>
      <c r="B152" s="163">
        <f t="shared" ca="1" si="14"/>
        <v>6</v>
      </c>
      <c r="C152" s="164">
        <f t="shared" ca="1" si="16"/>
        <v>449</v>
      </c>
      <c r="D152" s="165">
        <f t="shared" ca="1" si="17"/>
        <v>483</v>
      </c>
      <c r="E152" s="166">
        <f t="shared" ca="1" si="15"/>
        <v>4</v>
      </c>
      <c r="F152" s="165">
        <f t="shared" ca="1" si="18"/>
        <v>487</v>
      </c>
      <c r="G152" s="165">
        <f t="shared" ca="1" si="19"/>
        <v>34</v>
      </c>
      <c r="H152" s="167">
        <f ca="1">A152-MATCH(C152,$D$4:D152,1)</f>
        <v>13</v>
      </c>
      <c r="O152" s="84">
        <v>150</v>
      </c>
      <c r="P152" s="168">
        <v>18.39</v>
      </c>
      <c r="Q152" s="169">
        <v>6.625</v>
      </c>
    </row>
    <row r="153" spans="1:17" x14ac:dyDescent="0.3">
      <c r="A153" s="162">
        <v>150</v>
      </c>
      <c r="B153" s="163">
        <f t="shared" ca="1" si="14"/>
        <v>1</v>
      </c>
      <c r="C153" s="164">
        <f ca="1">C152+B153</f>
        <v>450</v>
      </c>
      <c r="D153" s="165">
        <f ca="1">MAX(C153,F152)</f>
        <v>487</v>
      </c>
      <c r="E153" s="166">
        <f t="shared" ca="1" si="15"/>
        <v>4</v>
      </c>
      <c r="F153" s="165">
        <f ca="1">D153+E153</f>
        <v>491</v>
      </c>
      <c r="G153" s="165">
        <f ca="1">D153-C153</f>
        <v>37</v>
      </c>
      <c r="H153" s="167">
        <f ca="1">A153-MATCH(C153,$D$4:D153,1)</f>
        <v>13</v>
      </c>
      <c r="O153" s="84">
        <v>151</v>
      </c>
      <c r="P153" s="168">
        <v>19.114999999999998</v>
      </c>
      <c r="Q153" s="169">
        <v>6.5250000000000004</v>
      </c>
    </row>
    <row r="154" spans="1:17" x14ac:dyDescent="0.3">
      <c r="A154" s="190">
        <v>151</v>
      </c>
      <c r="B154" s="163">
        <f t="shared" ca="1" si="14"/>
        <v>2</v>
      </c>
      <c r="C154" s="164">
        <f t="shared" ref="C154:C203" ca="1" si="20">C153+B154</f>
        <v>452</v>
      </c>
      <c r="D154" s="165">
        <f t="shared" ref="D154:D203" ca="1" si="21">MAX(C154,F153)</f>
        <v>491</v>
      </c>
      <c r="E154" s="166">
        <f t="shared" ca="1" si="15"/>
        <v>4</v>
      </c>
      <c r="F154" s="165">
        <f t="shared" ref="F154:F203" ca="1" si="22">D154+E154</f>
        <v>495</v>
      </c>
      <c r="G154" s="165">
        <f t="shared" ref="G154:G203" ca="1" si="23">D154-C154</f>
        <v>39</v>
      </c>
      <c r="H154" s="167">
        <f ca="1">A154-MATCH(C154,$D$4:D154,1)</f>
        <v>14</v>
      </c>
      <c r="O154" s="84">
        <v>152</v>
      </c>
      <c r="P154" s="168">
        <v>7.39</v>
      </c>
      <c r="Q154" s="169">
        <v>2.7349999999999999</v>
      </c>
    </row>
    <row r="155" spans="1:17" x14ac:dyDescent="0.3">
      <c r="A155" s="190">
        <v>152</v>
      </c>
      <c r="B155" s="163">
        <f t="shared" ca="1" si="14"/>
        <v>1</v>
      </c>
      <c r="C155" s="164">
        <f t="shared" ca="1" si="20"/>
        <v>453</v>
      </c>
      <c r="D155" s="165">
        <f t="shared" ca="1" si="21"/>
        <v>495</v>
      </c>
      <c r="E155" s="166">
        <f t="shared" ca="1" si="15"/>
        <v>3</v>
      </c>
      <c r="F155" s="165">
        <f t="shared" ca="1" si="22"/>
        <v>498</v>
      </c>
      <c r="G155" s="165">
        <f t="shared" ca="1" si="23"/>
        <v>42</v>
      </c>
      <c r="H155" s="167">
        <f ca="1">A155-MATCH(C155,$D$4:D155,1)</f>
        <v>15</v>
      </c>
      <c r="O155" s="84">
        <v>153</v>
      </c>
      <c r="P155" s="168">
        <v>23.95</v>
      </c>
      <c r="Q155" s="169">
        <v>8.24</v>
      </c>
    </row>
    <row r="156" spans="1:17" x14ac:dyDescent="0.3">
      <c r="A156" s="190">
        <v>153</v>
      </c>
      <c r="B156" s="163">
        <f t="shared" ca="1" si="14"/>
        <v>1</v>
      </c>
      <c r="C156" s="164">
        <f t="shared" ca="1" si="20"/>
        <v>454</v>
      </c>
      <c r="D156" s="165">
        <f t="shared" ca="1" si="21"/>
        <v>498</v>
      </c>
      <c r="E156" s="166">
        <f t="shared" ca="1" si="15"/>
        <v>3</v>
      </c>
      <c r="F156" s="165">
        <f t="shared" ca="1" si="22"/>
        <v>501</v>
      </c>
      <c r="G156" s="165">
        <f t="shared" ca="1" si="23"/>
        <v>44</v>
      </c>
      <c r="H156" s="167">
        <f ca="1">A156-MATCH(C156,$D$4:D156,1)</f>
        <v>15</v>
      </c>
      <c r="O156" s="84">
        <v>154</v>
      </c>
      <c r="P156" s="168">
        <v>18.559999999999999</v>
      </c>
      <c r="Q156" s="169">
        <v>6.5449999999999999</v>
      </c>
    </row>
    <row r="157" spans="1:17" x14ac:dyDescent="0.3">
      <c r="A157" s="190">
        <v>154</v>
      </c>
      <c r="B157" s="163">
        <f t="shared" ca="1" si="14"/>
        <v>2</v>
      </c>
      <c r="C157" s="164">
        <f t="shared" ca="1" si="20"/>
        <v>456</v>
      </c>
      <c r="D157" s="165">
        <f t="shared" ca="1" si="21"/>
        <v>501</v>
      </c>
      <c r="E157" s="166">
        <f t="shared" ca="1" si="15"/>
        <v>3</v>
      </c>
      <c r="F157" s="165">
        <f t="shared" ca="1" si="22"/>
        <v>504</v>
      </c>
      <c r="G157" s="165">
        <f t="shared" ca="1" si="23"/>
        <v>45</v>
      </c>
      <c r="H157" s="167">
        <f ca="1">A157-MATCH(C157,$D$4:D157,1)</f>
        <v>16</v>
      </c>
      <c r="O157" s="84">
        <v>155</v>
      </c>
      <c r="P157" s="168">
        <v>7.44</v>
      </c>
      <c r="Q157" s="169">
        <v>2.8450000000000002</v>
      </c>
    </row>
    <row r="158" spans="1:17" x14ac:dyDescent="0.3">
      <c r="A158" s="190">
        <v>155</v>
      </c>
      <c r="B158" s="163">
        <f t="shared" ca="1" si="14"/>
        <v>1</v>
      </c>
      <c r="C158" s="164">
        <f t="shared" ca="1" si="20"/>
        <v>457</v>
      </c>
      <c r="D158" s="165">
        <f t="shared" ca="1" si="21"/>
        <v>504</v>
      </c>
      <c r="E158" s="166">
        <f t="shared" ca="1" si="15"/>
        <v>2</v>
      </c>
      <c r="F158" s="165">
        <f t="shared" ca="1" si="22"/>
        <v>506</v>
      </c>
      <c r="G158" s="165">
        <f t="shared" ca="1" si="23"/>
        <v>47</v>
      </c>
      <c r="H158" s="167">
        <f ca="1">A158-MATCH(C158,$D$4:D158,1)</f>
        <v>16</v>
      </c>
      <c r="O158" s="84">
        <v>156</v>
      </c>
      <c r="P158" s="168">
        <v>2.4550000000000001</v>
      </c>
      <c r="Q158" s="169">
        <v>1.01</v>
      </c>
    </row>
    <row r="159" spans="1:17" x14ac:dyDescent="0.3">
      <c r="A159" s="190">
        <v>156</v>
      </c>
      <c r="B159" s="163">
        <f t="shared" ca="1" si="14"/>
        <v>4</v>
      </c>
      <c r="C159" s="164">
        <f t="shared" ca="1" si="20"/>
        <v>461</v>
      </c>
      <c r="D159" s="165">
        <f t="shared" ca="1" si="21"/>
        <v>506</v>
      </c>
      <c r="E159" s="166">
        <f t="shared" ca="1" si="15"/>
        <v>2</v>
      </c>
      <c r="F159" s="165">
        <f t="shared" ca="1" si="22"/>
        <v>508</v>
      </c>
      <c r="G159" s="165">
        <f t="shared" ca="1" si="23"/>
        <v>45</v>
      </c>
      <c r="H159" s="167">
        <f ca="1">A159-MATCH(C159,$D$4:D159,1)</f>
        <v>16</v>
      </c>
      <c r="O159" s="84">
        <v>157</v>
      </c>
      <c r="P159" s="168">
        <v>34.770000000000003</v>
      </c>
      <c r="Q159" s="169">
        <v>12.195</v>
      </c>
    </row>
    <row r="160" spans="1:17" x14ac:dyDescent="0.3">
      <c r="A160" s="190">
        <v>157</v>
      </c>
      <c r="B160" s="163">
        <f t="shared" ca="1" si="14"/>
        <v>1</v>
      </c>
      <c r="C160" s="164">
        <f t="shared" ca="1" si="20"/>
        <v>462</v>
      </c>
      <c r="D160" s="165">
        <f t="shared" ca="1" si="21"/>
        <v>508</v>
      </c>
      <c r="E160" s="166">
        <f t="shared" ca="1" si="15"/>
        <v>4</v>
      </c>
      <c r="F160" s="165">
        <f t="shared" ca="1" si="22"/>
        <v>512</v>
      </c>
      <c r="G160" s="165">
        <f t="shared" ca="1" si="23"/>
        <v>46</v>
      </c>
      <c r="H160" s="167">
        <f ca="1">A160-MATCH(C160,$D$4:D160,1)</f>
        <v>16</v>
      </c>
      <c r="O160" s="84">
        <v>158</v>
      </c>
      <c r="P160" s="168">
        <v>8.3350000000000009</v>
      </c>
      <c r="Q160" s="169">
        <v>3.1150000000000002</v>
      </c>
    </row>
    <row r="161" spans="1:17" x14ac:dyDescent="0.3">
      <c r="A161" s="190">
        <v>158</v>
      </c>
      <c r="B161" s="163">
        <f t="shared" ca="1" si="14"/>
        <v>1</v>
      </c>
      <c r="C161" s="164">
        <f t="shared" ca="1" si="20"/>
        <v>463</v>
      </c>
      <c r="D161" s="165">
        <f t="shared" ca="1" si="21"/>
        <v>512</v>
      </c>
      <c r="E161" s="166">
        <f t="shared" ca="1" si="15"/>
        <v>2</v>
      </c>
      <c r="F161" s="165">
        <f t="shared" ca="1" si="22"/>
        <v>514</v>
      </c>
      <c r="G161" s="165">
        <f t="shared" ca="1" si="23"/>
        <v>49</v>
      </c>
      <c r="H161" s="167">
        <f ca="1">A161-MATCH(C161,$D$4:D161,1)</f>
        <v>17</v>
      </c>
      <c r="O161" s="84">
        <v>159</v>
      </c>
      <c r="P161" s="168">
        <v>9.94</v>
      </c>
      <c r="Q161" s="169">
        <v>3.665</v>
      </c>
    </row>
    <row r="162" spans="1:17" x14ac:dyDescent="0.3">
      <c r="A162" s="190">
        <v>159</v>
      </c>
      <c r="B162" s="163">
        <f t="shared" ca="1" si="14"/>
        <v>4</v>
      </c>
      <c r="C162" s="164">
        <f t="shared" ca="1" si="20"/>
        <v>467</v>
      </c>
      <c r="D162" s="165">
        <f t="shared" ca="1" si="21"/>
        <v>514</v>
      </c>
      <c r="E162" s="166">
        <f t="shared" ca="1" si="15"/>
        <v>4</v>
      </c>
      <c r="F162" s="165">
        <f t="shared" ca="1" si="22"/>
        <v>518</v>
      </c>
      <c r="G162" s="165">
        <f t="shared" ca="1" si="23"/>
        <v>47</v>
      </c>
      <c r="H162" s="167">
        <f ca="1">A162-MATCH(C162,$D$4:D162,1)</f>
        <v>16</v>
      </c>
      <c r="O162" s="84">
        <v>160</v>
      </c>
      <c r="P162" s="168">
        <v>13.605</v>
      </c>
      <c r="Q162" s="169">
        <v>4.93</v>
      </c>
    </row>
    <row r="163" spans="1:17" x14ac:dyDescent="0.3">
      <c r="A163" s="190">
        <v>160</v>
      </c>
      <c r="B163" s="163">
        <f t="shared" ca="1" si="14"/>
        <v>6</v>
      </c>
      <c r="C163" s="164">
        <f t="shared" ca="1" si="20"/>
        <v>473</v>
      </c>
      <c r="D163" s="165">
        <f t="shared" ca="1" si="21"/>
        <v>518</v>
      </c>
      <c r="E163" s="166">
        <f t="shared" ca="1" si="15"/>
        <v>3</v>
      </c>
      <c r="F163" s="165">
        <f t="shared" ca="1" si="22"/>
        <v>521</v>
      </c>
      <c r="G163" s="165">
        <f t="shared" ca="1" si="23"/>
        <v>45</v>
      </c>
      <c r="H163" s="167">
        <f ca="1">A163-MATCH(C163,$D$4:D163,1)</f>
        <v>16</v>
      </c>
      <c r="O163" s="84">
        <v>161</v>
      </c>
      <c r="P163" s="168">
        <v>8.25</v>
      </c>
      <c r="Q163" s="169">
        <v>3.0150000000000001</v>
      </c>
    </row>
    <row r="164" spans="1:17" x14ac:dyDescent="0.3">
      <c r="A164" s="190">
        <v>161</v>
      </c>
      <c r="B164" s="163">
        <f t="shared" ca="1" si="14"/>
        <v>2</v>
      </c>
      <c r="C164" s="164">
        <f t="shared" ca="1" si="20"/>
        <v>475</v>
      </c>
      <c r="D164" s="165">
        <f t="shared" ca="1" si="21"/>
        <v>521</v>
      </c>
      <c r="E164" s="166">
        <f t="shared" ca="1" si="15"/>
        <v>2</v>
      </c>
      <c r="F164" s="165">
        <f t="shared" ca="1" si="22"/>
        <v>523</v>
      </c>
      <c r="G164" s="165">
        <f t="shared" ca="1" si="23"/>
        <v>46</v>
      </c>
      <c r="H164" s="167">
        <f ca="1">A164-MATCH(C164,$D$4:D164,1)</f>
        <v>15</v>
      </c>
      <c r="O164" s="84">
        <v>162</v>
      </c>
      <c r="P164" s="168">
        <v>35.32</v>
      </c>
      <c r="Q164" s="169">
        <v>12.055</v>
      </c>
    </row>
    <row r="165" spans="1:17" x14ac:dyDescent="0.3">
      <c r="A165" s="190">
        <v>162</v>
      </c>
      <c r="B165" s="163">
        <f t="shared" ca="1" si="14"/>
        <v>4</v>
      </c>
      <c r="C165" s="164">
        <f t="shared" ca="1" si="20"/>
        <v>479</v>
      </c>
      <c r="D165" s="165">
        <f t="shared" ca="1" si="21"/>
        <v>523</v>
      </c>
      <c r="E165" s="166">
        <f t="shared" ca="1" si="15"/>
        <v>4</v>
      </c>
      <c r="F165" s="165">
        <f t="shared" ca="1" si="22"/>
        <v>527</v>
      </c>
      <c r="G165" s="165">
        <f t="shared" ca="1" si="23"/>
        <v>44</v>
      </c>
      <c r="H165" s="167">
        <f ca="1">A165-MATCH(C165,$D$4:D165,1)</f>
        <v>14</v>
      </c>
      <c r="O165" s="84">
        <v>163</v>
      </c>
      <c r="P165" s="168">
        <v>10.74</v>
      </c>
      <c r="Q165" s="169">
        <v>3.79</v>
      </c>
    </row>
    <row r="166" spans="1:17" x14ac:dyDescent="0.3">
      <c r="A166" s="190">
        <v>163</v>
      </c>
      <c r="B166" s="163">
        <f t="shared" ca="1" si="14"/>
        <v>6</v>
      </c>
      <c r="C166" s="164">
        <f t="shared" ca="1" si="20"/>
        <v>485</v>
      </c>
      <c r="D166" s="165">
        <f t="shared" ca="1" si="21"/>
        <v>527</v>
      </c>
      <c r="E166" s="166">
        <f t="shared" ca="1" si="15"/>
        <v>1</v>
      </c>
      <c r="F166" s="165">
        <f t="shared" ca="1" si="22"/>
        <v>528</v>
      </c>
      <c r="G166" s="165">
        <f t="shared" ca="1" si="23"/>
        <v>42</v>
      </c>
      <c r="H166" s="167">
        <f ca="1">A166-MATCH(C166,$D$4:D166,1)</f>
        <v>14</v>
      </c>
      <c r="O166" s="84">
        <v>164</v>
      </c>
      <c r="P166" s="168">
        <v>9.2149999999999999</v>
      </c>
      <c r="Q166" s="169">
        <v>3.32</v>
      </c>
    </row>
    <row r="167" spans="1:17" x14ac:dyDescent="0.3">
      <c r="A167" s="190">
        <v>164</v>
      </c>
      <c r="B167" s="163">
        <f t="shared" ca="1" si="14"/>
        <v>6</v>
      </c>
      <c r="C167" s="164">
        <f t="shared" ca="1" si="20"/>
        <v>491</v>
      </c>
      <c r="D167" s="165">
        <f t="shared" ca="1" si="21"/>
        <v>528</v>
      </c>
      <c r="E167" s="166">
        <f t="shared" ca="1" si="15"/>
        <v>3</v>
      </c>
      <c r="F167" s="165">
        <f t="shared" ca="1" si="22"/>
        <v>531</v>
      </c>
      <c r="G167" s="165">
        <f t="shared" ca="1" si="23"/>
        <v>37</v>
      </c>
      <c r="H167" s="167">
        <f ca="1">A167-MATCH(C167,$D$4:D167,1)</f>
        <v>13</v>
      </c>
      <c r="O167" s="84">
        <v>165</v>
      </c>
      <c r="P167" s="168">
        <v>31.045000000000002</v>
      </c>
      <c r="Q167" s="169">
        <v>10.65</v>
      </c>
    </row>
    <row r="168" spans="1:17" x14ac:dyDescent="0.3">
      <c r="A168" s="190">
        <v>165</v>
      </c>
      <c r="B168" s="163">
        <f t="shared" ca="1" si="14"/>
        <v>6</v>
      </c>
      <c r="C168" s="164">
        <f t="shared" ca="1" si="20"/>
        <v>497</v>
      </c>
      <c r="D168" s="165">
        <f t="shared" ca="1" si="21"/>
        <v>531</v>
      </c>
      <c r="E168" s="166">
        <f t="shared" ca="1" si="15"/>
        <v>2</v>
      </c>
      <c r="F168" s="165">
        <f t="shared" ca="1" si="22"/>
        <v>533</v>
      </c>
      <c r="G168" s="165">
        <f t="shared" ca="1" si="23"/>
        <v>34</v>
      </c>
      <c r="H168" s="167">
        <f ca="1">A168-MATCH(C168,$D$4:D168,1)</f>
        <v>13</v>
      </c>
      <c r="O168" s="84">
        <v>166</v>
      </c>
      <c r="P168" s="168">
        <v>43.825000000000003</v>
      </c>
      <c r="Q168" s="169">
        <v>14.115</v>
      </c>
    </row>
    <row r="169" spans="1:17" x14ac:dyDescent="0.3">
      <c r="A169" s="190">
        <v>166</v>
      </c>
      <c r="B169" s="163">
        <f t="shared" ca="1" si="14"/>
        <v>2</v>
      </c>
      <c r="C169" s="164">
        <f t="shared" ca="1" si="20"/>
        <v>499</v>
      </c>
      <c r="D169" s="165">
        <f t="shared" ca="1" si="21"/>
        <v>533</v>
      </c>
      <c r="E169" s="166">
        <f t="shared" ca="1" si="15"/>
        <v>4</v>
      </c>
      <c r="F169" s="165">
        <f t="shared" ca="1" si="22"/>
        <v>537</v>
      </c>
      <c r="G169" s="165">
        <f t="shared" ca="1" si="23"/>
        <v>34</v>
      </c>
      <c r="H169" s="167">
        <f ca="1">A169-MATCH(C169,$D$4:D169,1)</f>
        <v>13</v>
      </c>
      <c r="O169" s="84">
        <v>167</v>
      </c>
      <c r="P169" s="168">
        <v>7.06</v>
      </c>
      <c r="Q169" s="169">
        <v>2.5249999999999999</v>
      </c>
    </row>
    <row r="170" spans="1:17" x14ac:dyDescent="0.3">
      <c r="A170" s="190">
        <v>167</v>
      </c>
      <c r="B170" s="163">
        <f t="shared" ca="1" si="14"/>
        <v>1</v>
      </c>
      <c r="C170" s="164">
        <f t="shared" ca="1" si="20"/>
        <v>500</v>
      </c>
      <c r="D170" s="165">
        <f t="shared" ca="1" si="21"/>
        <v>537</v>
      </c>
      <c r="E170" s="166">
        <f t="shared" ca="1" si="15"/>
        <v>1</v>
      </c>
      <c r="F170" s="165">
        <f t="shared" ca="1" si="22"/>
        <v>538</v>
      </c>
      <c r="G170" s="165">
        <f t="shared" ca="1" si="23"/>
        <v>37</v>
      </c>
      <c r="H170" s="167">
        <f ca="1">A170-MATCH(C170,$D$4:D170,1)</f>
        <v>14</v>
      </c>
      <c r="O170" s="84">
        <v>168</v>
      </c>
      <c r="P170" s="168">
        <v>15.3</v>
      </c>
      <c r="Q170" s="169">
        <v>5.51</v>
      </c>
    </row>
    <row r="171" spans="1:17" x14ac:dyDescent="0.3">
      <c r="A171" s="190">
        <v>168</v>
      </c>
      <c r="B171" s="163">
        <f t="shared" ca="1" si="14"/>
        <v>2</v>
      </c>
      <c r="C171" s="164">
        <f t="shared" ca="1" si="20"/>
        <v>502</v>
      </c>
      <c r="D171" s="165">
        <f t="shared" ca="1" si="21"/>
        <v>538</v>
      </c>
      <c r="E171" s="166">
        <f t="shared" ca="1" si="15"/>
        <v>4</v>
      </c>
      <c r="F171" s="165">
        <f t="shared" ca="1" si="22"/>
        <v>542</v>
      </c>
      <c r="G171" s="165">
        <f t="shared" ca="1" si="23"/>
        <v>36</v>
      </c>
      <c r="H171" s="167">
        <f ca="1">A171-MATCH(C171,$D$4:D171,1)</f>
        <v>14</v>
      </c>
      <c r="O171" s="84">
        <v>169</v>
      </c>
      <c r="P171" s="168">
        <v>34.435000000000002</v>
      </c>
      <c r="Q171" s="169">
        <v>11.395</v>
      </c>
    </row>
    <row r="172" spans="1:17" x14ac:dyDescent="0.3">
      <c r="A172" s="190">
        <v>169</v>
      </c>
      <c r="B172" s="163">
        <f t="shared" ca="1" si="14"/>
        <v>1</v>
      </c>
      <c r="C172" s="164">
        <f t="shared" ca="1" si="20"/>
        <v>503</v>
      </c>
      <c r="D172" s="165">
        <f t="shared" ca="1" si="21"/>
        <v>542</v>
      </c>
      <c r="E172" s="166">
        <f t="shared" ca="1" si="15"/>
        <v>4</v>
      </c>
      <c r="F172" s="165">
        <f t="shared" ca="1" si="22"/>
        <v>546</v>
      </c>
      <c r="G172" s="165">
        <f t="shared" ca="1" si="23"/>
        <v>39</v>
      </c>
      <c r="H172" s="167">
        <f ca="1">A172-MATCH(C172,$D$4:D172,1)</f>
        <v>15</v>
      </c>
      <c r="O172" s="84">
        <v>170</v>
      </c>
      <c r="P172" s="168">
        <v>31.905000000000001</v>
      </c>
      <c r="Q172" s="169">
        <v>11.12</v>
      </c>
    </row>
    <row r="173" spans="1:17" x14ac:dyDescent="0.3">
      <c r="A173" s="190">
        <v>170</v>
      </c>
      <c r="B173" s="163">
        <f t="shared" ca="1" si="14"/>
        <v>2</v>
      </c>
      <c r="C173" s="164">
        <f t="shared" ca="1" si="20"/>
        <v>505</v>
      </c>
      <c r="D173" s="165">
        <f t="shared" ca="1" si="21"/>
        <v>546</v>
      </c>
      <c r="E173" s="166">
        <f t="shared" ca="1" si="15"/>
        <v>3</v>
      </c>
      <c r="F173" s="165">
        <f t="shared" ca="1" si="22"/>
        <v>549</v>
      </c>
      <c r="G173" s="165">
        <f t="shared" ca="1" si="23"/>
        <v>41</v>
      </c>
      <c r="H173" s="167">
        <f ca="1">A173-MATCH(C173,$D$4:D173,1)</f>
        <v>15</v>
      </c>
      <c r="O173" s="84">
        <v>171</v>
      </c>
      <c r="P173" s="168">
        <v>9.83</v>
      </c>
      <c r="Q173" s="169">
        <v>3.56</v>
      </c>
    </row>
    <row r="174" spans="1:17" x14ac:dyDescent="0.3">
      <c r="A174" s="190">
        <v>171</v>
      </c>
      <c r="B174" s="163">
        <f t="shared" ca="1" si="14"/>
        <v>1</v>
      </c>
      <c r="C174" s="164">
        <f t="shared" ca="1" si="20"/>
        <v>506</v>
      </c>
      <c r="D174" s="165">
        <f t="shared" ca="1" si="21"/>
        <v>549</v>
      </c>
      <c r="E174" s="166">
        <f t="shared" ca="1" si="15"/>
        <v>4</v>
      </c>
      <c r="F174" s="165">
        <f t="shared" ca="1" si="22"/>
        <v>553</v>
      </c>
      <c r="G174" s="165">
        <f t="shared" ca="1" si="23"/>
        <v>43</v>
      </c>
      <c r="H174" s="167">
        <f ca="1">A174-MATCH(C174,$D$4:D174,1)</f>
        <v>15</v>
      </c>
      <c r="O174" s="84">
        <v>172</v>
      </c>
      <c r="P174" s="168">
        <v>5.98</v>
      </c>
      <c r="Q174" s="169">
        <v>2.3250000000000002</v>
      </c>
    </row>
    <row r="175" spans="1:17" x14ac:dyDescent="0.3">
      <c r="A175" s="190">
        <v>172</v>
      </c>
      <c r="B175" s="163">
        <f t="shared" ca="1" si="14"/>
        <v>1</v>
      </c>
      <c r="C175" s="164">
        <f t="shared" ca="1" si="20"/>
        <v>507</v>
      </c>
      <c r="D175" s="165">
        <f t="shared" ca="1" si="21"/>
        <v>553</v>
      </c>
      <c r="E175" s="166">
        <f t="shared" ca="1" si="15"/>
        <v>2</v>
      </c>
      <c r="F175" s="165">
        <f t="shared" ca="1" si="22"/>
        <v>555</v>
      </c>
      <c r="G175" s="165">
        <f t="shared" ca="1" si="23"/>
        <v>46</v>
      </c>
      <c r="H175" s="167">
        <f ca="1">A175-MATCH(C175,$D$4:D175,1)</f>
        <v>16</v>
      </c>
      <c r="O175" s="84">
        <v>173</v>
      </c>
      <c r="P175" s="168">
        <v>12.295</v>
      </c>
      <c r="Q175" s="169">
        <v>4.415</v>
      </c>
    </row>
    <row r="176" spans="1:17" x14ac:dyDescent="0.3">
      <c r="A176" s="190">
        <v>173</v>
      </c>
      <c r="B176" s="163">
        <f t="shared" ca="1" si="14"/>
        <v>1</v>
      </c>
      <c r="C176" s="164">
        <f t="shared" ca="1" si="20"/>
        <v>508</v>
      </c>
      <c r="D176" s="165">
        <f t="shared" ca="1" si="21"/>
        <v>555</v>
      </c>
      <c r="E176" s="166">
        <f t="shared" ca="1" si="15"/>
        <v>3</v>
      </c>
      <c r="F176" s="165">
        <f t="shared" ca="1" si="22"/>
        <v>558</v>
      </c>
      <c r="G176" s="165">
        <f t="shared" ca="1" si="23"/>
        <v>47</v>
      </c>
      <c r="H176" s="167">
        <f ca="1">A176-MATCH(C176,$D$4:D176,1)</f>
        <v>16</v>
      </c>
      <c r="O176" s="84">
        <v>174</v>
      </c>
      <c r="P176" s="168">
        <v>15.955</v>
      </c>
      <c r="Q176" s="169">
        <v>5.82</v>
      </c>
    </row>
    <row r="177" spans="1:17" x14ac:dyDescent="0.3">
      <c r="A177" s="190">
        <v>174</v>
      </c>
      <c r="B177" s="163">
        <f t="shared" ca="1" si="14"/>
        <v>2</v>
      </c>
      <c r="C177" s="164">
        <f t="shared" ca="1" si="20"/>
        <v>510</v>
      </c>
      <c r="D177" s="165">
        <f t="shared" ca="1" si="21"/>
        <v>558</v>
      </c>
      <c r="E177" s="166">
        <f t="shared" ca="1" si="15"/>
        <v>1</v>
      </c>
      <c r="F177" s="165">
        <f t="shared" ca="1" si="22"/>
        <v>559</v>
      </c>
      <c r="G177" s="165">
        <f t="shared" ca="1" si="23"/>
        <v>48</v>
      </c>
      <c r="H177" s="167">
        <f ca="1">A177-MATCH(C177,$D$4:D177,1)</f>
        <v>17</v>
      </c>
      <c r="O177" s="84">
        <v>175</v>
      </c>
      <c r="P177" s="168">
        <v>13.335000000000001</v>
      </c>
      <c r="Q177" s="169">
        <v>4.7649999999999997</v>
      </c>
    </row>
    <row r="178" spans="1:17" x14ac:dyDescent="0.3">
      <c r="A178" s="190">
        <v>175</v>
      </c>
      <c r="B178" s="163">
        <f t="shared" ca="1" si="14"/>
        <v>6</v>
      </c>
      <c r="C178" s="164">
        <f t="shared" ca="1" si="20"/>
        <v>516</v>
      </c>
      <c r="D178" s="165">
        <f t="shared" ca="1" si="21"/>
        <v>559</v>
      </c>
      <c r="E178" s="166">
        <f t="shared" ca="1" si="15"/>
        <v>2</v>
      </c>
      <c r="F178" s="165">
        <f t="shared" ca="1" si="22"/>
        <v>561</v>
      </c>
      <c r="G178" s="165">
        <f t="shared" ca="1" si="23"/>
        <v>43</v>
      </c>
      <c r="H178" s="167">
        <f ca="1">A178-MATCH(C178,$D$4:D178,1)</f>
        <v>16</v>
      </c>
      <c r="O178" s="84">
        <v>176</v>
      </c>
      <c r="P178" s="168">
        <v>26.295000000000002</v>
      </c>
      <c r="Q178" s="169">
        <v>8.8000000000000007</v>
      </c>
    </row>
    <row r="179" spans="1:17" x14ac:dyDescent="0.3">
      <c r="A179" s="190">
        <v>176</v>
      </c>
      <c r="B179" s="163">
        <f t="shared" ca="1" si="14"/>
        <v>1</v>
      </c>
      <c r="C179" s="164">
        <f t="shared" ca="1" si="20"/>
        <v>517</v>
      </c>
      <c r="D179" s="165">
        <f t="shared" ca="1" si="21"/>
        <v>561</v>
      </c>
      <c r="E179" s="166">
        <f t="shared" ca="1" si="15"/>
        <v>2</v>
      </c>
      <c r="F179" s="165">
        <f t="shared" ca="1" si="22"/>
        <v>563</v>
      </c>
      <c r="G179" s="165">
        <f t="shared" ca="1" si="23"/>
        <v>44</v>
      </c>
      <c r="H179" s="167">
        <f ca="1">A179-MATCH(C179,$D$4:D179,1)</f>
        <v>17</v>
      </c>
      <c r="O179" s="84">
        <v>177</v>
      </c>
      <c r="P179" s="168">
        <v>28.86</v>
      </c>
      <c r="Q179" s="169">
        <v>10.220000000000001</v>
      </c>
    </row>
    <row r="180" spans="1:17" x14ac:dyDescent="0.3">
      <c r="A180" s="190">
        <v>177</v>
      </c>
      <c r="B180" s="163">
        <f t="shared" ca="1" si="14"/>
        <v>3</v>
      </c>
      <c r="C180" s="164">
        <f t="shared" ca="1" si="20"/>
        <v>520</v>
      </c>
      <c r="D180" s="165">
        <f t="shared" ca="1" si="21"/>
        <v>563</v>
      </c>
      <c r="E180" s="166">
        <f t="shared" ca="1" si="15"/>
        <v>3</v>
      </c>
      <c r="F180" s="165">
        <f t="shared" ca="1" si="22"/>
        <v>566</v>
      </c>
      <c r="G180" s="165">
        <f t="shared" ca="1" si="23"/>
        <v>43</v>
      </c>
      <c r="H180" s="167">
        <f ca="1">A180-MATCH(C180,$D$4:D180,1)</f>
        <v>17</v>
      </c>
      <c r="O180" s="84">
        <v>178</v>
      </c>
      <c r="P180" s="168">
        <v>40.409999999999997</v>
      </c>
      <c r="Q180" s="169">
        <v>13.715</v>
      </c>
    </row>
    <row r="181" spans="1:17" x14ac:dyDescent="0.3">
      <c r="A181" s="190">
        <v>178</v>
      </c>
      <c r="B181" s="163">
        <f t="shared" ca="1" si="14"/>
        <v>1</v>
      </c>
      <c r="C181" s="164">
        <f t="shared" ca="1" si="20"/>
        <v>521</v>
      </c>
      <c r="D181" s="165">
        <f t="shared" ca="1" si="21"/>
        <v>566</v>
      </c>
      <c r="E181" s="166">
        <f t="shared" ca="1" si="15"/>
        <v>4</v>
      </c>
      <c r="F181" s="165">
        <f t="shared" ca="1" si="22"/>
        <v>570</v>
      </c>
      <c r="G181" s="165">
        <f t="shared" ca="1" si="23"/>
        <v>45</v>
      </c>
      <c r="H181" s="167">
        <f ca="1">A181-MATCH(C181,$D$4:D181,1)</f>
        <v>17</v>
      </c>
      <c r="O181" s="84">
        <v>179</v>
      </c>
      <c r="P181" s="168">
        <v>13.35</v>
      </c>
      <c r="Q181" s="169">
        <v>4.8949999999999996</v>
      </c>
    </row>
    <row r="182" spans="1:17" x14ac:dyDescent="0.3">
      <c r="A182" s="190">
        <v>179</v>
      </c>
      <c r="B182" s="163">
        <f t="shared" ca="1" si="14"/>
        <v>6</v>
      </c>
      <c r="C182" s="164">
        <f t="shared" ca="1" si="20"/>
        <v>527</v>
      </c>
      <c r="D182" s="165">
        <f t="shared" ca="1" si="21"/>
        <v>570</v>
      </c>
      <c r="E182" s="166">
        <f t="shared" ca="1" si="15"/>
        <v>4</v>
      </c>
      <c r="F182" s="165">
        <f t="shared" ca="1" si="22"/>
        <v>574</v>
      </c>
      <c r="G182" s="165">
        <f t="shared" ca="1" si="23"/>
        <v>43</v>
      </c>
      <c r="H182" s="167">
        <f ca="1">A182-MATCH(C182,$D$4:D182,1)</f>
        <v>16</v>
      </c>
      <c r="O182" s="84">
        <v>180</v>
      </c>
      <c r="P182" s="168">
        <v>17.805</v>
      </c>
      <c r="Q182" s="169">
        <v>6.085</v>
      </c>
    </row>
    <row r="183" spans="1:17" x14ac:dyDescent="0.3">
      <c r="A183" s="190">
        <v>180</v>
      </c>
      <c r="B183" s="163">
        <f t="shared" ca="1" si="14"/>
        <v>2</v>
      </c>
      <c r="C183" s="164">
        <f t="shared" ca="1" si="20"/>
        <v>529</v>
      </c>
      <c r="D183" s="165">
        <f t="shared" ca="1" si="21"/>
        <v>574</v>
      </c>
      <c r="E183" s="166">
        <f t="shared" ca="1" si="15"/>
        <v>2</v>
      </c>
      <c r="F183" s="165">
        <f t="shared" ca="1" si="22"/>
        <v>576</v>
      </c>
      <c r="G183" s="165">
        <f t="shared" ca="1" si="23"/>
        <v>45</v>
      </c>
      <c r="H183" s="167">
        <f ca="1">A183-MATCH(C183,$D$4:D183,1)</f>
        <v>16</v>
      </c>
      <c r="O183" s="84">
        <v>181</v>
      </c>
      <c r="P183" s="168">
        <v>9.8949999999999996</v>
      </c>
      <c r="Q183" s="169">
        <v>3.4550000000000001</v>
      </c>
    </row>
    <row r="184" spans="1:17" x14ac:dyDescent="0.3">
      <c r="A184" s="190">
        <v>181</v>
      </c>
      <c r="B184" s="163">
        <f t="shared" ca="1" si="14"/>
        <v>1</v>
      </c>
      <c r="C184" s="164">
        <f t="shared" ca="1" si="20"/>
        <v>530</v>
      </c>
      <c r="D184" s="165">
        <f t="shared" ca="1" si="21"/>
        <v>576</v>
      </c>
      <c r="E184" s="166">
        <f t="shared" ca="1" si="15"/>
        <v>1</v>
      </c>
      <c r="F184" s="165">
        <f t="shared" ca="1" si="22"/>
        <v>577</v>
      </c>
      <c r="G184" s="165">
        <f t="shared" ca="1" si="23"/>
        <v>46</v>
      </c>
      <c r="H184" s="167">
        <f ca="1">A184-MATCH(C184,$D$4:D184,1)</f>
        <v>17</v>
      </c>
      <c r="O184" s="84">
        <v>182</v>
      </c>
      <c r="P184" s="168">
        <v>65.97</v>
      </c>
      <c r="Q184" s="169">
        <v>22.12</v>
      </c>
    </row>
    <row r="185" spans="1:17" x14ac:dyDescent="0.3">
      <c r="A185" s="190">
        <v>182</v>
      </c>
      <c r="B185" s="163">
        <f t="shared" ca="1" si="14"/>
        <v>3</v>
      </c>
      <c r="C185" s="164">
        <f t="shared" ca="1" si="20"/>
        <v>533</v>
      </c>
      <c r="D185" s="165">
        <f t="shared" ca="1" si="21"/>
        <v>577</v>
      </c>
      <c r="E185" s="166">
        <f t="shared" ca="1" si="15"/>
        <v>4</v>
      </c>
      <c r="F185" s="165">
        <f t="shared" ca="1" si="22"/>
        <v>581</v>
      </c>
      <c r="G185" s="165">
        <f t="shared" ca="1" si="23"/>
        <v>44</v>
      </c>
      <c r="H185" s="167">
        <f ca="1">A185-MATCH(C185,$D$4:D185,1)</f>
        <v>16</v>
      </c>
      <c r="O185" s="84">
        <v>183</v>
      </c>
      <c r="P185" s="168">
        <v>21.125</v>
      </c>
      <c r="Q185" s="169">
        <v>7.5</v>
      </c>
    </row>
    <row r="186" spans="1:17" x14ac:dyDescent="0.3">
      <c r="A186" s="190">
        <v>183</v>
      </c>
      <c r="B186" s="163">
        <f t="shared" ca="1" si="14"/>
        <v>5</v>
      </c>
      <c r="C186" s="164">
        <f t="shared" ca="1" si="20"/>
        <v>538</v>
      </c>
      <c r="D186" s="165">
        <f t="shared" ca="1" si="21"/>
        <v>581</v>
      </c>
      <c r="E186" s="166">
        <f t="shared" ca="1" si="15"/>
        <v>4</v>
      </c>
      <c r="F186" s="165">
        <f t="shared" ca="1" si="22"/>
        <v>585</v>
      </c>
      <c r="G186" s="165">
        <f t="shared" ca="1" si="23"/>
        <v>43</v>
      </c>
      <c r="H186" s="167">
        <f ca="1">A186-MATCH(C186,$D$4:D186,1)</f>
        <v>15</v>
      </c>
      <c r="O186" s="84">
        <v>184</v>
      </c>
      <c r="P186" s="168">
        <v>25.81</v>
      </c>
      <c r="Q186" s="169">
        <v>8.7850000000000001</v>
      </c>
    </row>
    <row r="187" spans="1:17" x14ac:dyDescent="0.3">
      <c r="A187" s="190">
        <v>184</v>
      </c>
      <c r="B187" s="163">
        <f t="shared" ca="1" si="14"/>
        <v>1</v>
      </c>
      <c r="C187" s="164">
        <f t="shared" ca="1" si="20"/>
        <v>539</v>
      </c>
      <c r="D187" s="165">
        <f t="shared" ca="1" si="21"/>
        <v>585</v>
      </c>
      <c r="E187" s="166">
        <f t="shared" ca="1" si="15"/>
        <v>3</v>
      </c>
      <c r="F187" s="165">
        <f t="shared" ca="1" si="22"/>
        <v>588</v>
      </c>
      <c r="G187" s="165">
        <f t="shared" ca="1" si="23"/>
        <v>46</v>
      </c>
      <c r="H187" s="167">
        <f ca="1">A187-MATCH(C187,$D$4:D187,1)</f>
        <v>16</v>
      </c>
      <c r="O187" s="84">
        <v>185</v>
      </c>
      <c r="P187" s="168">
        <v>20.9</v>
      </c>
      <c r="Q187" s="169">
        <v>7.0549999999999997</v>
      </c>
    </row>
    <row r="188" spans="1:17" x14ac:dyDescent="0.3">
      <c r="A188" s="190">
        <v>185</v>
      </c>
      <c r="B188" s="163">
        <f t="shared" ca="1" si="14"/>
        <v>3</v>
      </c>
      <c r="C188" s="164">
        <f t="shared" ca="1" si="20"/>
        <v>542</v>
      </c>
      <c r="D188" s="165">
        <f t="shared" ca="1" si="21"/>
        <v>588</v>
      </c>
      <c r="E188" s="166">
        <f t="shared" ca="1" si="15"/>
        <v>3</v>
      </c>
      <c r="F188" s="165">
        <f t="shared" ca="1" si="22"/>
        <v>591</v>
      </c>
      <c r="G188" s="165">
        <f t="shared" ca="1" si="23"/>
        <v>46</v>
      </c>
      <c r="H188" s="167">
        <f ca="1">A188-MATCH(C188,$D$4:D188,1)</f>
        <v>16</v>
      </c>
      <c r="O188" s="84">
        <v>186</v>
      </c>
      <c r="P188" s="168">
        <v>13.055</v>
      </c>
      <c r="Q188" s="169">
        <v>4.45</v>
      </c>
    </row>
    <row r="189" spans="1:17" x14ac:dyDescent="0.3">
      <c r="A189" s="190">
        <v>186</v>
      </c>
      <c r="B189" s="163">
        <f t="shared" ca="1" si="14"/>
        <v>1</v>
      </c>
      <c r="C189" s="164">
        <f t="shared" ca="1" si="20"/>
        <v>543</v>
      </c>
      <c r="D189" s="165">
        <f t="shared" ca="1" si="21"/>
        <v>591</v>
      </c>
      <c r="E189" s="166">
        <f t="shared" ca="1" si="15"/>
        <v>4</v>
      </c>
      <c r="F189" s="165">
        <f t="shared" ca="1" si="22"/>
        <v>595</v>
      </c>
      <c r="G189" s="165">
        <f t="shared" ca="1" si="23"/>
        <v>48</v>
      </c>
      <c r="H189" s="167">
        <f ca="1">A189-MATCH(C189,$D$4:D189,1)</f>
        <v>17</v>
      </c>
      <c r="O189" s="84">
        <v>187</v>
      </c>
      <c r="P189" s="168">
        <v>6.7549999999999999</v>
      </c>
      <c r="Q189" s="169">
        <v>2.5249999999999999</v>
      </c>
    </row>
    <row r="190" spans="1:17" x14ac:dyDescent="0.3">
      <c r="A190" s="190">
        <v>187</v>
      </c>
      <c r="B190" s="163">
        <f t="shared" ca="1" si="14"/>
        <v>5</v>
      </c>
      <c r="C190" s="164">
        <f t="shared" ca="1" si="20"/>
        <v>548</v>
      </c>
      <c r="D190" s="165">
        <f t="shared" ca="1" si="21"/>
        <v>595</v>
      </c>
      <c r="E190" s="166">
        <f t="shared" ca="1" si="15"/>
        <v>3</v>
      </c>
      <c r="F190" s="165">
        <f t="shared" ca="1" si="22"/>
        <v>598</v>
      </c>
      <c r="G190" s="165">
        <f t="shared" ca="1" si="23"/>
        <v>47</v>
      </c>
      <c r="H190" s="167">
        <f ca="1">A190-MATCH(C190,$D$4:D190,1)</f>
        <v>17</v>
      </c>
      <c r="O190" s="84">
        <v>188</v>
      </c>
      <c r="P190" s="168">
        <v>6.8949999999999996</v>
      </c>
      <c r="Q190" s="169">
        <v>2.7349999999999999</v>
      </c>
    </row>
    <row r="191" spans="1:17" x14ac:dyDescent="0.3">
      <c r="A191" s="190">
        <v>188</v>
      </c>
      <c r="B191" s="163">
        <f t="shared" ca="1" si="14"/>
        <v>5</v>
      </c>
      <c r="C191" s="164">
        <f t="shared" ca="1" si="20"/>
        <v>553</v>
      </c>
      <c r="D191" s="165">
        <f t="shared" ca="1" si="21"/>
        <v>598</v>
      </c>
      <c r="E191" s="166">
        <f t="shared" ca="1" si="15"/>
        <v>3</v>
      </c>
      <c r="F191" s="165">
        <f t="shared" ca="1" si="22"/>
        <v>601</v>
      </c>
      <c r="G191" s="165">
        <f t="shared" ca="1" si="23"/>
        <v>45</v>
      </c>
      <c r="H191" s="167">
        <f ca="1">A191-MATCH(C191,$D$4:D191,1)</f>
        <v>16</v>
      </c>
      <c r="O191" s="84">
        <v>189</v>
      </c>
      <c r="P191" s="168">
        <v>36.54</v>
      </c>
      <c r="Q191" s="169">
        <v>12.775</v>
      </c>
    </row>
    <row r="192" spans="1:17" x14ac:dyDescent="0.3">
      <c r="A192" s="190">
        <v>189</v>
      </c>
      <c r="B192" s="163">
        <f t="shared" ca="1" si="14"/>
        <v>4</v>
      </c>
      <c r="C192" s="164">
        <f t="shared" ca="1" si="20"/>
        <v>557</v>
      </c>
      <c r="D192" s="165">
        <f t="shared" ca="1" si="21"/>
        <v>601</v>
      </c>
      <c r="E192" s="166">
        <f t="shared" ca="1" si="15"/>
        <v>4</v>
      </c>
      <c r="F192" s="165">
        <f t="shared" ca="1" si="22"/>
        <v>605</v>
      </c>
      <c r="G192" s="165">
        <f t="shared" ca="1" si="23"/>
        <v>44</v>
      </c>
      <c r="H192" s="167">
        <f ca="1">A192-MATCH(C192,$D$4:D192,1)</f>
        <v>16</v>
      </c>
      <c r="O192" s="84">
        <v>190</v>
      </c>
      <c r="P192" s="168">
        <v>13.53</v>
      </c>
      <c r="Q192" s="169">
        <v>4.8949999999999996</v>
      </c>
    </row>
    <row r="193" spans="1:17" x14ac:dyDescent="0.3">
      <c r="A193" s="190">
        <v>190</v>
      </c>
      <c r="B193" s="163">
        <f t="shared" ca="1" si="14"/>
        <v>1</v>
      </c>
      <c r="C193" s="164">
        <f t="shared" ca="1" si="20"/>
        <v>558</v>
      </c>
      <c r="D193" s="165">
        <f t="shared" ca="1" si="21"/>
        <v>605</v>
      </c>
      <c r="E193" s="166">
        <f t="shared" ca="1" si="15"/>
        <v>4</v>
      </c>
      <c r="F193" s="165">
        <f t="shared" ca="1" si="22"/>
        <v>609</v>
      </c>
      <c r="G193" s="165">
        <f t="shared" ca="1" si="23"/>
        <v>47</v>
      </c>
      <c r="H193" s="167">
        <f ca="1">A193-MATCH(C193,$D$4:D193,1)</f>
        <v>16</v>
      </c>
      <c r="O193" s="84">
        <v>191</v>
      </c>
      <c r="P193" s="168">
        <v>12.97</v>
      </c>
      <c r="Q193" s="169">
        <v>4.6349999999999998</v>
      </c>
    </row>
    <row r="194" spans="1:17" x14ac:dyDescent="0.3">
      <c r="A194" s="190">
        <v>191</v>
      </c>
      <c r="B194" s="163">
        <f t="shared" ca="1" si="14"/>
        <v>1</v>
      </c>
      <c r="C194" s="164">
        <f t="shared" ca="1" si="20"/>
        <v>559</v>
      </c>
      <c r="D194" s="165">
        <f t="shared" ca="1" si="21"/>
        <v>609</v>
      </c>
      <c r="E194" s="166">
        <f t="shared" ca="1" si="15"/>
        <v>4</v>
      </c>
      <c r="F194" s="165">
        <f t="shared" ca="1" si="22"/>
        <v>613</v>
      </c>
      <c r="G194" s="165">
        <f t="shared" ca="1" si="23"/>
        <v>50</v>
      </c>
      <c r="H194" s="167">
        <f ca="1">A194-MATCH(C194,$D$4:D194,1)</f>
        <v>16</v>
      </c>
      <c r="O194" s="84">
        <v>192</v>
      </c>
      <c r="P194" s="168">
        <v>12.855</v>
      </c>
      <c r="Q194" s="169">
        <v>4.4950000000000001</v>
      </c>
    </row>
    <row r="195" spans="1:17" x14ac:dyDescent="0.3">
      <c r="A195" s="190">
        <v>192</v>
      </c>
      <c r="B195" s="163">
        <f t="shared" ca="1" si="14"/>
        <v>6</v>
      </c>
      <c r="C195" s="164">
        <f t="shared" ca="1" si="20"/>
        <v>565</v>
      </c>
      <c r="D195" s="165">
        <f t="shared" ca="1" si="21"/>
        <v>613</v>
      </c>
      <c r="E195" s="166">
        <f t="shared" ca="1" si="15"/>
        <v>3</v>
      </c>
      <c r="F195" s="165">
        <f t="shared" ca="1" si="22"/>
        <v>616</v>
      </c>
      <c r="G195" s="165">
        <f t="shared" ca="1" si="23"/>
        <v>48</v>
      </c>
      <c r="H195" s="167">
        <f ca="1">A195-MATCH(C195,$D$4:D195,1)</f>
        <v>15</v>
      </c>
      <c r="O195" s="84">
        <v>193</v>
      </c>
      <c r="P195" s="168">
        <v>14.625</v>
      </c>
      <c r="Q195" s="169">
        <v>4.9249999999999998</v>
      </c>
    </row>
    <row r="196" spans="1:17" x14ac:dyDescent="0.3">
      <c r="A196" s="190">
        <v>193</v>
      </c>
      <c r="B196" s="163">
        <f t="shared" ref="B196:B203" ca="1" si="24">LOOKUP(RAND(),$L$5:$L$10,$J$5:$J$10)</f>
        <v>1</v>
      </c>
      <c r="C196" s="164">
        <f t="shared" ca="1" si="20"/>
        <v>566</v>
      </c>
      <c r="D196" s="165">
        <f t="shared" ca="1" si="21"/>
        <v>616</v>
      </c>
      <c r="E196" s="166">
        <f t="shared" ref="E196:E203" ca="1" si="25">LOOKUP(RAND(),$L$13:$L$16,$J$13:$J$16)</f>
        <v>3</v>
      </c>
      <c r="F196" s="165">
        <f t="shared" ca="1" si="22"/>
        <v>619</v>
      </c>
      <c r="G196" s="165">
        <f t="shared" ca="1" si="23"/>
        <v>50</v>
      </c>
      <c r="H196" s="167">
        <f ca="1">A196-MATCH(C196,$D$4:D196,1)</f>
        <v>15</v>
      </c>
      <c r="O196" s="84">
        <v>194</v>
      </c>
      <c r="P196" s="168">
        <v>28.68</v>
      </c>
      <c r="Q196" s="169">
        <v>9.9</v>
      </c>
    </row>
    <row r="197" spans="1:17" x14ac:dyDescent="0.3">
      <c r="A197" s="190">
        <v>194</v>
      </c>
      <c r="B197" s="163">
        <f t="shared" ca="1" si="24"/>
        <v>1</v>
      </c>
      <c r="C197" s="164">
        <f t="shared" ca="1" si="20"/>
        <v>567</v>
      </c>
      <c r="D197" s="165">
        <f t="shared" ca="1" si="21"/>
        <v>619</v>
      </c>
      <c r="E197" s="166">
        <f t="shared" ca="1" si="25"/>
        <v>3</v>
      </c>
      <c r="F197" s="165">
        <f t="shared" ca="1" si="22"/>
        <v>622</v>
      </c>
      <c r="G197" s="165">
        <f t="shared" ca="1" si="23"/>
        <v>52</v>
      </c>
      <c r="H197" s="167">
        <f ca="1">A197-MATCH(C197,$D$4:D197,1)</f>
        <v>16</v>
      </c>
      <c r="O197" s="84">
        <v>195</v>
      </c>
      <c r="P197" s="168">
        <v>50.69</v>
      </c>
      <c r="Q197" s="169">
        <v>17.11</v>
      </c>
    </row>
    <row r="198" spans="1:17" x14ac:dyDescent="0.3">
      <c r="A198" s="190">
        <v>195</v>
      </c>
      <c r="B198" s="163">
        <f t="shared" ca="1" si="24"/>
        <v>2</v>
      </c>
      <c r="C198" s="164">
        <f t="shared" ca="1" si="20"/>
        <v>569</v>
      </c>
      <c r="D198" s="165">
        <f t="shared" ca="1" si="21"/>
        <v>622</v>
      </c>
      <c r="E198" s="166">
        <f t="shared" ca="1" si="25"/>
        <v>2</v>
      </c>
      <c r="F198" s="165">
        <f t="shared" ca="1" si="22"/>
        <v>624</v>
      </c>
      <c r="G198" s="165">
        <f t="shared" ca="1" si="23"/>
        <v>53</v>
      </c>
      <c r="H198" s="167">
        <f ca="1">A198-MATCH(C198,$D$4:D198,1)</f>
        <v>17</v>
      </c>
      <c r="O198" s="84">
        <v>196</v>
      </c>
      <c r="P198" s="168">
        <v>27.914999999999999</v>
      </c>
      <c r="Q198" s="169">
        <v>9.7799999999999994</v>
      </c>
    </row>
    <row r="199" spans="1:17" x14ac:dyDescent="0.3">
      <c r="A199" s="190">
        <v>196</v>
      </c>
      <c r="B199" s="163">
        <f t="shared" ca="1" si="24"/>
        <v>2</v>
      </c>
      <c r="C199" s="164">
        <f t="shared" ca="1" si="20"/>
        <v>571</v>
      </c>
      <c r="D199" s="165">
        <f t="shared" ca="1" si="21"/>
        <v>624</v>
      </c>
      <c r="E199" s="166">
        <f t="shared" ca="1" si="25"/>
        <v>4</v>
      </c>
      <c r="F199" s="165">
        <f t="shared" ca="1" si="22"/>
        <v>628</v>
      </c>
      <c r="G199" s="165">
        <f t="shared" ca="1" si="23"/>
        <v>53</v>
      </c>
      <c r="H199" s="167">
        <f ca="1">A199-MATCH(C199,$D$4:D199,1)</f>
        <v>17</v>
      </c>
      <c r="O199" s="84">
        <v>197</v>
      </c>
      <c r="P199" s="168">
        <v>9.8800000000000008</v>
      </c>
      <c r="Q199" s="169">
        <v>3.395</v>
      </c>
    </row>
    <row r="200" spans="1:17" x14ac:dyDescent="0.3">
      <c r="A200" s="190">
        <v>197</v>
      </c>
      <c r="B200" s="163">
        <f t="shared" ca="1" si="24"/>
        <v>5</v>
      </c>
      <c r="C200" s="164">
        <f t="shared" ca="1" si="20"/>
        <v>576</v>
      </c>
      <c r="D200" s="165">
        <f t="shared" ca="1" si="21"/>
        <v>628</v>
      </c>
      <c r="E200" s="166">
        <f t="shared" ca="1" si="25"/>
        <v>2</v>
      </c>
      <c r="F200" s="165">
        <f t="shared" ca="1" si="22"/>
        <v>630</v>
      </c>
      <c r="G200" s="165">
        <f t="shared" ca="1" si="23"/>
        <v>52</v>
      </c>
      <c r="H200" s="167">
        <f ca="1">A200-MATCH(C200,$D$4:D200,1)</f>
        <v>16</v>
      </c>
      <c r="O200" s="84">
        <v>198</v>
      </c>
      <c r="P200" s="168">
        <v>31.645</v>
      </c>
      <c r="Q200" s="169">
        <v>10.625</v>
      </c>
    </row>
    <row r="201" spans="1:17" x14ac:dyDescent="0.3">
      <c r="A201" s="190">
        <v>198</v>
      </c>
      <c r="B201" s="163">
        <f t="shared" ca="1" si="24"/>
        <v>1</v>
      </c>
      <c r="C201" s="164">
        <f t="shared" ca="1" si="20"/>
        <v>577</v>
      </c>
      <c r="D201" s="165">
        <f t="shared" ca="1" si="21"/>
        <v>630</v>
      </c>
      <c r="E201" s="166">
        <f t="shared" ca="1" si="25"/>
        <v>4</v>
      </c>
      <c r="F201" s="165">
        <f t="shared" ca="1" si="22"/>
        <v>634</v>
      </c>
      <c r="G201" s="165">
        <f t="shared" ca="1" si="23"/>
        <v>53</v>
      </c>
      <c r="H201" s="167">
        <f ca="1">A201-MATCH(C201,$D$4:D201,1)</f>
        <v>16</v>
      </c>
      <c r="O201" s="84">
        <v>199</v>
      </c>
      <c r="P201" s="168">
        <v>9.5649999999999995</v>
      </c>
      <c r="Q201" s="169">
        <v>3.5049999999999999</v>
      </c>
    </row>
    <row r="202" spans="1:17" ht="15" thickBot="1" x14ac:dyDescent="0.35">
      <c r="A202" s="190">
        <v>199</v>
      </c>
      <c r="B202" s="163">
        <f t="shared" ca="1" si="24"/>
        <v>1</v>
      </c>
      <c r="C202" s="164">
        <f t="shared" ca="1" si="20"/>
        <v>578</v>
      </c>
      <c r="D202" s="165">
        <f t="shared" ca="1" si="21"/>
        <v>634</v>
      </c>
      <c r="E202" s="166">
        <f t="shared" ca="1" si="25"/>
        <v>3</v>
      </c>
      <c r="F202" s="165">
        <f t="shared" ca="1" si="22"/>
        <v>637</v>
      </c>
      <c r="G202" s="165">
        <f t="shared" ca="1" si="23"/>
        <v>56</v>
      </c>
      <c r="H202" s="167">
        <f ca="1">A202-MATCH(C202,$D$4:D202,1)</f>
        <v>17</v>
      </c>
      <c r="O202" s="85">
        <v>200</v>
      </c>
      <c r="P202" s="191">
        <v>39.405000000000001</v>
      </c>
      <c r="Q202" s="192">
        <v>13.484999999999999</v>
      </c>
    </row>
    <row r="203" spans="1:17" ht="15" thickBot="1" x14ac:dyDescent="0.35">
      <c r="A203" s="190">
        <v>200</v>
      </c>
      <c r="B203" s="185">
        <f t="shared" ca="1" si="24"/>
        <v>4</v>
      </c>
      <c r="C203" s="186">
        <f t="shared" ca="1" si="20"/>
        <v>582</v>
      </c>
      <c r="D203" s="187">
        <f t="shared" ca="1" si="21"/>
        <v>637</v>
      </c>
      <c r="E203" s="188">
        <f t="shared" ca="1" si="25"/>
        <v>2</v>
      </c>
      <c r="F203" s="187">
        <f t="shared" ca="1" si="22"/>
        <v>639</v>
      </c>
      <c r="G203" s="187">
        <f t="shared" ca="1" si="23"/>
        <v>55</v>
      </c>
      <c r="H203" s="189">
        <f ca="1">A203-MATCH(C203,$D$4:D203,1)</f>
        <v>17</v>
      </c>
    </row>
  </sheetData>
  <mergeCells count="5">
    <mergeCell ref="A1:D1"/>
    <mergeCell ref="J4:M4"/>
    <mergeCell ref="J12:M12"/>
    <mergeCell ref="J18:M18"/>
    <mergeCell ref="J24:M2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arct0</vt:lpstr>
      <vt:lpstr>from0</vt:lpstr>
      <vt:lpstr>from3</vt:lpstr>
      <vt:lpstr>prob</vt:lpstr>
      <vt:lpstr>vars1</vt:lpstr>
      <vt:lpstr>vars2</vt:lpstr>
      <vt:lpstr>vars3</vt:lpstr>
      <vt:lpstr>vars4</vt:lpstr>
      <vt:lpstr>vars6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Sanchez</dc:creator>
  <cp:lastModifiedBy>Dan Sanchez</cp:lastModifiedBy>
  <dcterms:created xsi:type="dcterms:W3CDTF">2021-02-26T18:02:11Z</dcterms:created>
  <dcterms:modified xsi:type="dcterms:W3CDTF">2021-03-05T21:13:56Z</dcterms:modified>
</cp:coreProperties>
</file>