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Prob&amp;Stats\"/>
    </mc:Choice>
  </mc:AlternateContent>
  <xr:revisionPtr revIDLastSave="0" documentId="13_ncr:1_{8EC30E00-D077-42F9-B74D-59116172DDFE}" xr6:coauthVersionLast="45" xr6:coauthVersionMax="46" xr10:uidLastSave="{00000000-0000-0000-0000-000000000000}"/>
  <bookViews>
    <workbookView xWindow="348" yWindow="1368" windowWidth="19416" windowHeight="11340" activeTab="1" xr2:uid="{6B657A9A-3CC5-524F-9B57-AC44D0D883BD}"/>
  </bookViews>
  <sheets>
    <sheet name="LAB 4" sheetId="4" r:id="rId1"/>
    <sheet name="LAB 5" sheetId="1" r:id="rId2"/>
    <sheet name="LAB 6" sheetId="2" r:id="rId3"/>
    <sheet name="LAB 7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6" i="1"/>
  <c r="C28" i="1" l="1"/>
  <c r="C29" i="1"/>
  <c r="F51" i="2"/>
  <c r="E51" i="2"/>
  <c r="D51" i="2"/>
  <c r="F50" i="2"/>
  <c r="F49" i="2"/>
  <c r="D50" i="2" l="1"/>
  <c r="E50" i="2"/>
  <c r="E49" i="2"/>
  <c r="D49" i="2"/>
  <c r="C51" i="2"/>
  <c r="C50" i="2"/>
  <c r="C49" i="2"/>
  <c r="C37" i="2"/>
  <c r="C35" i="2"/>
  <c r="C34" i="2"/>
  <c r="C21" i="2"/>
  <c r="C29" i="2"/>
  <c r="C27" i="2"/>
  <c r="C26" i="2"/>
  <c r="E13" i="2"/>
  <c r="C20" i="2"/>
  <c r="C19" i="2"/>
  <c r="E8" i="2"/>
  <c r="D8" i="2"/>
  <c r="F7" i="2"/>
  <c r="F6" i="2"/>
  <c r="F8" i="2" l="1"/>
  <c r="D13" i="2"/>
  <c r="E12" i="2"/>
  <c r="D12" i="2"/>
  <c r="F13" i="2"/>
  <c r="E14" i="2"/>
  <c r="C40" i="1"/>
  <c r="C39" i="1"/>
  <c r="C38" i="1"/>
  <c r="C33" i="1"/>
  <c r="C32" i="1"/>
  <c r="C34" i="1" s="1"/>
  <c r="C25" i="1"/>
  <c r="C24" i="1"/>
  <c r="C21" i="1"/>
  <c r="C22" i="1" s="1"/>
  <c r="C17" i="1"/>
  <c r="C18" i="1" s="1"/>
  <c r="C14" i="1"/>
  <c r="C15" i="1" s="1"/>
  <c r="C10" i="1"/>
  <c r="C89" i="4"/>
  <c r="C86" i="4"/>
  <c r="C88" i="4" s="1"/>
  <c r="C90" i="4" s="1"/>
  <c r="C76" i="4"/>
  <c r="F78" i="4" s="1"/>
  <c r="C74" i="4"/>
  <c r="C75" i="4" s="1"/>
  <c r="C67" i="4"/>
  <c r="C68" i="4" s="1"/>
  <c r="C64" i="4"/>
  <c r="C65" i="4" s="1"/>
  <c r="C58" i="4"/>
  <c r="F58" i="4" s="1"/>
  <c r="C57" i="4"/>
  <c r="F57" i="4" s="1"/>
  <c r="C56" i="4"/>
  <c r="F56" i="4" s="1"/>
  <c r="C55" i="4"/>
  <c r="F55" i="4" s="1"/>
  <c r="C54" i="4"/>
  <c r="F54" i="4" s="1"/>
  <c r="C53" i="4"/>
  <c r="F53" i="4" s="1"/>
  <c r="C47" i="4"/>
  <c r="F47" i="4" s="1"/>
  <c r="C46" i="4"/>
  <c r="F46" i="4" s="1"/>
  <c r="C40" i="4"/>
  <c r="C41" i="4" s="1"/>
  <c r="F41" i="4" s="1"/>
  <c r="C33" i="4"/>
  <c r="C34" i="4" s="1"/>
  <c r="F34" i="4" s="1"/>
  <c r="C25" i="4"/>
  <c r="F25" i="4" s="1"/>
  <c r="C24" i="4"/>
  <c r="C23" i="4"/>
  <c r="C19" i="4"/>
  <c r="F19" i="4" s="1"/>
  <c r="C18" i="4"/>
  <c r="F8" i="4"/>
  <c r="C8" i="4"/>
  <c r="D14" i="2" l="1"/>
  <c r="F12" i="2"/>
  <c r="F14" i="2"/>
  <c r="C19" i="1"/>
  <c r="C26" i="1"/>
  <c r="C78" i="4"/>
  <c r="C79" i="4" s="1"/>
  <c r="F79" i="4" s="1"/>
  <c r="F77" i="4"/>
  <c r="F68" i="4"/>
  <c r="C69" i="4"/>
  <c r="F69" i="4" s="1"/>
  <c r="F67" i="4"/>
  <c r="C91" i="4"/>
  <c r="B99" i="1" l="1"/>
  <c r="B98" i="1"/>
  <c r="B90" i="1"/>
  <c r="B91" i="1" s="1"/>
  <c r="B93" i="1" s="1"/>
  <c r="B94" i="1" s="1"/>
  <c r="C83" i="1" l="1"/>
  <c r="C81" i="1" s="1"/>
  <c r="C80" i="1" s="1"/>
  <c r="C11" i="1"/>
  <c r="C7" i="1"/>
  <c r="C8" i="1" s="1"/>
  <c r="C12" i="1" l="1"/>
</calcChain>
</file>

<file path=xl/sharedStrings.xml><?xml version="1.0" encoding="utf-8"?>
<sst xmlns="http://schemas.openxmlformats.org/spreadsheetml/2006/main" count="211" uniqueCount="149">
  <si>
    <t>Question 1</t>
  </si>
  <si>
    <t>P(Z&lt;=2)</t>
  </si>
  <si>
    <t>P(0&lt;Z&lt;2)</t>
  </si>
  <si>
    <t>P(Z&lt;=1)</t>
  </si>
  <si>
    <t>P(0&lt;Z&lt;1)</t>
  </si>
  <si>
    <t>P(1&lt;Z&lt;2)</t>
  </si>
  <si>
    <t>QUESTION 2</t>
  </si>
  <si>
    <t>N=500</t>
  </si>
  <si>
    <t>X= RANDOM VARIABLE having normal distribution representing height of the students</t>
  </si>
  <si>
    <t>Mean = 155 cms</t>
  </si>
  <si>
    <t>S.D.= 30 cms</t>
  </si>
  <si>
    <t>No. students with height more than 175 cms = N* P(X&gt;175)</t>
  </si>
  <si>
    <t>P(X&gt;175)=1- P(X=&lt;175)</t>
  </si>
  <si>
    <t xml:space="preserve"> P(X=&lt;175)</t>
  </si>
  <si>
    <t>126 students</t>
  </si>
  <si>
    <t>Question 5</t>
  </si>
  <si>
    <t>N=200</t>
  </si>
  <si>
    <t>p = 60/100 = 0.6</t>
  </si>
  <si>
    <t>q = 1 - p = 0.4</t>
  </si>
  <si>
    <t>mean</t>
  </si>
  <si>
    <t>standard deviation</t>
  </si>
  <si>
    <t>P(X&gt;130) = 1 - P(X&lt;=130)</t>
  </si>
  <si>
    <t>P(X&lt;=130)</t>
  </si>
  <si>
    <t>1-P(X&lt;=130)</t>
  </si>
  <si>
    <t>0.06(approx)</t>
  </si>
  <si>
    <t xml:space="preserve">P(105&lt;=X&lt;=130) </t>
  </si>
  <si>
    <t>P(X&lt;=105)</t>
  </si>
  <si>
    <t>P(105&lt;=X&lt;=130) = P(X&lt;=130) - P(X&lt;=105) + P(X=105)</t>
  </si>
  <si>
    <t>BINOMIAL DISTRIBUTION</t>
  </si>
  <si>
    <t>x</t>
  </si>
  <si>
    <t>P(X=1)</t>
  </si>
  <si>
    <t>Probability that the center will receive exactly one person a day</t>
  </si>
  <si>
    <t>Question 2</t>
  </si>
  <si>
    <t>P(X&gt;=3)</t>
  </si>
  <si>
    <t>1-P(X&lt;3)</t>
  </si>
  <si>
    <t>P(X&lt;3)</t>
  </si>
  <si>
    <t>Probability that page selected at random will contain at least 3 misprints</t>
  </si>
  <si>
    <t>Question 3</t>
  </si>
  <si>
    <t>p</t>
  </si>
  <si>
    <t>n</t>
  </si>
  <si>
    <t>P(X&lt;=2)</t>
  </si>
  <si>
    <t>Probability that in a sample of 40%, atmost 2 will be defective</t>
  </si>
  <si>
    <t>Question 4</t>
  </si>
  <si>
    <t>q</t>
  </si>
  <si>
    <t>std deviation</t>
  </si>
  <si>
    <t>Standard Deviation</t>
  </si>
  <si>
    <t>P(X&gt;3)</t>
  </si>
  <si>
    <t>1-P(x&lt;=3)</t>
  </si>
  <si>
    <t>P(X&lt;=3)</t>
  </si>
  <si>
    <t>Since the probability is exceeding 0.7, funds will be allocated</t>
  </si>
  <si>
    <t>Question 6</t>
  </si>
  <si>
    <t>P1</t>
  </si>
  <si>
    <t xml:space="preserve"> probability of having no accident: P1</t>
  </si>
  <si>
    <t>P2</t>
  </si>
  <si>
    <t>probability of having atmost 3 accidents during 2 week: P2</t>
  </si>
  <si>
    <t>Question 7</t>
  </si>
  <si>
    <t>Mean</t>
  </si>
  <si>
    <t>N</t>
  </si>
  <si>
    <t>P(0)</t>
  </si>
  <si>
    <t>Expected frequencies for No. of mistakes on page 0</t>
  </si>
  <si>
    <t>P(1)</t>
  </si>
  <si>
    <t>Expected frequencies for No. of mistakes on page 1</t>
  </si>
  <si>
    <t>P(2)</t>
  </si>
  <si>
    <t>Expected frequencies for No. of mistakes on page 2</t>
  </si>
  <si>
    <t>P(3)</t>
  </si>
  <si>
    <t>Expected frequencies for No. of mistakes on page 3</t>
  </si>
  <si>
    <t>P(4)</t>
  </si>
  <si>
    <t>Expected frequencies for No. of mistakes on page 4</t>
  </si>
  <si>
    <t>P(5)</t>
  </si>
  <si>
    <t>Expected frequencies for No. of mistakes on page 5</t>
  </si>
  <si>
    <t>Question 8</t>
  </si>
  <si>
    <t>Total</t>
  </si>
  <si>
    <t>No. of times atleast three dice show a five or six</t>
  </si>
  <si>
    <t>Question 9</t>
  </si>
  <si>
    <t>P(X=0)</t>
  </si>
  <si>
    <t>P(X&gt;=2)</t>
  </si>
  <si>
    <t>1-P(x&lt;2)</t>
  </si>
  <si>
    <t>P(X&lt;2)</t>
  </si>
  <si>
    <t>Question 10</t>
  </si>
  <si>
    <t>white balls</t>
  </si>
  <si>
    <t>red balls</t>
  </si>
  <si>
    <t>black balls</t>
  </si>
  <si>
    <t>P(white ball)</t>
  </si>
  <si>
    <t>trials</t>
  </si>
  <si>
    <t>P(X=4)</t>
  </si>
  <si>
    <t>P(X&gt;=1)</t>
  </si>
  <si>
    <t>P(X=2)</t>
  </si>
  <si>
    <t>Normal Distribution</t>
  </si>
  <si>
    <t>(i)</t>
  </si>
  <si>
    <t>(ii)</t>
  </si>
  <si>
    <t>P(-2.3&lt;=Z&lt;=-1.5)</t>
  </si>
  <si>
    <t>(ii) P(-2.3&lt;=Z&lt;=-1.5)</t>
  </si>
  <si>
    <t>(i) P(1&lt;=Z&lt;=2)</t>
  </si>
  <si>
    <t>P(0&lt;Z&lt;1.5)</t>
  </si>
  <si>
    <t>P(Z&lt;=-1.5) = P(Z&lt;=1.5)</t>
  </si>
  <si>
    <t>P(Z&lt;=-2.3) = P(Z&lt;=2.3)</t>
  </si>
  <si>
    <t>P(0&lt;Z&lt;2.3)</t>
  </si>
  <si>
    <t>(iii) P(-0.42&lt;=Z&lt;=2)</t>
  </si>
  <si>
    <t>P(Z&lt;=-0.42) = P(Z&lt;=0.42)</t>
  </si>
  <si>
    <t>P(0&lt;Z&lt;0.42)</t>
  </si>
  <si>
    <t>P(-0.42&lt;=Z&lt;=2)</t>
  </si>
  <si>
    <t>(iv) P(Z&lt;=-0.56)</t>
  </si>
  <si>
    <t>(v) P(|Z|&lt;=1)</t>
  </si>
  <si>
    <t>P(|Z|&lt;=1)=P(-1&lt;Z&lt;1)</t>
  </si>
  <si>
    <t>P(Z&lt;1)</t>
  </si>
  <si>
    <t>P(Z&lt;-1)</t>
  </si>
  <si>
    <t>P(-1&lt;Z&lt;1)</t>
  </si>
  <si>
    <t>mean=30</t>
  </si>
  <si>
    <t>std=5</t>
  </si>
  <si>
    <t>P(20&lt;=x&lt;=40)</t>
  </si>
  <si>
    <t>P(x&lt;=40)</t>
  </si>
  <si>
    <t>P(x&lt;=20)</t>
  </si>
  <si>
    <t>Sold by</t>
  </si>
  <si>
    <t>Small car</t>
  </si>
  <si>
    <t>Truck</t>
  </si>
  <si>
    <t>U.S.</t>
  </si>
  <si>
    <t>International</t>
  </si>
  <si>
    <t>Joint Distribution</t>
  </si>
  <si>
    <t>Question1</t>
  </si>
  <si>
    <t>Marginal Prob of the manufacturar</t>
  </si>
  <si>
    <t>Marginal Prob of the products</t>
  </si>
  <si>
    <t>Question2</t>
  </si>
  <si>
    <t>Question3</t>
  </si>
  <si>
    <t>P(A|B)=P(A&amp;B)/P(B)</t>
  </si>
  <si>
    <t>small car</t>
  </si>
  <si>
    <t>US manufacturer</t>
  </si>
  <si>
    <t>B:</t>
  </si>
  <si>
    <t>A:</t>
  </si>
  <si>
    <t>P(A&amp;B)</t>
  </si>
  <si>
    <t>P(B)</t>
  </si>
  <si>
    <t>Question4</t>
  </si>
  <si>
    <t>International manufacturar</t>
  </si>
  <si>
    <t>truck</t>
  </si>
  <si>
    <t>Question5</t>
  </si>
  <si>
    <t>Question6</t>
  </si>
  <si>
    <t>Gender</t>
  </si>
  <si>
    <t>Rank</t>
  </si>
  <si>
    <t>Male</t>
  </si>
  <si>
    <t>Female</t>
  </si>
  <si>
    <t>R2</t>
  </si>
  <si>
    <t>R3</t>
  </si>
  <si>
    <t xml:space="preserve"> R1</t>
  </si>
  <si>
    <t>P(Z&lt;=-0.56) = P(Z&lt;=0.56)</t>
  </si>
  <si>
    <t>1-P(0.56&lt;Z&lt;0)</t>
  </si>
  <si>
    <t>P(|X-30|&gt;5) = P(X-30&gt;5) + P(X-30&lt;-5)</t>
  </si>
  <si>
    <t>P((X-30)/5&gt;1)=P(Z&gt;1)</t>
  </si>
  <si>
    <t>P((X-30)/5&lt;-1)=P(Z&lt;-1)</t>
  </si>
  <si>
    <t>P(Z&gt;1) + P(Z&lt;-1) = 2*[1-P(Z&lt;=1)]</t>
  </si>
  <si>
    <t>2*[1-P(Z&lt;=1)]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</si>
</sst>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sz val="12"/>
      <color rgb="FF00000A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 applyAlignment="1"/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1" xfId="0" applyNumberFormat="1" applyBorder="1" applyAlignment="1"/>
    <xf numFmtId="0" fontId="0" fillId="2" borderId="0" xfId="0" applyFill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0B-3A0B-44FE-8F75-7C444729C25A}">
  <dimension ref="A1:F91"/>
  <sheetViews>
    <sheetView workbookViewId="0">
      <selection activeCell="C2" sqref="C2"/>
    </sheetView>
  </sheetViews>
  <sheetFormatPr defaultRowHeight="15.6" x14ac:dyDescent="0.3"/>
  <cols>
    <col min="2" max="2" width="11.296875" customWidth="1"/>
    <col min="3" max="3" width="9.3984375" customWidth="1"/>
    <col min="5" max="5" width="50.796875" customWidth="1"/>
    <col min="6" max="6" width="10.3984375" customWidth="1"/>
  </cols>
  <sheetData>
    <row r="1" spans="1:6" x14ac:dyDescent="0.3">
      <c r="A1" s="4"/>
    </row>
    <row r="2" spans="1:6" ht="17.399999999999999" x14ac:dyDescent="0.3">
      <c r="C2" s="5" t="s">
        <v>28</v>
      </c>
    </row>
    <row r="5" spans="1:6" x14ac:dyDescent="0.3">
      <c r="A5" t="s">
        <v>0</v>
      </c>
    </row>
    <row r="6" spans="1:6" x14ac:dyDescent="0.3">
      <c r="B6" s="6" t="s">
        <v>19</v>
      </c>
      <c r="C6" s="6">
        <v>4</v>
      </c>
    </row>
    <row r="7" spans="1:6" x14ac:dyDescent="0.3">
      <c r="B7" s="6" t="s">
        <v>29</v>
      </c>
      <c r="C7" s="6">
        <v>1</v>
      </c>
    </row>
    <row r="8" spans="1:6" x14ac:dyDescent="0.3">
      <c r="B8" s="7" t="s">
        <v>30</v>
      </c>
      <c r="C8" s="7">
        <f>_xlfn.POISSON.DIST(1,4,FALSE)</f>
        <v>7.3262555554936715E-2</v>
      </c>
      <c r="E8" t="s">
        <v>31</v>
      </c>
      <c r="F8">
        <f>C8</f>
        <v>7.3262555554936715E-2</v>
      </c>
    </row>
    <row r="11" spans="1:6" x14ac:dyDescent="0.3">
      <c r="B11" s="8"/>
    </row>
    <row r="14" spans="1:6" x14ac:dyDescent="0.3">
      <c r="A14" t="s">
        <v>32</v>
      </c>
    </row>
    <row r="15" spans="1:6" x14ac:dyDescent="0.3">
      <c r="B15" s="6" t="s">
        <v>19</v>
      </c>
      <c r="C15" s="6">
        <v>1</v>
      </c>
    </row>
    <row r="16" spans="1:6" x14ac:dyDescent="0.3">
      <c r="B16" s="6" t="s">
        <v>29</v>
      </c>
      <c r="C16" s="6">
        <v>2</v>
      </c>
    </row>
    <row r="17" spans="1:6" x14ac:dyDescent="0.3">
      <c r="B17" s="9" t="s">
        <v>33</v>
      </c>
      <c r="C17" s="6" t="s">
        <v>34</v>
      </c>
    </row>
    <row r="18" spans="1:6" x14ac:dyDescent="0.3">
      <c r="B18" s="6" t="s">
        <v>35</v>
      </c>
      <c r="C18" s="6">
        <f>_xlfn.POISSON.DIST(2,1,TRUE)</f>
        <v>0.91969860292860584</v>
      </c>
    </row>
    <row r="19" spans="1:6" x14ac:dyDescent="0.3">
      <c r="B19" s="10" t="s">
        <v>34</v>
      </c>
      <c r="C19" s="11">
        <f>1-0.9197</f>
        <v>8.0300000000000038E-2</v>
      </c>
      <c r="E19" t="s">
        <v>36</v>
      </c>
      <c r="F19">
        <f>C19</f>
        <v>8.0300000000000038E-2</v>
      </c>
    </row>
    <row r="22" spans="1:6" x14ac:dyDescent="0.3">
      <c r="A22" t="s">
        <v>37</v>
      </c>
    </row>
    <row r="23" spans="1:6" x14ac:dyDescent="0.3">
      <c r="B23" s="1" t="s">
        <v>38</v>
      </c>
      <c r="C23" s="1">
        <f>5/100</f>
        <v>0.05</v>
      </c>
    </row>
    <row r="24" spans="1:6" x14ac:dyDescent="0.3">
      <c r="B24" s="1" t="s">
        <v>39</v>
      </c>
      <c r="C24" s="1">
        <f>40</f>
        <v>40</v>
      </c>
    </row>
    <row r="25" spans="1:6" x14ac:dyDescent="0.3">
      <c r="B25" s="12" t="s">
        <v>40</v>
      </c>
      <c r="C25" s="12">
        <f>_xlfn.BINOM.DIST(2,C24,C23,TRUE)</f>
        <v>0.67673576074864639</v>
      </c>
      <c r="E25" t="s">
        <v>41</v>
      </c>
      <c r="F25">
        <f>C25</f>
        <v>0.67673576074864639</v>
      </c>
    </row>
    <row r="29" spans="1:6" x14ac:dyDescent="0.3">
      <c r="A29" t="s">
        <v>42</v>
      </c>
    </row>
    <row r="30" spans="1:6" x14ac:dyDescent="0.3">
      <c r="B30" s="13" t="s">
        <v>38</v>
      </c>
      <c r="C30" s="13">
        <v>0.2</v>
      </c>
    </row>
    <row r="31" spans="1:6" x14ac:dyDescent="0.3">
      <c r="B31" s="13" t="s">
        <v>43</v>
      </c>
      <c r="C31" s="13">
        <v>0.8</v>
      </c>
    </row>
    <row r="32" spans="1:6" x14ac:dyDescent="0.3">
      <c r="B32" s="13" t="s">
        <v>39</v>
      </c>
      <c r="C32" s="13">
        <v>900</v>
      </c>
    </row>
    <row r="33" spans="1:6" x14ac:dyDescent="0.3">
      <c r="B33" s="12" t="s">
        <v>19</v>
      </c>
      <c r="C33" s="12">
        <f>C30*C32</f>
        <v>180</v>
      </c>
    </row>
    <row r="34" spans="1:6" x14ac:dyDescent="0.3">
      <c r="B34" s="12" t="s">
        <v>44</v>
      </c>
      <c r="C34" s="12">
        <f>SQRT(C33)</f>
        <v>13.416407864998739</v>
      </c>
      <c r="E34" t="s">
        <v>45</v>
      </c>
      <c r="F34">
        <f>C34</f>
        <v>13.416407864998739</v>
      </c>
    </row>
    <row r="37" spans="1:6" x14ac:dyDescent="0.3">
      <c r="A37" t="s">
        <v>15</v>
      </c>
    </row>
    <row r="38" spans="1:6" x14ac:dyDescent="0.3">
      <c r="B38" s="1" t="s">
        <v>19</v>
      </c>
      <c r="C38" s="1">
        <v>5</v>
      </c>
    </row>
    <row r="39" spans="1:6" x14ac:dyDescent="0.3">
      <c r="B39" s="1" t="s">
        <v>46</v>
      </c>
      <c r="C39" s="1" t="s">
        <v>47</v>
      </c>
    </row>
    <row r="40" spans="1:6" x14ac:dyDescent="0.3">
      <c r="B40" s="1" t="s">
        <v>48</v>
      </c>
      <c r="C40" s="1">
        <f>_xlfn.POISSON.DIST(3,C38,TRUE)</f>
        <v>0.26502591529736169</v>
      </c>
    </row>
    <row r="41" spans="1:6" x14ac:dyDescent="0.3">
      <c r="B41" s="12" t="s">
        <v>46</v>
      </c>
      <c r="C41" s="12">
        <f>1-C40</f>
        <v>0.73497408470263825</v>
      </c>
      <c r="E41" t="s">
        <v>49</v>
      </c>
      <c r="F41">
        <f>C41</f>
        <v>0.73497408470263825</v>
      </c>
    </row>
    <row r="44" spans="1:6" x14ac:dyDescent="0.3">
      <c r="A44" t="s">
        <v>50</v>
      </c>
    </row>
    <row r="45" spans="1:6" x14ac:dyDescent="0.3">
      <c r="B45" s="1" t="s">
        <v>19</v>
      </c>
      <c r="C45" s="1">
        <v>2</v>
      </c>
    </row>
    <row r="46" spans="1:6" x14ac:dyDescent="0.3">
      <c r="B46" s="12" t="s">
        <v>51</v>
      </c>
      <c r="C46" s="12">
        <f>_xlfn.POISSON.DIST(0,C45,TRUE)</f>
        <v>0.1353352832366127</v>
      </c>
      <c r="E46" t="s">
        <v>52</v>
      </c>
      <c r="F46">
        <f>C46</f>
        <v>0.1353352832366127</v>
      </c>
    </row>
    <row r="47" spans="1:6" x14ac:dyDescent="0.3">
      <c r="B47" s="12" t="s">
        <v>53</v>
      </c>
      <c r="C47" s="12">
        <f>_xlfn.POISSON.DIST(3,C45*2,TRUE)</f>
        <v>0.43347012036670896</v>
      </c>
      <c r="E47" t="s">
        <v>54</v>
      </c>
      <c r="F47">
        <f>C47</f>
        <v>0.43347012036670896</v>
      </c>
    </row>
    <row r="50" spans="1:6" x14ac:dyDescent="0.3">
      <c r="A50" t="s">
        <v>55</v>
      </c>
    </row>
    <row r="51" spans="1:6" x14ac:dyDescent="0.3">
      <c r="B51" s="1" t="s">
        <v>56</v>
      </c>
      <c r="C51" s="1">
        <v>2.5</v>
      </c>
    </row>
    <row r="52" spans="1:6" x14ac:dyDescent="0.3">
      <c r="B52" s="1" t="s">
        <v>57</v>
      </c>
      <c r="C52" s="1">
        <v>120</v>
      </c>
    </row>
    <row r="53" spans="1:6" x14ac:dyDescent="0.3">
      <c r="B53" s="12" t="s">
        <v>58</v>
      </c>
      <c r="C53" s="12">
        <f>_xlfn.POISSON.DIST(0,C51,TRUE)</f>
        <v>8.20849986238988E-2</v>
      </c>
      <c r="E53" t="s">
        <v>59</v>
      </c>
      <c r="F53">
        <f>C52*C53</f>
        <v>9.8501998348678566</v>
      </c>
    </row>
    <row r="54" spans="1:6" x14ac:dyDescent="0.3">
      <c r="B54" s="12" t="s">
        <v>60</v>
      </c>
      <c r="C54" s="12">
        <f>_xlfn.POISSON.DIST(1,C51,FALSE)</f>
        <v>0.20521249655974699</v>
      </c>
      <c r="E54" t="s">
        <v>61</v>
      </c>
      <c r="F54">
        <f>C52*C54</f>
        <v>24.625499587169639</v>
      </c>
    </row>
    <row r="55" spans="1:6" x14ac:dyDescent="0.3">
      <c r="B55" s="12" t="s">
        <v>62</v>
      </c>
      <c r="C55" s="12">
        <f>_xlfn.POISSON.DIST(2,C51,FALSE)</f>
        <v>0.25651562069968376</v>
      </c>
      <c r="E55" t="s">
        <v>63</v>
      </c>
      <c r="F55">
        <f>C52*C55</f>
        <v>30.781874483962049</v>
      </c>
    </row>
    <row r="56" spans="1:6" x14ac:dyDescent="0.3">
      <c r="B56" s="12" t="s">
        <v>64</v>
      </c>
      <c r="C56" s="12">
        <f>_xlfn.POISSON.DIST(3,C51,FALSE)</f>
        <v>0.21376301724973648</v>
      </c>
      <c r="E56" t="s">
        <v>65</v>
      </c>
      <c r="F56">
        <f>C52*C56</f>
        <v>25.651562069968378</v>
      </c>
    </row>
    <row r="57" spans="1:6" x14ac:dyDescent="0.3">
      <c r="B57" s="12" t="s">
        <v>66</v>
      </c>
      <c r="C57" s="12">
        <f>_xlfn.POISSON.DIST(4,C51,FALSE)</f>
        <v>0.13360188578108526</v>
      </c>
      <c r="E57" t="s">
        <v>67</v>
      </c>
      <c r="F57">
        <f>C52*C57</f>
        <v>16.032226293730229</v>
      </c>
    </row>
    <row r="58" spans="1:6" x14ac:dyDescent="0.3">
      <c r="B58" s="12" t="s">
        <v>68</v>
      </c>
      <c r="C58" s="12">
        <f>_xlfn.POISSON.DIST(5,C51,FALSE)</f>
        <v>6.6800942890542642E-2</v>
      </c>
      <c r="E58" t="s">
        <v>69</v>
      </c>
      <c r="F58">
        <f>C52*C58</f>
        <v>8.0161131468651163</v>
      </c>
    </row>
    <row r="61" spans="1:6" x14ac:dyDescent="0.3">
      <c r="A61" t="s">
        <v>70</v>
      </c>
    </row>
    <row r="62" spans="1:6" x14ac:dyDescent="0.3">
      <c r="B62" s="1" t="s">
        <v>57</v>
      </c>
      <c r="C62" s="1">
        <v>729</v>
      </c>
    </row>
    <row r="63" spans="1:6" x14ac:dyDescent="0.3">
      <c r="B63" s="1" t="s">
        <v>39</v>
      </c>
      <c r="C63" s="1">
        <v>6</v>
      </c>
    </row>
    <row r="64" spans="1:6" x14ac:dyDescent="0.3">
      <c r="B64" s="1" t="s">
        <v>38</v>
      </c>
      <c r="C64" s="1">
        <f>2/6</f>
        <v>0.33333333333333331</v>
      </c>
    </row>
    <row r="65" spans="1:6" x14ac:dyDescent="0.3">
      <c r="B65" s="1" t="s">
        <v>43</v>
      </c>
      <c r="C65" s="1">
        <f>1-C64</f>
        <v>0.66666666666666674</v>
      </c>
    </row>
    <row r="66" spans="1:6" x14ac:dyDescent="0.3">
      <c r="B66" s="1" t="s">
        <v>33</v>
      </c>
      <c r="C66" s="1" t="s">
        <v>34</v>
      </c>
    </row>
    <row r="67" spans="1:6" x14ac:dyDescent="0.3">
      <c r="B67" s="12" t="s">
        <v>35</v>
      </c>
      <c r="C67" s="12">
        <f>_xlfn.BINOM.DIST(2,C63,C64,TRUE)</f>
        <v>0.68038408779149528</v>
      </c>
      <c r="E67" t="s">
        <v>35</v>
      </c>
      <c r="F67">
        <f>C67</f>
        <v>0.68038408779149528</v>
      </c>
    </row>
    <row r="68" spans="1:6" x14ac:dyDescent="0.3">
      <c r="B68" s="12" t="s">
        <v>33</v>
      </c>
      <c r="C68" s="12">
        <f>1-C67</f>
        <v>0.31961591220850472</v>
      </c>
      <c r="E68" t="s">
        <v>33</v>
      </c>
      <c r="F68">
        <f>C68</f>
        <v>0.31961591220850472</v>
      </c>
    </row>
    <row r="69" spans="1:6" x14ac:dyDescent="0.3">
      <c r="B69" s="12" t="s">
        <v>71</v>
      </c>
      <c r="C69" s="12">
        <f>C62*C68</f>
        <v>232.99999999999994</v>
      </c>
      <c r="E69" t="s">
        <v>72</v>
      </c>
      <c r="F69">
        <f>C69</f>
        <v>232.99999999999994</v>
      </c>
    </row>
    <row r="72" spans="1:6" x14ac:dyDescent="0.3">
      <c r="A72" t="s">
        <v>73</v>
      </c>
    </row>
    <row r="73" spans="1:6" x14ac:dyDescent="0.3">
      <c r="B73" s="1" t="s">
        <v>39</v>
      </c>
      <c r="C73" s="1">
        <v>5</v>
      </c>
    </row>
    <row r="74" spans="1:6" x14ac:dyDescent="0.3">
      <c r="B74" s="1" t="s">
        <v>38</v>
      </c>
      <c r="C74" s="1">
        <f>10/100</f>
        <v>0.1</v>
      </c>
    </row>
    <row r="75" spans="1:6" x14ac:dyDescent="0.3">
      <c r="B75" s="12" t="s">
        <v>74</v>
      </c>
      <c r="C75" s="12">
        <f>_xlfn.BINOM.DIST(0,C73,C74,FALSE)</f>
        <v>0.59048999999999996</v>
      </c>
    </row>
    <row r="76" spans="1:6" x14ac:dyDescent="0.3">
      <c r="B76" s="12" t="s">
        <v>30</v>
      </c>
      <c r="C76" s="12">
        <f>_xlfn.BINOM.DIST(1,C73,C74,FALSE)</f>
        <v>0.32805000000000001</v>
      </c>
    </row>
    <row r="77" spans="1:6" x14ac:dyDescent="0.3">
      <c r="B77" s="12" t="s">
        <v>75</v>
      </c>
      <c r="C77" s="14" t="s">
        <v>76</v>
      </c>
      <c r="E77" t="s">
        <v>74</v>
      </c>
      <c r="F77">
        <f>C75</f>
        <v>0.59048999999999996</v>
      </c>
    </row>
    <row r="78" spans="1:6" x14ac:dyDescent="0.3">
      <c r="B78" s="12" t="s">
        <v>77</v>
      </c>
      <c r="C78" s="12">
        <f>C75+C76</f>
        <v>0.91853999999999991</v>
      </c>
      <c r="E78" t="s">
        <v>30</v>
      </c>
      <c r="F78">
        <f>C76</f>
        <v>0.32805000000000001</v>
      </c>
    </row>
    <row r="79" spans="1:6" x14ac:dyDescent="0.3">
      <c r="B79" s="12" t="s">
        <v>75</v>
      </c>
      <c r="C79" s="12">
        <f>1-C78</f>
        <v>8.1460000000000088E-2</v>
      </c>
      <c r="E79" t="s">
        <v>75</v>
      </c>
      <c r="F79">
        <f>C79</f>
        <v>8.1460000000000088E-2</v>
      </c>
    </row>
    <row r="82" spans="1:3" x14ac:dyDescent="0.3">
      <c r="A82" t="s">
        <v>78</v>
      </c>
    </row>
    <row r="83" spans="1:3" x14ac:dyDescent="0.3">
      <c r="B83" s="13" t="s">
        <v>79</v>
      </c>
      <c r="C83" s="13">
        <v>5</v>
      </c>
    </row>
    <row r="84" spans="1:3" x14ac:dyDescent="0.3">
      <c r="B84" s="13" t="s">
        <v>80</v>
      </c>
      <c r="C84" s="13">
        <v>7</v>
      </c>
    </row>
    <row r="85" spans="1:3" x14ac:dyDescent="0.3">
      <c r="B85" s="13" t="s">
        <v>81</v>
      </c>
      <c r="C85" s="13">
        <v>8</v>
      </c>
    </row>
    <row r="86" spans="1:3" x14ac:dyDescent="0.3">
      <c r="B86" s="13" t="s">
        <v>82</v>
      </c>
      <c r="C86" s="13">
        <f>C83/(C83+C84+C85)</f>
        <v>0.25</v>
      </c>
    </row>
    <row r="87" spans="1:3" x14ac:dyDescent="0.3">
      <c r="B87" s="13" t="s">
        <v>83</v>
      </c>
      <c r="C87" s="13">
        <v>4</v>
      </c>
    </row>
    <row r="88" spans="1:3" x14ac:dyDescent="0.3">
      <c r="B88" s="12" t="s">
        <v>74</v>
      </c>
      <c r="C88" s="12">
        <f>_xlfn.BINOM.DIST(0,C87,C86,TRUE)</f>
        <v>0.31640625000000006</v>
      </c>
    </row>
    <row r="89" spans="1:3" x14ac:dyDescent="0.3">
      <c r="B89" s="12" t="s">
        <v>84</v>
      </c>
      <c r="C89" s="12">
        <f>_xlfn.BINOM.DIST(4,C87,C86,FALSE)</f>
        <v>3.9062500000000009E-3</v>
      </c>
    </row>
    <row r="90" spans="1:3" x14ac:dyDescent="0.3">
      <c r="B90" s="12" t="s">
        <v>85</v>
      </c>
      <c r="C90" s="12">
        <f>1-C88</f>
        <v>0.68359375</v>
      </c>
    </row>
    <row r="91" spans="1:3" x14ac:dyDescent="0.3">
      <c r="B91" s="12" t="s">
        <v>86</v>
      </c>
      <c r="C91" s="12">
        <f>_xlfn.BINOM.DIST(2,C87,C86,FALSE)</f>
        <v>0.21093750000000003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D9E0-5C89-4B46-A9C3-CD37E1583D6C}">
  <dimension ref="A2:F99"/>
  <sheetViews>
    <sheetView tabSelected="1" topLeftCell="A40" zoomScale="121" workbookViewId="0">
      <selection activeCell="D37" sqref="D37"/>
    </sheetView>
  </sheetViews>
  <sheetFormatPr defaultColWidth="11.19921875" defaultRowHeight="15.6" x14ac:dyDescent="0.3"/>
  <cols>
    <col min="1" max="1" width="16.8984375" customWidth="1"/>
    <col min="2" max="2" width="20" customWidth="1"/>
    <col min="3" max="3" width="13.19921875" customWidth="1"/>
  </cols>
  <sheetData>
    <row r="2" spans="1:4" ht="17.399999999999999" x14ac:dyDescent="0.3">
      <c r="B2" s="5" t="s">
        <v>87</v>
      </c>
    </row>
    <row r="5" spans="1:4" x14ac:dyDescent="0.3">
      <c r="A5" s="15" t="s">
        <v>0</v>
      </c>
      <c r="B5" s="2"/>
      <c r="C5" s="2"/>
    </row>
    <row r="6" spans="1:4" x14ac:dyDescent="0.3">
      <c r="A6" s="2"/>
      <c r="B6" s="2"/>
      <c r="C6" s="2"/>
    </row>
    <row r="7" spans="1:4" x14ac:dyDescent="0.3">
      <c r="A7" s="2" t="s">
        <v>92</v>
      </c>
      <c r="B7" s="22" t="s">
        <v>1</v>
      </c>
      <c r="C7" s="23">
        <f>_xlfn.NORM.S.DIST(2,TRUE)</f>
        <v>0.97724986805182079</v>
      </c>
      <c r="D7" s="21"/>
    </row>
    <row r="8" spans="1:4" x14ac:dyDescent="0.3">
      <c r="A8" s="2"/>
      <c r="B8" s="22" t="s">
        <v>2</v>
      </c>
      <c r="C8" s="23">
        <f>C7-0.5</f>
        <v>0.47724986805182079</v>
      </c>
      <c r="D8" s="21"/>
    </row>
    <row r="9" spans="1:4" x14ac:dyDescent="0.3">
      <c r="A9" s="2"/>
      <c r="B9" s="22"/>
      <c r="C9" s="23"/>
      <c r="D9" s="21"/>
    </row>
    <row r="10" spans="1:4" x14ac:dyDescent="0.3">
      <c r="A10" s="2"/>
      <c r="B10" s="22" t="s">
        <v>3</v>
      </c>
      <c r="C10" s="23">
        <f>_xlfn.NORM.S.DIST(1,TRUE)</f>
        <v>0.84134474606854304</v>
      </c>
      <c r="D10" s="21"/>
    </row>
    <row r="11" spans="1:4" x14ac:dyDescent="0.3">
      <c r="A11" s="2"/>
      <c r="B11" s="22" t="s">
        <v>4</v>
      </c>
      <c r="C11" s="23">
        <f>C10-0.5</f>
        <v>0.34134474606854304</v>
      </c>
      <c r="D11" s="21"/>
    </row>
    <row r="12" spans="1:4" x14ac:dyDescent="0.3">
      <c r="A12" s="2"/>
      <c r="B12" s="11" t="s">
        <v>5</v>
      </c>
      <c r="C12" s="24">
        <f>C8-C11</f>
        <v>0.13590512198327775</v>
      </c>
      <c r="D12" s="21"/>
    </row>
    <row r="13" spans="1:4" x14ac:dyDescent="0.3">
      <c r="C13" s="25"/>
    </row>
    <row r="14" spans="1:4" x14ac:dyDescent="0.3">
      <c r="A14" t="s">
        <v>91</v>
      </c>
      <c r="B14" s="1" t="s">
        <v>94</v>
      </c>
      <c r="C14" s="26">
        <f>_xlfn.NORM.S.DIST(1.5,TRUE)</f>
        <v>0.93319279873114191</v>
      </c>
    </row>
    <row r="15" spans="1:4" x14ac:dyDescent="0.3">
      <c r="B15" s="1" t="s">
        <v>93</v>
      </c>
      <c r="C15" s="26">
        <f>C14-0.5</f>
        <v>0.43319279873114191</v>
      </c>
    </row>
    <row r="16" spans="1:4" x14ac:dyDescent="0.3">
      <c r="B16" s="1"/>
      <c r="C16" s="26"/>
    </row>
    <row r="17" spans="1:6" x14ac:dyDescent="0.3">
      <c r="B17" s="1" t="s">
        <v>95</v>
      </c>
      <c r="C17" s="26">
        <f>_xlfn.NORM.S.DIST(2.3,TRUE)</f>
        <v>0.98927588997832416</v>
      </c>
    </row>
    <row r="18" spans="1:6" x14ac:dyDescent="0.3">
      <c r="B18" s="1" t="s">
        <v>96</v>
      </c>
      <c r="C18" s="26">
        <f>C17-0.5</f>
        <v>0.48927588997832416</v>
      </c>
    </row>
    <row r="19" spans="1:6" x14ac:dyDescent="0.3">
      <c r="B19" s="11" t="s">
        <v>90</v>
      </c>
      <c r="C19" s="24">
        <f>C18-C15</f>
        <v>5.6083091247182248E-2</v>
      </c>
    </row>
    <row r="21" spans="1:6" x14ac:dyDescent="0.3">
      <c r="A21" t="s">
        <v>97</v>
      </c>
      <c r="B21" s="1" t="s">
        <v>1</v>
      </c>
      <c r="C21" s="1">
        <f>_xlfn.NORM.S.DIST(2,TRUE)</f>
        <v>0.97724986805182079</v>
      </c>
    </row>
    <row r="22" spans="1:6" ht="17.399999999999999" customHeight="1" x14ac:dyDescent="0.3">
      <c r="B22" s="1" t="s">
        <v>2</v>
      </c>
      <c r="C22" s="1">
        <f>C21-0.5</f>
        <v>0.47724986805182079</v>
      </c>
      <c r="E22" s="2"/>
      <c r="F22" s="2"/>
    </row>
    <row r="23" spans="1:6" x14ac:dyDescent="0.3">
      <c r="B23" s="1"/>
      <c r="C23" s="1"/>
      <c r="E23" s="2"/>
      <c r="F23" s="2"/>
    </row>
    <row r="24" spans="1:6" x14ac:dyDescent="0.3">
      <c r="B24" s="1" t="s">
        <v>98</v>
      </c>
      <c r="C24" s="1">
        <f>_xlfn.NORM.S.DIST(0.42,TRUE)</f>
        <v>0.66275727315175048</v>
      </c>
      <c r="E24" s="2"/>
      <c r="F24" s="2"/>
    </row>
    <row r="25" spans="1:6" ht="15.6" customHeight="1" x14ac:dyDescent="0.3">
      <c r="B25" s="1" t="s">
        <v>99</v>
      </c>
      <c r="C25" s="1">
        <f>C24-0.5</f>
        <v>0.16275727315175048</v>
      </c>
      <c r="E25" s="2"/>
      <c r="F25" s="2"/>
    </row>
    <row r="26" spans="1:6" x14ac:dyDescent="0.3">
      <c r="B26" s="11" t="s">
        <v>100</v>
      </c>
      <c r="C26" s="11">
        <f>C25+C22</f>
        <v>0.64000714120357127</v>
      </c>
      <c r="E26" s="2"/>
      <c r="F26" s="2"/>
    </row>
    <row r="27" spans="1:6" x14ac:dyDescent="0.3">
      <c r="E27" s="2"/>
      <c r="F27" s="2"/>
    </row>
    <row r="28" spans="1:6" x14ac:dyDescent="0.3">
      <c r="A28" t="s">
        <v>101</v>
      </c>
      <c r="B28" s="1" t="s">
        <v>142</v>
      </c>
      <c r="C28" s="1">
        <f>_xlfn.NORM.S.DIST(0.56,TRUE)</f>
        <v>0.71226028115097295</v>
      </c>
      <c r="E28" s="2"/>
      <c r="F28" s="2"/>
    </row>
    <row r="29" spans="1:6" x14ac:dyDescent="0.3">
      <c r="B29" s="35" t="s">
        <v>143</v>
      </c>
      <c r="C29" s="11">
        <f>1-_xlfn.NORM.S.DIST(0.56,TRUE)</f>
        <v>0.28773971884902705</v>
      </c>
      <c r="E29" s="2"/>
      <c r="F29" s="2"/>
    </row>
    <row r="30" spans="1:6" x14ac:dyDescent="0.3">
      <c r="E30" s="2"/>
      <c r="F30" s="2"/>
    </row>
    <row r="31" spans="1:6" x14ac:dyDescent="0.3">
      <c r="A31" t="s">
        <v>102</v>
      </c>
      <c r="B31" s="1" t="s">
        <v>103</v>
      </c>
      <c r="C31" s="1"/>
      <c r="E31" s="2"/>
      <c r="F31" s="2"/>
    </row>
    <row r="32" spans="1:6" x14ac:dyDescent="0.3">
      <c r="B32" s="1" t="s">
        <v>104</v>
      </c>
      <c r="C32" s="1">
        <f>_xlfn.NORM.S.DIST(1,TRUE)</f>
        <v>0.84134474606854304</v>
      </c>
      <c r="E32" s="2"/>
      <c r="F32" s="2"/>
    </row>
    <row r="33" spans="1:6" x14ac:dyDescent="0.3">
      <c r="B33" s="1" t="s">
        <v>105</v>
      </c>
      <c r="C33" s="1">
        <f>_xlfn.NORM.S.DIST(-1,TRUE)</f>
        <v>0.15865525393145699</v>
      </c>
      <c r="D33" s="2"/>
      <c r="E33" s="2"/>
      <c r="F33" s="2"/>
    </row>
    <row r="34" spans="1:6" x14ac:dyDescent="0.3">
      <c r="A34" s="2"/>
      <c r="B34" s="11" t="s">
        <v>106</v>
      </c>
      <c r="C34" s="11">
        <f>C32-C33</f>
        <v>0.68268949213708607</v>
      </c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15" t="s">
        <v>32</v>
      </c>
      <c r="B36" s="41" t="s">
        <v>107</v>
      </c>
      <c r="C36" s="42" t="s">
        <v>108</v>
      </c>
      <c r="D36" s="2"/>
      <c r="E36" s="2"/>
      <c r="F36" s="2"/>
    </row>
    <row r="37" spans="1:6" x14ac:dyDescent="0.3">
      <c r="B37" s="43"/>
      <c r="C37" s="43"/>
      <c r="D37" s="2"/>
      <c r="E37" s="2"/>
      <c r="F37" s="2"/>
    </row>
    <row r="38" spans="1:6" x14ac:dyDescent="0.3">
      <c r="A38" s="2" t="s">
        <v>88</v>
      </c>
      <c r="B38" s="39" t="s">
        <v>110</v>
      </c>
      <c r="C38" s="40">
        <f>_xlfn.NORM.DIST(40,30,5,TRUE)</f>
        <v>0.97724986805182079</v>
      </c>
      <c r="D38" s="2"/>
      <c r="E38" s="2"/>
      <c r="F38" s="2"/>
    </row>
    <row r="39" spans="1:6" x14ac:dyDescent="0.3">
      <c r="B39" s="31" t="s">
        <v>111</v>
      </c>
      <c r="C39" s="40">
        <f>_xlfn.NORM.DIST(20,30,5,TRUE)</f>
        <v>2.2750131948179191E-2</v>
      </c>
      <c r="D39" s="2"/>
      <c r="E39" s="2"/>
      <c r="F39" s="2"/>
    </row>
    <row r="40" spans="1:6" x14ac:dyDescent="0.3">
      <c r="B40" s="31" t="s">
        <v>109</v>
      </c>
      <c r="C40" s="40">
        <f>C38-C39</f>
        <v>0.95449973610364158</v>
      </c>
      <c r="D40" s="2"/>
      <c r="E40" s="2"/>
      <c r="F40" s="2"/>
    </row>
    <row r="41" spans="1:6" x14ac:dyDescent="0.3">
      <c r="D41" s="2"/>
      <c r="E41" s="2"/>
      <c r="F41" s="2"/>
    </row>
    <row r="42" spans="1:6" x14ac:dyDescent="0.3">
      <c r="D42" s="2"/>
      <c r="E42" s="2"/>
      <c r="F42" s="2"/>
    </row>
    <row r="43" spans="1:6" ht="31.2" x14ac:dyDescent="0.3">
      <c r="A43" t="s">
        <v>89</v>
      </c>
      <c r="B43" s="44" t="s">
        <v>144</v>
      </c>
      <c r="C43" s="1"/>
      <c r="D43" s="2"/>
      <c r="E43" s="2"/>
      <c r="F43" s="2"/>
    </row>
    <row r="44" spans="1:6" ht="31.2" x14ac:dyDescent="0.3">
      <c r="B44" s="45" t="s">
        <v>145</v>
      </c>
      <c r="C44" s="46" t="s">
        <v>146</v>
      </c>
      <c r="D44" s="2"/>
      <c r="E44" s="2"/>
      <c r="F44" s="2"/>
    </row>
    <row r="45" spans="1:6" x14ac:dyDescent="0.3">
      <c r="B45" s="1"/>
      <c r="C45" s="1"/>
      <c r="D45" s="2"/>
      <c r="E45" s="2"/>
      <c r="F45" s="2"/>
    </row>
    <row r="46" spans="1:6" ht="31.2" x14ac:dyDescent="0.3">
      <c r="B46" s="46" t="s">
        <v>147</v>
      </c>
      <c r="C46" s="1">
        <f>1-_xlfn.NORM.S.DIST(1,TRUE)</f>
        <v>0.15865525393145696</v>
      </c>
      <c r="D46" s="2"/>
      <c r="E46" s="2"/>
      <c r="F46" s="2"/>
    </row>
    <row r="47" spans="1:6" x14ac:dyDescent="0.3">
      <c r="B47" s="11" t="s">
        <v>148</v>
      </c>
      <c r="C47" s="11">
        <f>2*C46</f>
        <v>0.31731050786291393</v>
      </c>
      <c r="D47" s="2"/>
      <c r="E47" s="2"/>
      <c r="F47" s="2"/>
    </row>
    <row r="48" spans="1:6" x14ac:dyDescent="0.3">
      <c r="D48" s="2"/>
      <c r="E48" s="2"/>
      <c r="F48" s="2"/>
    </row>
    <row r="49" spans="1:6" x14ac:dyDescent="0.3"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C54" s="2"/>
      <c r="D54" s="2"/>
      <c r="E54" s="2"/>
      <c r="F54" s="2"/>
    </row>
    <row r="74" spans="1:4" x14ac:dyDescent="0.3">
      <c r="A74" s="15" t="s">
        <v>6</v>
      </c>
      <c r="B74" s="2"/>
      <c r="C74" s="2"/>
      <c r="D74" s="2"/>
    </row>
    <row r="75" spans="1:4" x14ac:dyDescent="0.3">
      <c r="A75" s="2"/>
      <c r="B75" s="2"/>
      <c r="C75" s="2"/>
      <c r="D75" s="2"/>
    </row>
    <row r="76" spans="1:4" x14ac:dyDescent="0.3">
      <c r="A76" s="2"/>
      <c r="B76" s="16" t="s">
        <v>7</v>
      </c>
      <c r="C76" s="2"/>
      <c r="D76" s="2"/>
    </row>
    <row r="77" spans="1:4" ht="78" x14ac:dyDescent="0.3">
      <c r="A77" s="2"/>
      <c r="B77" s="17" t="s">
        <v>8</v>
      </c>
      <c r="C77" s="2"/>
      <c r="D77" s="2"/>
    </row>
    <row r="78" spans="1:4" x14ac:dyDescent="0.3">
      <c r="A78" s="2"/>
      <c r="B78" s="17" t="s">
        <v>9</v>
      </c>
      <c r="C78" s="2"/>
      <c r="D78" s="2"/>
    </row>
    <row r="79" spans="1:4" x14ac:dyDescent="0.3">
      <c r="A79" s="2"/>
      <c r="B79" s="17" t="s">
        <v>10</v>
      </c>
      <c r="C79" s="2"/>
      <c r="D79" s="2"/>
    </row>
    <row r="80" spans="1:4" ht="46.8" x14ac:dyDescent="0.3">
      <c r="A80" s="2"/>
      <c r="B80" s="16" t="s">
        <v>11</v>
      </c>
      <c r="C80" s="3">
        <f>500*C81</f>
        <v>126.24626877346145</v>
      </c>
      <c r="D80" s="15" t="s">
        <v>14</v>
      </c>
    </row>
    <row r="81" spans="1:4" x14ac:dyDescent="0.3">
      <c r="A81" s="2"/>
      <c r="B81" s="18" t="s">
        <v>12</v>
      </c>
      <c r="C81" s="2">
        <f>1-C83</f>
        <v>0.25249253754692291</v>
      </c>
      <c r="D81" s="2"/>
    </row>
    <row r="82" spans="1:4" x14ac:dyDescent="0.3">
      <c r="B82" s="2"/>
      <c r="C82" s="2"/>
      <c r="D82" s="2"/>
    </row>
    <row r="83" spans="1:4" x14ac:dyDescent="0.3">
      <c r="B83" s="19" t="s">
        <v>13</v>
      </c>
      <c r="C83" s="19">
        <f>_xlfn.NORM.DIST(175,155,30,TRUE)</f>
        <v>0.74750746245307709</v>
      </c>
      <c r="D83" s="2"/>
    </row>
    <row r="86" spans="1:4" x14ac:dyDescent="0.3">
      <c r="A86" s="15" t="s">
        <v>15</v>
      </c>
      <c r="B86" s="2"/>
      <c r="C86" s="2"/>
    </row>
    <row r="87" spans="1:4" x14ac:dyDescent="0.3">
      <c r="A87" s="2" t="s">
        <v>16</v>
      </c>
      <c r="B87" s="2"/>
      <c r="C87" s="2"/>
    </row>
    <row r="88" spans="1:4" x14ac:dyDescent="0.3">
      <c r="A88" s="2" t="s">
        <v>17</v>
      </c>
      <c r="B88" s="2"/>
      <c r="C88" s="2"/>
    </row>
    <row r="89" spans="1:4" x14ac:dyDescent="0.3">
      <c r="A89" s="2" t="s">
        <v>18</v>
      </c>
      <c r="B89" s="2"/>
      <c r="C89" s="2"/>
    </row>
    <row r="90" spans="1:4" x14ac:dyDescent="0.3">
      <c r="A90" s="2" t="s">
        <v>19</v>
      </c>
      <c r="B90" s="2">
        <f>0.6*200</f>
        <v>120</v>
      </c>
      <c r="C90" s="2"/>
    </row>
    <row r="91" spans="1:4" x14ac:dyDescent="0.3">
      <c r="A91" s="2" t="s">
        <v>20</v>
      </c>
      <c r="B91" s="2">
        <f>SQRT(B90*0.4)</f>
        <v>6.9282032302755088</v>
      </c>
      <c r="C91" s="2"/>
    </row>
    <row r="92" spans="1:4" x14ac:dyDescent="0.3">
      <c r="A92" s="2" t="s">
        <v>21</v>
      </c>
      <c r="B92" s="2"/>
      <c r="C92" s="2"/>
    </row>
    <row r="93" spans="1:4" x14ac:dyDescent="0.3">
      <c r="A93" s="2" t="s">
        <v>22</v>
      </c>
      <c r="B93" s="2">
        <f>_xlfn.NORM.DIST(130,B90,B91,TRUE)</f>
        <v>0.92554266341061719</v>
      </c>
      <c r="C93" s="2"/>
    </row>
    <row r="94" spans="1:4" x14ac:dyDescent="0.3">
      <c r="A94" s="2" t="s">
        <v>23</v>
      </c>
      <c r="B94" s="2">
        <f>1-B93</f>
        <v>7.4457336589382805E-2</v>
      </c>
      <c r="C94" s="2" t="s">
        <v>24</v>
      </c>
    </row>
    <row r="95" spans="1:4" x14ac:dyDescent="0.3">
      <c r="A95" s="2"/>
      <c r="B95" s="2"/>
      <c r="C95" s="2"/>
    </row>
    <row r="96" spans="1:4" x14ac:dyDescent="0.3">
      <c r="A96" s="2" t="s">
        <v>25</v>
      </c>
      <c r="B96" s="2"/>
      <c r="C96" s="2"/>
    </row>
    <row r="97" spans="1:3" x14ac:dyDescent="0.3">
      <c r="A97" s="2" t="s">
        <v>22</v>
      </c>
      <c r="B97" s="2"/>
      <c r="C97" s="2"/>
    </row>
    <row r="98" spans="1:3" x14ac:dyDescent="0.3">
      <c r="A98" s="2" t="s">
        <v>26</v>
      </c>
      <c r="B98" s="2">
        <f>_xlfn.NORM.S.INV(0.7)</f>
        <v>0.52440051270804078</v>
      </c>
      <c r="C98" s="2"/>
    </row>
    <row r="99" spans="1:3" ht="62.4" x14ac:dyDescent="0.3">
      <c r="A99" s="20" t="s">
        <v>27</v>
      </c>
      <c r="B99">
        <f>_xlfn.NORM.INV(0.3,0.4,0.1)</f>
        <v>0.34755994872919593</v>
      </c>
      <c r="C99" s="2"/>
    </row>
  </sheetData>
  <pageMargins left="0.7" right="0.7" top="0.75" bottom="0.75" header="0.3" footer="0.3"/>
  <pageSetup paperSize="9" orientation="portrait" r:id="rId1"/>
  <ignoredErrors>
    <ignoredError sqref="C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9898-AF38-2F45-97A0-E0EB508EDC1C}">
  <dimension ref="A2:F51"/>
  <sheetViews>
    <sheetView zoomScale="108" workbookViewId="0">
      <selection activeCell="F55" sqref="F55"/>
    </sheetView>
  </sheetViews>
  <sheetFormatPr defaultColWidth="11.19921875" defaultRowHeight="15.6" x14ac:dyDescent="0.3"/>
  <cols>
    <col min="2" max="2" width="11.19921875" customWidth="1"/>
    <col min="3" max="3" width="12.296875" customWidth="1"/>
    <col min="4" max="6" width="11.59765625" bestFit="1" customWidth="1"/>
  </cols>
  <sheetData>
    <row r="2" spans="1:6" ht="17.399999999999999" x14ac:dyDescent="0.3">
      <c r="B2" s="5" t="s">
        <v>117</v>
      </c>
    </row>
    <row r="4" spans="1:6" x14ac:dyDescent="0.3">
      <c r="A4" s="27" t="s">
        <v>118</v>
      </c>
    </row>
    <row r="5" spans="1:6" x14ac:dyDescent="0.3">
      <c r="B5" s="29"/>
      <c r="C5" s="29"/>
      <c r="D5" s="29" t="s">
        <v>113</v>
      </c>
      <c r="E5" s="29" t="s">
        <v>114</v>
      </c>
      <c r="F5" s="30"/>
    </row>
    <row r="6" spans="1:6" x14ac:dyDescent="0.3">
      <c r="B6" s="38" t="s">
        <v>112</v>
      </c>
      <c r="C6" s="29" t="s">
        <v>115</v>
      </c>
      <c r="D6" s="29">
        <v>85</v>
      </c>
      <c r="E6" s="29">
        <v>190</v>
      </c>
      <c r="F6" s="30">
        <f>D6+E6</f>
        <v>275</v>
      </c>
    </row>
    <row r="7" spans="1:6" x14ac:dyDescent="0.3">
      <c r="B7" s="38"/>
      <c r="C7" s="29" t="s">
        <v>116</v>
      </c>
      <c r="D7" s="29">
        <v>300</v>
      </c>
      <c r="E7" s="29">
        <v>140</v>
      </c>
      <c r="F7" s="30">
        <f>D7+E7</f>
        <v>440</v>
      </c>
    </row>
    <row r="8" spans="1:6" x14ac:dyDescent="0.3">
      <c r="B8" s="30"/>
      <c r="C8" s="30"/>
      <c r="D8" s="30">
        <f>D6+D7</f>
        <v>385</v>
      </c>
      <c r="E8" s="30">
        <f>E6+E7</f>
        <v>330</v>
      </c>
      <c r="F8" s="30">
        <f>D8+E8</f>
        <v>715</v>
      </c>
    </row>
    <row r="10" spans="1:6" x14ac:dyDescent="0.3">
      <c r="A10" s="27" t="s">
        <v>121</v>
      </c>
    </row>
    <row r="11" spans="1:6" ht="62.4" x14ac:dyDescent="0.3">
      <c r="B11" s="29"/>
      <c r="C11" s="29"/>
      <c r="D11" s="29" t="s">
        <v>113</v>
      </c>
      <c r="E11" s="29" t="s">
        <v>114</v>
      </c>
      <c r="F11" s="33" t="s">
        <v>119</v>
      </c>
    </row>
    <row r="12" spans="1:6" x14ac:dyDescent="0.3">
      <c r="B12" s="29" t="s">
        <v>112</v>
      </c>
      <c r="C12" s="29" t="s">
        <v>115</v>
      </c>
      <c r="D12" s="29">
        <f>85/F8</f>
        <v>0.11888111888111888</v>
      </c>
      <c r="E12" s="29">
        <f>190/F8</f>
        <v>0.26573426573426573</v>
      </c>
      <c r="F12" s="30">
        <f>D12+E12</f>
        <v>0.38461538461538458</v>
      </c>
    </row>
    <row r="13" spans="1:6" x14ac:dyDescent="0.3">
      <c r="B13" s="29"/>
      <c r="C13" s="29" t="s">
        <v>116</v>
      </c>
      <c r="D13" s="29">
        <f>300/F8</f>
        <v>0.41958041958041958</v>
      </c>
      <c r="E13" s="29">
        <f>140/F8</f>
        <v>0.19580419580419581</v>
      </c>
      <c r="F13" s="30">
        <f>D13+E13</f>
        <v>0.61538461538461542</v>
      </c>
    </row>
    <row r="14" spans="1:6" ht="46.8" x14ac:dyDescent="0.3">
      <c r="B14" s="30"/>
      <c r="C14" s="33" t="s">
        <v>120</v>
      </c>
      <c r="D14" s="30">
        <f>D12+D13</f>
        <v>0.53846153846153844</v>
      </c>
      <c r="E14" s="30">
        <f>E12+E13</f>
        <v>0.46153846153846156</v>
      </c>
      <c r="F14" s="30">
        <f>D14+E14</f>
        <v>1</v>
      </c>
    </row>
    <row r="16" spans="1:6" x14ac:dyDescent="0.3">
      <c r="A16" s="27" t="s">
        <v>122</v>
      </c>
    </row>
    <row r="17" spans="1:3" x14ac:dyDescent="0.3">
      <c r="B17" s="31" t="s">
        <v>127</v>
      </c>
      <c r="C17" s="31" t="s">
        <v>124</v>
      </c>
    </row>
    <row r="18" spans="1:3" ht="31.2" x14ac:dyDescent="0.3">
      <c r="B18" s="31" t="s">
        <v>126</v>
      </c>
      <c r="C18" s="32" t="s">
        <v>125</v>
      </c>
    </row>
    <row r="19" spans="1:3" x14ac:dyDescent="0.3">
      <c r="B19" s="31" t="s">
        <v>128</v>
      </c>
      <c r="C19" s="34">
        <f>85/F8</f>
        <v>0.11888111888111888</v>
      </c>
    </row>
    <row r="20" spans="1:3" x14ac:dyDescent="0.3">
      <c r="B20" s="31" t="s">
        <v>129</v>
      </c>
      <c r="C20" s="31">
        <f>D12+E12</f>
        <v>0.38461538461538458</v>
      </c>
    </row>
    <row r="21" spans="1:3" ht="31.2" x14ac:dyDescent="0.3">
      <c r="B21" s="32" t="s">
        <v>123</v>
      </c>
      <c r="C21" s="31">
        <f>C19/C20</f>
        <v>0.30909090909090914</v>
      </c>
    </row>
    <row r="23" spans="1:3" x14ac:dyDescent="0.3">
      <c r="A23" s="27" t="s">
        <v>130</v>
      </c>
    </row>
    <row r="24" spans="1:3" ht="31.2" x14ac:dyDescent="0.3">
      <c r="B24" s="31" t="s">
        <v>127</v>
      </c>
      <c r="C24" s="32" t="s">
        <v>131</v>
      </c>
    </row>
    <row r="25" spans="1:3" x14ac:dyDescent="0.3">
      <c r="B25" s="31" t="s">
        <v>126</v>
      </c>
      <c r="C25" s="31" t="s">
        <v>132</v>
      </c>
    </row>
    <row r="26" spans="1:3" x14ac:dyDescent="0.3">
      <c r="B26" s="31" t="s">
        <v>128</v>
      </c>
      <c r="C26" s="31">
        <f>140/F8</f>
        <v>0.19580419580419581</v>
      </c>
    </row>
    <row r="27" spans="1:3" x14ac:dyDescent="0.3">
      <c r="B27" s="31" t="s">
        <v>129</v>
      </c>
      <c r="C27" s="31">
        <f>D13+E13</f>
        <v>0.61538461538461542</v>
      </c>
    </row>
    <row r="28" spans="1:3" x14ac:dyDescent="0.3">
      <c r="B28" s="31"/>
      <c r="C28" s="31"/>
    </row>
    <row r="29" spans="1:3" ht="31.2" x14ac:dyDescent="0.3">
      <c r="B29" s="32" t="s">
        <v>123</v>
      </c>
      <c r="C29" s="31">
        <f>C26/C27</f>
        <v>0.31818181818181818</v>
      </c>
    </row>
    <row r="31" spans="1:3" x14ac:dyDescent="0.3">
      <c r="A31" s="27" t="s">
        <v>133</v>
      </c>
    </row>
    <row r="32" spans="1:3" ht="31.2" x14ac:dyDescent="0.3">
      <c r="B32" s="28" t="s">
        <v>127</v>
      </c>
      <c r="C32" s="32" t="s">
        <v>125</v>
      </c>
    </row>
    <row r="33" spans="1:6" x14ac:dyDescent="0.3">
      <c r="B33" s="28" t="s">
        <v>126</v>
      </c>
      <c r="C33" s="28" t="s">
        <v>132</v>
      </c>
    </row>
    <row r="34" spans="1:6" x14ac:dyDescent="0.3">
      <c r="B34" s="28" t="s">
        <v>128</v>
      </c>
      <c r="C34" s="28">
        <f>190/F8</f>
        <v>0.26573426573426573</v>
      </c>
    </row>
    <row r="35" spans="1:6" x14ac:dyDescent="0.3">
      <c r="B35" s="28" t="s">
        <v>129</v>
      </c>
      <c r="C35" s="28">
        <f>E12+E13</f>
        <v>0.46153846153846156</v>
      </c>
    </row>
    <row r="36" spans="1:6" x14ac:dyDescent="0.3">
      <c r="B36" s="28"/>
      <c r="C36" s="28"/>
    </row>
    <row r="37" spans="1:6" ht="31.2" x14ac:dyDescent="0.3">
      <c r="B37" s="32" t="s">
        <v>123</v>
      </c>
      <c r="C37" s="28">
        <f>C34/C35</f>
        <v>0.57575757575757569</v>
      </c>
    </row>
    <row r="40" spans="1:6" x14ac:dyDescent="0.3">
      <c r="A40" s="27" t="s">
        <v>134</v>
      </c>
    </row>
    <row r="41" spans="1:6" ht="15.6" customHeight="1" x14ac:dyDescent="0.3">
      <c r="B41" s="36" t="s">
        <v>135</v>
      </c>
      <c r="C41" s="38" t="s">
        <v>136</v>
      </c>
      <c r="D41" s="38"/>
      <c r="E41" s="38"/>
      <c r="F41" s="36" t="s">
        <v>71</v>
      </c>
    </row>
    <row r="42" spans="1:6" ht="15.6" customHeight="1" x14ac:dyDescent="0.3">
      <c r="B42" s="37"/>
      <c r="C42" s="29" t="s">
        <v>141</v>
      </c>
      <c r="D42" s="29" t="s">
        <v>139</v>
      </c>
      <c r="E42" s="29" t="s">
        <v>140</v>
      </c>
      <c r="F42" s="37"/>
    </row>
    <row r="43" spans="1:6" x14ac:dyDescent="0.3">
      <c r="B43" s="29" t="s">
        <v>137</v>
      </c>
      <c r="C43" s="29">
        <v>30</v>
      </c>
      <c r="D43" s="29">
        <v>80</v>
      </c>
      <c r="E43" s="29">
        <v>90</v>
      </c>
      <c r="F43" s="29">
        <v>200</v>
      </c>
    </row>
    <row r="44" spans="1:6" x14ac:dyDescent="0.3">
      <c r="B44" s="29" t="s">
        <v>138</v>
      </c>
      <c r="C44" s="29">
        <v>20</v>
      </c>
      <c r="D44" s="29">
        <v>40</v>
      </c>
      <c r="E44" s="29">
        <v>40</v>
      </c>
      <c r="F44" s="29">
        <v>100</v>
      </c>
    </row>
    <row r="45" spans="1:6" x14ac:dyDescent="0.3">
      <c r="B45" s="29" t="s">
        <v>71</v>
      </c>
      <c r="C45" s="29">
        <v>50</v>
      </c>
      <c r="D45" s="29">
        <v>120</v>
      </c>
      <c r="E45" s="29">
        <v>130</v>
      </c>
      <c r="F45" s="29">
        <v>300</v>
      </c>
    </row>
    <row r="47" spans="1:6" x14ac:dyDescent="0.3">
      <c r="B47" s="36" t="s">
        <v>135</v>
      </c>
      <c r="C47" s="38" t="s">
        <v>136</v>
      </c>
      <c r="D47" s="38"/>
      <c r="E47" s="38"/>
      <c r="F47" s="36" t="s">
        <v>71</v>
      </c>
    </row>
    <row r="48" spans="1:6" x14ac:dyDescent="0.3">
      <c r="B48" s="37"/>
      <c r="C48" s="29" t="s">
        <v>141</v>
      </c>
      <c r="D48" s="29" t="s">
        <v>139</v>
      </c>
      <c r="E48" s="29" t="s">
        <v>140</v>
      </c>
      <c r="F48" s="37"/>
    </row>
    <row r="49" spans="2:6" x14ac:dyDescent="0.3">
      <c r="B49" s="29" t="s">
        <v>137</v>
      </c>
      <c r="C49" s="29">
        <f>30/F45</f>
        <v>0.1</v>
      </c>
      <c r="D49" s="29">
        <f>80/F45</f>
        <v>0.26666666666666666</v>
      </c>
      <c r="E49" s="29">
        <f>90/F45</f>
        <v>0.3</v>
      </c>
      <c r="F49" s="29">
        <f>C49+D49+E49</f>
        <v>0.66666666666666674</v>
      </c>
    </row>
    <row r="50" spans="2:6" x14ac:dyDescent="0.3">
      <c r="B50" s="29" t="s">
        <v>138</v>
      </c>
      <c r="C50" s="29">
        <f>20/F45</f>
        <v>6.6666666666666666E-2</v>
      </c>
      <c r="D50" s="29">
        <f>40/F45</f>
        <v>0.13333333333333333</v>
      </c>
      <c r="E50" s="29">
        <f>40/F45</f>
        <v>0.13333333333333333</v>
      </c>
      <c r="F50" s="29">
        <f>C50+D50+E50</f>
        <v>0.33333333333333337</v>
      </c>
    </row>
    <row r="51" spans="2:6" x14ac:dyDescent="0.3">
      <c r="B51" s="29" t="s">
        <v>71</v>
      </c>
      <c r="C51" s="29">
        <f>C49+C50</f>
        <v>0.16666666666666669</v>
      </c>
      <c r="D51" s="29">
        <f>D49+D50</f>
        <v>0.4</v>
      </c>
      <c r="E51" s="29">
        <f>E49+E50</f>
        <v>0.43333333333333335</v>
      </c>
      <c r="F51" s="29">
        <f>C51+D51+E51</f>
        <v>1</v>
      </c>
    </row>
  </sheetData>
  <mergeCells count="7">
    <mergeCell ref="B47:B48"/>
    <mergeCell ref="C47:E47"/>
    <mergeCell ref="F47:F48"/>
    <mergeCell ref="B6:B7"/>
    <mergeCell ref="B41:B42"/>
    <mergeCell ref="C41:E41"/>
    <mergeCell ref="F41:F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225B-7EB6-1542-B74E-B52F2675A0B4}">
  <dimension ref="A1"/>
  <sheetViews>
    <sheetView workbookViewId="0">
      <selection activeCell="H31" sqref="H31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4</vt:lpstr>
      <vt:lpstr>LAB 5</vt:lpstr>
      <vt:lpstr>LAB 6</vt:lpstr>
      <vt:lpstr>LAB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Savitta Saini</dc:creator>
  <cp:lastModifiedBy>Sanchit</cp:lastModifiedBy>
  <dcterms:created xsi:type="dcterms:W3CDTF">2021-02-27T08:36:30Z</dcterms:created>
  <dcterms:modified xsi:type="dcterms:W3CDTF">2021-03-07T17:06:49Z</dcterms:modified>
</cp:coreProperties>
</file>