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a Rugi\Costing PJP\"/>
    </mc:Choice>
  </mc:AlternateContent>
  <xr:revisionPtr revIDLastSave="0" documentId="13_ncr:1_{42389DAB-467A-44EF-839A-30F228B224C6}" xr6:coauthVersionLast="47" xr6:coauthVersionMax="47" xr10:uidLastSave="{00000000-0000-0000-0000-000000000000}"/>
  <bookViews>
    <workbookView xWindow="9510" yWindow="0" windowWidth="9780" windowHeight="10170" xr2:uid="{A4B1FE03-16CF-495D-8662-27EA442A9A9E}"/>
  </bookViews>
  <sheets>
    <sheet name="Analytic Account" sheetId="1" r:id="rId1"/>
    <sheet name="Trend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16" i="1"/>
  <c r="E16" i="1"/>
  <c r="E40" i="1"/>
  <c r="E15" i="1"/>
  <c r="F40" i="1"/>
  <c r="F15" i="1"/>
  <c r="C39" i="1"/>
  <c r="C14" i="1"/>
  <c r="H38" i="1"/>
  <c r="H13" i="1"/>
  <c r="G38" i="1"/>
  <c r="G13" i="1"/>
  <c r="F38" i="1"/>
  <c r="F13" i="1"/>
  <c r="E38" i="1"/>
  <c r="E13" i="1"/>
  <c r="D38" i="1"/>
  <c r="D13" i="1"/>
  <c r="C38" i="1"/>
  <c r="C13" i="1"/>
  <c r="G33" i="1"/>
  <c r="G8" i="1"/>
  <c r="H33" i="1"/>
  <c r="H8" i="1"/>
  <c r="H32" i="1"/>
  <c r="H7" i="1"/>
  <c r="G32" i="1"/>
  <c r="G7" i="1"/>
  <c r="F32" i="1"/>
  <c r="F7" i="1"/>
  <c r="E32" i="1"/>
  <c r="E7" i="1"/>
  <c r="D32" i="1"/>
  <c r="D7" i="1"/>
  <c r="C32" i="1"/>
  <c r="C7" i="1"/>
  <c r="C31" i="1"/>
  <c r="C6" i="1"/>
  <c r="H31" i="1"/>
  <c r="H6" i="1"/>
  <c r="G31" i="1"/>
  <c r="G6" i="1"/>
  <c r="F31" i="1"/>
  <c r="F6" i="1"/>
  <c r="E31" i="1"/>
  <c r="E6" i="1"/>
  <c r="D31" i="1"/>
  <c r="D6" i="1"/>
  <c r="E29" i="1"/>
  <c r="E4" i="1"/>
  <c r="D29" i="1"/>
  <c r="D4" i="1"/>
  <c r="F29" i="1"/>
  <c r="F4" i="1"/>
  <c r="H29" i="1"/>
  <c r="H4" i="1"/>
</calcChain>
</file>

<file path=xl/sharedStrings.xml><?xml version="1.0" encoding="utf-8"?>
<sst xmlns="http://schemas.openxmlformats.org/spreadsheetml/2006/main" count="60" uniqueCount="31">
  <si>
    <t>Alat Berat</t>
  </si>
  <si>
    <t>Jan</t>
  </si>
  <si>
    <t>Feb</t>
  </si>
  <si>
    <t>Mar</t>
  </si>
  <si>
    <t>Apr</t>
  </si>
  <si>
    <t>Mei</t>
  </si>
  <si>
    <t>Jun</t>
  </si>
  <si>
    <t>DPP</t>
  </si>
  <si>
    <t>PPN</t>
  </si>
  <si>
    <t>Boiler</t>
  </si>
  <si>
    <t>Dryer</t>
  </si>
  <si>
    <t>Dyeing</t>
  </si>
  <si>
    <t>Ekspedisi</t>
  </si>
  <si>
    <t>Finishing</t>
  </si>
  <si>
    <t>Gd. Greige</t>
  </si>
  <si>
    <t>Gudang</t>
  </si>
  <si>
    <t>Haspel</t>
  </si>
  <si>
    <t>Inspection</t>
  </si>
  <si>
    <t>Ipal</t>
  </si>
  <si>
    <t>Laboratory</t>
  </si>
  <si>
    <t>Office</t>
  </si>
  <si>
    <t>Packing</t>
  </si>
  <si>
    <t>Pemartaian</t>
  </si>
  <si>
    <t>Persiapan</t>
  </si>
  <si>
    <t>Printing</t>
  </si>
  <si>
    <t>Sublim</t>
  </si>
  <si>
    <t>Sueding</t>
  </si>
  <si>
    <t>Teknik</t>
  </si>
  <si>
    <t>Umum</t>
  </si>
  <si>
    <t>Washing</t>
  </si>
  <si>
    <t>Weaving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</si>
</sst>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[$Rp-421]* #,##0_-;\-[$Rp-421]* #,##0_-;_-[$Rp-421]* &quot;-&quot;_-;_-@_-"/>
    <numFmt numFmtId="175" formatCode="_-[$Rp-421]* #,##0_-;\-[$Rp-421]* #,##0_-;_-[$Rp-421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164" fontId="0" fillId="0" borderId="0" xfId="0" applyNumberFormat="1"/>
    <xf numFmtId="175" fontId="0" fillId="0" borderId="0" xfId="0" applyNumberFormat="1"/>
    <xf numFmtId="0" fontId="2" fillId="0" borderId="0" xfId="0" applyFont="1" applyAlignme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234D-ECBE-4C58-B860-46F4EF551692}">
  <dimension ref="B1:N50"/>
  <sheetViews>
    <sheetView tabSelected="1" topLeftCell="A24" workbookViewId="0">
      <selection activeCell="H19" sqref="H19"/>
    </sheetView>
  </sheetViews>
  <sheetFormatPr defaultRowHeight="14.5" x14ac:dyDescent="0.35"/>
  <cols>
    <col min="2" max="2" width="14.6328125" bestFit="1" customWidth="1"/>
    <col min="3" max="11" width="17.90625" bestFit="1" customWidth="1"/>
    <col min="12" max="12" width="19.36328125" bestFit="1" customWidth="1"/>
    <col min="13" max="14" width="17.90625" bestFit="1" customWidth="1"/>
  </cols>
  <sheetData>
    <row r="1" spans="2:14" x14ac:dyDescent="0.35">
      <c r="B1" s="6" t="s">
        <v>7</v>
      </c>
    </row>
    <row r="2" spans="2:14" x14ac:dyDescent="0.35"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J2" s="5"/>
      <c r="L2" s="5"/>
      <c r="M2" s="2"/>
      <c r="N2" s="2"/>
    </row>
    <row r="3" spans="2:14" x14ac:dyDescent="0.35">
      <c r="B3" t="s">
        <v>0</v>
      </c>
      <c r="C3" s="1">
        <v>43049000</v>
      </c>
      <c r="D3" s="1">
        <v>33381572.02</v>
      </c>
      <c r="E3" s="1">
        <v>18928237.300000001</v>
      </c>
      <c r="F3" s="1">
        <v>55215540</v>
      </c>
      <c r="G3" s="1">
        <v>62534200</v>
      </c>
      <c r="H3" s="1">
        <v>39550466.280000001</v>
      </c>
    </row>
    <row r="4" spans="2:14" x14ac:dyDescent="0.35">
      <c r="B4" t="s">
        <v>9</v>
      </c>
      <c r="C4" s="4">
        <v>836129292.78999996</v>
      </c>
      <c r="D4" s="4">
        <f>2430000+300000+875240484</f>
        <v>877970484</v>
      </c>
      <c r="E4" s="4">
        <f>400000+908223652.8</f>
        <v>908623652.79999995</v>
      </c>
      <c r="F4" s="4">
        <f>150000+619199086.01</f>
        <v>619349086.00999999</v>
      </c>
      <c r="G4" s="4">
        <v>974995444.13999999</v>
      </c>
      <c r="H4" s="4">
        <f>2250000+872178004.68</f>
        <v>874428004.67999995</v>
      </c>
    </row>
    <row r="5" spans="2:14" x14ac:dyDescent="0.35">
      <c r="B5" t="s">
        <v>10</v>
      </c>
      <c r="C5" s="3">
        <v>1512000</v>
      </c>
      <c r="D5" s="3">
        <v>2838367</v>
      </c>
      <c r="E5" s="3">
        <v>1512000</v>
      </c>
      <c r="F5" s="3">
        <v>4129596</v>
      </c>
      <c r="G5" s="3">
        <v>1615000</v>
      </c>
      <c r="H5" s="3">
        <v>5190843</v>
      </c>
    </row>
    <row r="6" spans="2:14" x14ac:dyDescent="0.35">
      <c r="B6" t="s">
        <v>11</v>
      </c>
      <c r="C6" s="3">
        <f>170930+212175555.35+500000+3125000+120000</f>
        <v>216091485.34999999</v>
      </c>
      <c r="D6" s="3">
        <f>15650000+217323909</f>
        <v>232973909</v>
      </c>
      <c r="E6" s="3">
        <f>3125000+367575254.11</f>
        <v>370700254.11000001</v>
      </c>
      <c r="F6" s="3">
        <f>7581505+129399177.65</f>
        <v>136980682.65000001</v>
      </c>
      <c r="G6" s="3">
        <f>2034000+384485440.09+43125000</f>
        <v>429644440.08999997</v>
      </c>
      <c r="H6" s="3">
        <f>13655000+259241811.06+5220870</f>
        <v>278117681.06</v>
      </c>
    </row>
    <row r="7" spans="2:14" x14ac:dyDescent="0.35">
      <c r="B7" t="s">
        <v>12</v>
      </c>
      <c r="C7" s="3">
        <f>26029302.8+32173500</f>
        <v>58202802.799999997</v>
      </c>
      <c r="D7" s="3">
        <f>12662695.2+47634380</f>
        <v>60297075.200000003</v>
      </c>
      <c r="E7" s="3">
        <f>18993404+44290700</f>
        <v>63284104</v>
      </c>
      <c r="F7" s="3">
        <f>12365134.9+29416600</f>
        <v>41781734.899999999</v>
      </c>
      <c r="G7" s="3">
        <f>11910000+40691725</f>
        <v>52601725</v>
      </c>
      <c r="H7" s="3">
        <f>16067072+36071150</f>
        <v>52138222</v>
      </c>
    </row>
    <row r="8" spans="2:14" x14ac:dyDescent="0.35">
      <c r="B8" t="s">
        <v>13</v>
      </c>
      <c r="C8" s="3">
        <v>454929700.60000002</v>
      </c>
      <c r="D8" s="3">
        <v>269006114.47000003</v>
      </c>
      <c r="E8" s="3">
        <v>359730044</v>
      </c>
      <c r="F8" s="3">
        <v>318540228.05000001</v>
      </c>
      <c r="G8" s="3">
        <f>7207207.2+314339656</f>
        <v>321546863.19999999</v>
      </c>
      <c r="H8" s="3">
        <f>25000+416519341.68</f>
        <v>416544341.68000001</v>
      </c>
    </row>
    <row r="9" spans="2:14" x14ac:dyDescent="0.35">
      <c r="B9" t="s">
        <v>14</v>
      </c>
      <c r="C9" s="3"/>
      <c r="D9" s="3">
        <v>67871051.5</v>
      </c>
      <c r="E9" s="3">
        <v>105750312.66</v>
      </c>
      <c r="F9" s="3">
        <v>16026551.810000001</v>
      </c>
      <c r="G9" s="3">
        <v>135478645.19999999</v>
      </c>
      <c r="H9" s="3">
        <v>290286356</v>
      </c>
    </row>
    <row r="10" spans="2:14" x14ac:dyDescent="0.35">
      <c r="B10" t="s">
        <v>15</v>
      </c>
      <c r="C10" s="3">
        <v>169500</v>
      </c>
      <c r="D10" s="3">
        <v>1826000</v>
      </c>
      <c r="E10" s="3">
        <v>405000</v>
      </c>
      <c r="F10" s="3">
        <v>1192500</v>
      </c>
      <c r="G10" s="3">
        <v>993700</v>
      </c>
      <c r="H10" s="3">
        <v>838000</v>
      </c>
    </row>
    <row r="11" spans="2:14" x14ac:dyDescent="0.35">
      <c r="B11" t="s">
        <v>16</v>
      </c>
      <c r="C11" s="3">
        <v>162162.16</v>
      </c>
      <c r="D11" s="3">
        <v>945000</v>
      </c>
      <c r="E11" s="3">
        <v>3849000</v>
      </c>
      <c r="F11" s="3">
        <v>2700000</v>
      </c>
      <c r="G11" s="3">
        <v>567000</v>
      </c>
      <c r="H11" s="3">
        <v>1778600</v>
      </c>
    </row>
    <row r="12" spans="2:14" x14ac:dyDescent="0.35">
      <c r="B12" t="s">
        <v>17</v>
      </c>
      <c r="C12" s="3">
        <v>2243000</v>
      </c>
      <c r="D12" s="3">
        <v>1308000</v>
      </c>
      <c r="E12" s="3">
        <v>375720.4</v>
      </c>
      <c r="F12" s="3">
        <v>580000</v>
      </c>
      <c r="G12" s="3">
        <v>3359359.9</v>
      </c>
      <c r="H12" s="3">
        <v>1696600</v>
      </c>
    </row>
    <row r="13" spans="2:14" x14ac:dyDescent="0.35">
      <c r="B13" t="s">
        <v>18</v>
      </c>
      <c r="C13" s="3">
        <f>40209000+193208512</f>
        <v>233417512</v>
      </c>
      <c r="D13" s="3">
        <f>20737750+204561730</f>
        <v>225299480</v>
      </c>
      <c r="E13" s="3">
        <f>15352000+194377360</f>
        <v>209729360</v>
      </c>
      <c r="F13" s="3">
        <f>27687000+121097500</f>
        <v>148784500</v>
      </c>
      <c r="G13" s="3">
        <f>24857500+134387900</f>
        <v>159245400</v>
      </c>
      <c r="H13" s="3">
        <f>20109716+251876800+1060000</f>
        <v>273046516</v>
      </c>
    </row>
    <row r="14" spans="2:14" x14ac:dyDescent="0.35">
      <c r="B14" t="s">
        <v>19</v>
      </c>
      <c r="C14" s="3">
        <f>300000+7364128.42+600000</f>
        <v>8264128.4199999999</v>
      </c>
      <c r="D14" s="3">
        <v>2173413.6</v>
      </c>
      <c r="E14" s="3">
        <v>3555000</v>
      </c>
      <c r="F14" s="3">
        <v>887000</v>
      </c>
      <c r="G14" s="3">
        <v>182000</v>
      </c>
      <c r="H14" s="3">
        <v>1127299.6000000001</v>
      </c>
    </row>
    <row r="15" spans="2:14" x14ac:dyDescent="0.35">
      <c r="B15" t="s">
        <v>20</v>
      </c>
      <c r="C15" s="3">
        <v>252667145</v>
      </c>
      <c r="D15" s="3">
        <v>181789076</v>
      </c>
      <c r="E15" s="3">
        <f>15000+215617441</f>
        <v>215632441</v>
      </c>
      <c r="F15" s="3">
        <f>400000+225706822</f>
        <v>226106822</v>
      </c>
      <c r="G15" s="3">
        <v>258877661</v>
      </c>
      <c r="H15" s="3">
        <v>241809721</v>
      </c>
    </row>
    <row r="16" spans="2:14" x14ac:dyDescent="0.35">
      <c r="B16" t="s">
        <v>21</v>
      </c>
      <c r="C16" s="3">
        <f>2255000+99588443.32</f>
        <v>101843443.31999999</v>
      </c>
      <c r="D16" s="3">
        <v>101047479</v>
      </c>
      <c r="E16" s="3">
        <f>105831278</f>
        <v>105831278</v>
      </c>
      <c r="F16" s="3">
        <v>60417802.82</v>
      </c>
      <c r="G16" s="3">
        <v>96832454.079999998</v>
      </c>
      <c r="H16" s="3">
        <v>150840752</v>
      </c>
    </row>
    <row r="17" spans="2:14" x14ac:dyDescent="0.35">
      <c r="B17" t="s">
        <v>22</v>
      </c>
      <c r="C17" s="3">
        <v>6379300</v>
      </c>
      <c r="D17" s="3">
        <v>5672204</v>
      </c>
      <c r="E17" s="3">
        <v>6372711.5</v>
      </c>
      <c r="F17" s="3">
        <v>5850342.2999999998</v>
      </c>
      <c r="G17" s="3">
        <v>5432000</v>
      </c>
      <c r="H17" s="3">
        <v>5164900</v>
      </c>
    </row>
    <row r="18" spans="2:14" x14ac:dyDescent="0.35">
      <c r="B18" t="s">
        <v>23</v>
      </c>
      <c r="C18" s="3">
        <v>13921600</v>
      </c>
      <c r="D18" s="3">
        <v>8069433.96</v>
      </c>
      <c r="E18" s="3">
        <v>1099151</v>
      </c>
      <c r="F18" s="3">
        <v>5048000</v>
      </c>
      <c r="G18" s="3">
        <v>9989600</v>
      </c>
      <c r="H18" s="3">
        <v>32942155</v>
      </c>
    </row>
    <row r="19" spans="2:14" x14ac:dyDescent="0.35">
      <c r="B19" t="s">
        <v>24</v>
      </c>
      <c r="C19" s="3">
        <v>657741180</v>
      </c>
      <c r="D19" s="3">
        <v>725804330</v>
      </c>
      <c r="E19" s="3">
        <v>648141219</v>
      </c>
      <c r="F19" s="3">
        <v>762433496</v>
      </c>
      <c r="G19" s="3">
        <v>389512606</v>
      </c>
      <c r="H19" s="3">
        <v>605470747</v>
      </c>
    </row>
    <row r="20" spans="2:14" x14ac:dyDescent="0.35">
      <c r="B20" t="s">
        <v>25</v>
      </c>
      <c r="C20" s="3">
        <v>399000</v>
      </c>
      <c r="D20" s="3">
        <v>14392055.27</v>
      </c>
      <c r="E20" s="3">
        <v>4828600</v>
      </c>
      <c r="F20" s="3">
        <v>4376861.6399999997</v>
      </c>
      <c r="G20" s="3">
        <v>162122358.27000001</v>
      </c>
      <c r="H20" s="3">
        <v>141904008.91999999</v>
      </c>
    </row>
    <row r="21" spans="2:14" x14ac:dyDescent="0.35">
      <c r="B21" t="s">
        <v>26</v>
      </c>
      <c r="C21" s="3">
        <v>19770000</v>
      </c>
      <c r="D21" s="3">
        <v>7773248.2000000002</v>
      </c>
      <c r="E21" s="3">
        <v>7350994.5899999999</v>
      </c>
      <c r="F21" s="3">
        <v>240000</v>
      </c>
      <c r="G21" s="3">
        <v>840000</v>
      </c>
      <c r="H21" s="3">
        <v>1656500</v>
      </c>
    </row>
    <row r="22" spans="2:14" x14ac:dyDescent="0.35">
      <c r="B22" t="s">
        <v>27</v>
      </c>
      <c r="C22" s="3">
        <v>55139050</v>
      </c>
      <c r="D22" s="3">
        <v>65964582</v>
      </c>
      <c r="E22" s="3">
        <v>81721200</v>
      </c>
      <c r="F22" s="3">
        <v>44441000</v>
      </c>
      <c r="G22" s="3">
        <v>33740500</v>
      </c>
      <c r="H22" s="3">
        <v>30105500</v>
      </c>
    </row>
    <row r="23" spans="2:14" x14ac:dyDescent="0.35">
      <c r="B23" t="s">
        <v>28</v>
      </c>
      <c r="C23" s="3">
        <v>68732070.120000005</v>
      </c>
      <c r="D23" s="3">
        <v>63816410.619999997</v>
      </c>
      <c r="E23" s="3">
        <v>119719688.92</v>
      </c>
      <c r="F23" s="3">
        <v>87621975.219999999</v>
      </c>
      <c r="G23" s="3">
        <v>48892693.630000003</v>
      </c>
      <c r="H23" s="3">
        <v>55557880.399999999</v>
      </c>
    </row>
    <row r="24" spans="2:14" x14ac:dyDescent="0.35">
      <c r="B24" t="s">
        <v>29</v>
      </c>
      <c r="C24" s="3">
        <v>55000</v>
      </c>
      <c r="D24" s="3">
        <v>160000</v>
      </c>
      <c r="E24" s="3">
        <v>50000</v>
      </c>
      <c r="F24" s="3">
        <v>0</v>
      </c>
      <c r="G24" s="3">
        <v>0</v>
      </c>
      <c r="H24" s="3">
        <v>0</v>
      </c>
    </row>
    <row r="25" spans="2:14" x14ac:dyDescent="0.35">
      <c r="B25" t="s">
        <v>30</v>
      </c>
      <c r="C25" s="3">
        <v>1691677510.8099999</v>
      </c>
      <c r="D25" s="3">
        <v>4939030489.5200005</v>
      </c>
      <c r="E25" s="3">
        <v>12539029923</v>
      </c>
      <c r="F25" s="3">
        <v>4267811811.3099999</v>
      </c>
      <c r="G25" s="3">
        <v>7349805131.29</v>
      </c>
      <c r="H25" s="3">
        <v>7415190601.9200001</v>
      </c>
    </row>
    <row r="26" spans="2:14" x14ac:dyDescent="0.3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2:14" x14ac:dyDescent="0.35">
      <c r="B27" s="6" t="s">
        <v>8</v>
      </c>
      <c r="C27" s="5" t="s">
        <v>1</v>
      </c>
      <c r="D27" s="5" t="s">
        <v>2</v>
      </c>
      <c r="E27" s="5" t="s">
        <v>3</v>
      </c>
      <c r="F27" s="5" t="s">
        <v>4</v>
      </c>
      <c r="G27" s="5" t="s">
        <v>5</v>
      </c>
      <c r="H27" s="5" t="s">
        <v>6</v>
      </c>
      <c r="I27" s="3"/>
      <c r="J27" s="3"/>
      <c r="K27" s="3"/>
      <c r="L27" s="3"/>
      <c r="M27" s="3"/>
      <c r="N27" s="3"/>
    </row>
    <row r="28" spans="2:14" x14ac:dyDescent="0.35">
      <c r="B28" t="s">
        <v>0</v>
      </c>
      <c r="C28" s="1">
        <v>46066790</v>
      </c>
      <c r="D28" s="1">
        <v>35088894.939999998</v>
      </c>
      <c r="E28" s="1">
        <v>20809993.399999999</v>
      </c>
      <c r="F28" s="1">
        <v>60509130.119999997</v>
      </c>
      <c r="G28" s="1">
        <v>68924780</v>
      </c>
      <c r="H28" s="1">
        <v>41770645.07</v>
      </c>
    </row>
    <row r="29" spans="2:14" x14ac:dyDescent="0.35">
      <c r="B29" t="s">
        <v>9</v>
      </c>
      <c r="C29" s="4">
        <v>913912996</v>
      </c>
      <c r="D29" s="4">
        <f>2430000+300000+955894440</f>
        <v>958624440</v>
      </c>
      <c r="E29" s="4">
        <f>400000+990359130.61</f>
        <v>990759130.61000001</v>
      </c>
      <c r="F29" s="4">
        <f>150000+676713072.51</f>
        <v>676863072.50999999</v>
      </c>
      <c r="G29" s="4">
        <v>1066591648.5</v>
      </c>
      <c r="H29" s="4">
        <f>2205000+953221071.68</f>
        <v>955426071.67999995</v>
      </c>
    </row>
    <row r="30" spans="2:14" x14ac:dyDescent="0.35">
      <c r="B30" t="s">
        <v>10</v>
      </c>
      <c r="C30" s="3">
        <v>1678320</v>
      </c>
      <c r="D30" s="3">
        <v>3150587.37</v>
      </c>
      <c r="E30" s="3">
        <v>1678320</v>
      </c>
      <c r="F30" s="3">
        <v>4583851.5599999996</v>
      </c>
      <c r="G30" s="3">
        <v>1615000</v>
      </c>
      <c r="H30" s="3">
        <v>5761835.7300000004</v>
      </c>
    </row>
    <row r="31" spans="2:14" x14ac:dyDescent="0.35">
      <c r="B31" t="s">
        <v>11</v>
      </c>
      <c r="C31" s="3">
        <f>170930+234945384.97+500000+3125000+120000</f>
        <v>238861314.97</v>
      </c>
      <c r="D31" s="3">
        <f>15650000+240363327.53</f>
        <v>256013327.53</v>
      </c>
      <c r="E31" s="3">
        <f>3125000+407196202.07</f>
        <v>410321202.06999999</v>
      </c>
      <c r="F31" s="3">
        <f>8071720.55+143347087.2</f>
        <v>151418807.75</v>
      </c>
      <c r="G31" s="3">
        <f>2257740+426310253.52+43125000</f>
        <v>471692993.51999998</v>
      </c>
      <c r="H31" s="3">
        <f>13655000+287439270.28+5795165.7</f>
        <v>306889435.97999996</v>
      </c>
    </row>
    <row r="32" spans="2:14" x14ac:dyDescent="0.35">
      <c r="B32" t="s">
        <v>12</v>
      </c>
      <c r="C32" s="3">
        <f>26620499.1+32173500</f>
        <v>58793999.100000001</v>
      </c>
      <c r="D32" s="3">
        <f>12510454.7+47634380</f>
        <v>60144834.700000003</v>
      </c>
      <c r="E32" s="3">
        <f>19112349.94+44290700</f>
        <v>63403049.939999998</v>
      </c>
      <c r="F32" s="3">
        <f>12510454.7+29416600</f>
        <v>41927054.700000003</v>
      </c>
      <c r="G32" s="3">
        <f>11869000+40510648</f>
        <v>52379648</v>
      </c>
      <c r="H32" s="3">
        <f>16400999.92+35956286</f>
        <v>52357285.920000002</v>
      </c>
    </row>
    <row r="33" spans="2:8" x14ac:dyDescent="0.35">
      <c r="B33" t="s">
        <v>13</v>
      </c>
      <c r="C33" s="3">
        <v>503251195.17000002</v>
      </c>
      <c r="D33" s="3">
        <v>295288924.73000002</v>
      </c>
      <c r="E33" s="3">
        <v>398026173.83999997</v>
      </c>
      <c r="F33" s="3">
        <v>352589556.54000002</v>
      </c>
      <c r="G33" s="3">
        <f>7999999.99+346652972.33</f>
        <v>354652972.31999999</v>
      </c>
      <c r="H33" s="3">
        <f>25000+461110214.26</f>
        <v>461135214.25999999</v>
      </c>
    </row>
    <row r="34" spans="2:8" x14ac:dyDescent="0.35">
      <c r="B34" t="s">
        <v>14</v>
      </c>
      <c r="C34" s="3"/>
      <c r="D34" s="3">
        <v>75336867.170000002</v>
      </c>
      <c r="E34" s="3">
        <v>115279552.48999999</v>
      </c>
      <c r="F34" s="3">
        <v>17468941.469999999</v>
      </c>
      <c r="G34" s="3">
        <v>150381296.16999999</v>
      </c>
      <c r="H34" s="3">
        <v>322217855.16000003</v>
      </c>
    </row>
    <row r="35" spans="2:8" x14ac:dyDescent="0.35">
      <c r="B35" t="s">
        <v>15</v>
      </c>
      <c r="C35" s="3">
        <v>169500</v>
      </c>
      <c r="D35" s="3">
        <v>1826000</v>
      </c>
      <c r="E35" s="3">
        <v>405000</v>
      </c>
      <c r="F35" s="3">
        <v>1192500</v>
      </c>
      <c r="G35" s="3">
        <v>993700</v>
      </c>
      <c r="H35" s="3">
        <v>838000</v>
      </c>
    </row>
    <row r="36" spans="2:8" x14ac:dyDescent="0.35">
      <c r="B36" t="s">
        <v>16</v>
      </c>
      <c r="C36" s="3">
        <v>180000</v>
      </c>
      <c r="D36" s="3">
        <v>938500</v>
      </c>
      <c r="E36" s="3">
        <v>3783000</v>
      </c>
      <c r="F36" s="3">
        <v>2682500</v>
      </c>
      <c r="G36" s="3">
        <v>567000</v>
      </c>
      <c r="H36" s="3">
        <v>1932446</v>
      </c>
    </row>
    <row r="37" spans="2:8" x14ac:dyDescent="0.35">
      <c r="B37" t="s">
        <v>17</v>
      </c>
      <c r="C37" s="3">
        <v>2243000</v>
      </c>
      <c r="D37" s="3">
        <v>1308000</v>
      </c>
      <c r="E37" s="3">
        <v>388199.64</v>
      </c>
      <c r="F37" s="3">
        <v>580000</v>
      </c>
      <c r="G37" s="3">
        <v>3706339.49</v>
      </c>
      <c r="H37" s="3">
        <v>1696600</v>
      </c>
    </row>
    <row r="38" spans="2:8" x14ac:dyDescent="0.35">
      <c r="B38" t="s">
        <v>18</v>
      </c>
      <c r="C38" s="3">
        <f>43862550+210270264.32</f>
        <v>254132814.31999999</v>
      </c>
      <c r="D38" s="3">
        <f>22414065+222337697</f>
        <v>244751762</v>
      </c>
      <c r="E38" s="3">
        <f>16531000+211741299</f>
        <v>228272299</v>
      </c>
      <c r="F38" s="3">
        <f>29944830+130986235</f>
        <v>160931065</v>
      </c>
      <c r="G38" s="3">
        <f>27058215+146434689</f>
        <v>173492904</v>
      </c>
      <c r="H38" s="3">
        <f>33089724.76+271897545+1060000</f>
        <v>306047269.75999999</v>
      </c>
    </row>
    <row r="39" spans="2:8" x14ac:dyDescent="0.35">
      <c r="B39" t="s">
        <v>19</v>
      </c>
      <c r="C39" s="3">
        <f>300000+8001625.99+588000</f>
        <v>8889625.9900000002</v>
      </c>
      <c r="D39" s="3">
        <v>2173413.6</v>
      </c>
      <c r="E39" s="3">
        <v>3555000</v>
      </c>
      <c r="F39" s="3">
        <v>887000</v>
      </c>
      <c r="G39" s="3">
        <v>182000</v>
      </c>
      <c r="H39" s="3">
        <v>1170067.6000000001</v>
      </c>
    </row>
    <row r="40" spans="2:8" x14ac:dyDescent="0.35">
      <c r="B40" t="s">
        <v>20</v>
      </c>
      <c r="C40" s="3">
        <v>251107230</v>
      </c>
      <c r="D40" s="3">
        <v>180980472</v>
      </c>
      <c r="E40" s="3">
        <f>15000+211190190</f>
        <v>211205190</v>
      </c>
      <c r="F40" s="3">
        <f>392000+209055198</f>
        <v>209447198</v>
      </c>
      <c r="G40" s="3">
        <v>246182241</v>
      </c>
      <c r="H40" s="3">
        <v>244128121</v>
      </c>
    </row>
    <row r="41" spans="2:8" x14ac:dyDescent="0.35">
      <c r="B41" t="s">
        <v>21</v>
      </c>
      <c r="C41" s="3">
        <f>2255000+108447596</f>
        <v>110702596</v>
      </c>
      <c r="D41" s="3">
        <v>110080618</v>
      </c>
      <c r="E41" s="3">
        <v>116024205</v>
      </c>
      <c r="F41" s="3">
        <v>65372701.130000003</v>
      </c>
      <c r="G41" s="3">
        <v>106058873</v>
      </c>
      <c r="H41" s="3">
        <v>162885844</v>
      </c>
    </row>
    <row r="42" spans="2:8" x14ac:dyDescent="0.35">
      <c r="B42" t="s">
        <v>22</v>
      </c>
      <c r="C42" s="3">
        <v>6439800</v>
      </c>
      <c r="D42" s="3">
        <v>5672204</v>
      </c>
      <c r="E42" s="3">
        <v>6395999.9500000002</v>
      </c>
      <c r="F42" s="3">
        <v>5887999.9500000002</v>
      </c>
      <c r="G42" s="3">
        <v>5432000</v>
      </c>
      <c r="H42" s="3">
        <v>5164900</v>
      </c>
    </row>
    <row r="43" spans="2:8" x14ac:dyDescent="0.35">
      <c r="B43" t="s">
        <v>23</v>
      </c>
      <c r="C43" s="3">
        <v>14086726</v>
      </c>
      <c r="D43" s="3">
        <v>8748189.9199999999</v>
      </c>
      <c r="E43" s="3">
        <v>1149023</v>
      </c>
      <c r="F43" s="3">
        <v>5486680</v>
      </c>
      <c r="G43" s="3">
        <v>10087220</v>
      </c>
      <c r="H43" s="3">
        <v>33094172</v>
      </c>
    </row>
    <row r="44" spans="2:8" x14ac:dyDescent="0.35">
      <c r="B44" t="s">
        <v>24</v>
      </c>
      <c r="C44" s="3">
        <v>729013098</v>
      </c>
      <c r="D44" s="3">
        <v>803682134</v>
      </c>
      <c r="E44" s="3">
        <v>717455587</v>
      </c>
      <c r="F44" s="3">
        <v>819875031</v>
      </c>
      <c r="G44" s="3">
        <v>430682713</v>
      </c>
      <c r="H44" s="3">
        <v>665396492</v>
      </c>
    </row>
    <row r="45" spans="2:8" x14ac:dyDescent="0.35">
      <c r="B45" t="s">
        <v>25</v>
      </c>
      <c r="C45" s="3">
        <v>393000</v>
      </c>
      <c r="D45" s="3">
        <v>15901701.35</v>
      </c>
      <c r="E45" s="3">
        <v>5043491</v>
      </c>
      <c r="F45" s="3">
        <v>4838406.42</v>
      </c>
      <c r="G45" s="3">
        <v>179843617.68000001</v>
      </c>
      <c r="H45" s="3">
        <v>156842704.91</v>
      </c>
    </row>
    <row r="46" spans="2:8" x14ac:dyDescent="0.35">
      <c r="B46" t="s">
        <v>26</v>
      </c>
      <c r="C46" s="3">
        <v>19704200</v>
      </c>
      <c r="D46" s="3">
        <v>8165340.5</v>
      </c>
      <c r="E46" s="3">
        <v>7912779.9900000002</v>
      </c>
      <c r="F46" s="3">
        <v>240000</v>
      </c>
      <c r="G46" s="3">
        <v>827300</v>
      </c>
      <c r="H46" s="3">
        <v>1721290</v>
      </c>
    </row>
    <row r="47" spans="2:8" x14ac:dyDescent="0.35">
      <c r="B47" t="s">
        <v>27</v>
      </c>
      <c r="C47" s="3">
        <v>55418092.5</v>
      </c>
      <c r="D47" s="3">
        <v>66158017</v>
      </c>
      <c r="E47" s="3">
        <v>82314870</v>
      </c>
      <c r="F47" s="3">
        <v>44853060</v>
      </c>
      <c r="G47" s="3">
        <v>33913750</v>
      </c>
      <c r="H47" s="3">
        <v>30596100</v>
      </c>
    </row>
    <row r="48" spans="2:8" x14ac:dyDescent="0.35">
      <c r="B48" t="s">
        <v>28</v>
      </c>
      <c r="C48" s="3">
        <v>73514596.909999996</v>
      </c>
      <c r="D48" s="3">
        <v>67100911.460000001</v>
      </c>
      <c r="E48" s="3">
        <v>131158004.55</v>
      </c>
      <c r="F48" s="3">
        <v>93986586.730000004</v>
      </c>
      <c r="G48" s="3">
        <v>52317074.759999998</v>
      </c>
      <c r="H48" s="3">
        <v>59018791.880000003</v>
      </c>
    </row>
    <row r="49" spans="2:8" x14ac:dyDescent="0.35">
      <c r="B49" t="s">
        <v>29</v>
      </c>
      <c r="C49" s="3">
        <v>55000</v>
      </c>
      <c r="D49" s="3">
        <v>160000</v>
      </c>
      <c r="E49" s="3">
        <v>50000</v>
      </c>
      <c r="F49" s="3">
        <v>0</v>
      </c>
      <c r="G49" s="3">
        <v>0</v>
      </c>
      <c r="H49" s="3">
        <v>0</v>
      </c>
    </row>
    <row r="50" spans="2:8" x14ac:dyDescent="0.35">
      <c r="B50" t="s">
        <v>30</v>
      </c>
      <c r="C50" s="3">
        <v>1873133404.97</v>
      </c>
      <c r="D50" s="3">
        <v>5477178768.8199997</v>
      </c>
      <c r="E50" s="3">
        <v>13107228325</v>
      </c>
      <c r="F50" s="3">
        <v>4675467543.5</v>
      </c>
      <c r="G50" s="3">
        <v>7942266485.29</v>
      </c>
      <c r="H50" s="3">
        <v>7785582091.1700001</v>
      </c>
    </row>
  </sheetData>
  <mergeCells count="1"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DFCA-C5E7-4EE8-93F0-914EED4A201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 Account</vt:lpstr>
      <vt:lpstr>Trendline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PJP. COSTACCOUNTING</dc:creator>
  <cp:lastModifiedBy>PJP. COSTACCOUNTING</cp:lastModifiedBy>
  <dcterms:created xsi:type="dcterms:W3CDTF">2025-07-23T13:21:22Z</dcterms:created>
  <dcterms:modified xsi:type="dcterms:W3CDTF">2025-07-25T14:23:28Z</dcterms:modified>
</cp:coreProperties>
</file>