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44525"/>
</workbook>
</file>

<file path=xl/calcChain.xml><?xml version="1.0" encoding="utf-8"?>
<calcChain xmlns="http://schemas.openxmlformats.org/spreadsheetml/2006/main">
  <c r="F9" i="3" l="1"/>
  <c r="F10" i="3"/>
  <c r="F11" i="3"/>
  <c r="F9" i="2"/>
  <c r="E10" i="3"/>
  <c r="E11" i="3"/>
  <c r="E9" i="3"/>
  <c r="D10" i="3"/>
  <c r="D11" i="3"/>
  <c r="D9" i="3"/>
  <c r="D9" i="2"/>
  <c r="C10" i="3"/>
  <c r="C11" i="3"/>
  <c r="C9" i="3"/>
  <c r="B10" i="3"/>
  <c r="B11" i="3"/>
  <c r="B9" i="3"/>
  <c r="F3" i="3"/>
  <c r="F4" i="3"/>
  <c r="F5" i="3"/>
  <c r="F2" i="3"/>
  <c r="D3" i="3"/>
  <c r="D4" i="3"/>
  <c r="D5" i="3"/>
  <c r="D2" i="3"/>
  <c r="E3" i="3"/>
  <c r="E4" i="3"/>
  <c r="E5" i="3"/>
  <c r="E2" i="3"/>
  <c r="E2" i="2"/>
  <c r="E5" i="2"/>
  <c r="E4" i="2"/>
  <c r="E3" i="2"/>
  <c r="C4" i="2"/>
  <c r="D4" i="2"/>
  <c r="D2" i="2"/>
  <c r="C3" i="3"/>
  <c r="C4" i="3"/>
  <c r="C5" i="3"/>
  <c r="C2" i="3"/>
  <c r="B4" i="3"/>
  <c r="B5" i="3"/>
  <c r="B3" i="3"/>
  <c r="B2" i="3"/>
  <c r="L13" i="1"/>
  <c r="K27" i="1"/>
  <c r="N23" i="1"/>
  <c r="N22" i="1"/>
  <c r="N21" i="1"/>
  <c r="N19" i="1"/>
  <c r="M18" i="1"/>
  <c r="M17" i="1"/>
  <c r="M16" i="1"/>
  <c r="L12" i="1"/>
  <c r="L11" i="1"/>
  <c r="L10" i="1"/>
  <c r="M7" i="1"/>
  <c r="L6" i="1"/>
  <c r="L5" i="1"/>
  <c r="L4" i="1"/>
  <c r="L3" i="1"/>
  <c r="F10" i="2" l="1"/>
  <c r="F11" i="2"/>
  <c r="E10" i="2"/>
  <c r="E11" i="2"/>
  <c r="E9" i="2"/>
  <c r="D10" i="2"/>
  <c r="D11" i="2"/>
  <c r="C10" i="2"/>
  <c r="C11" i="2"/>
  <c r="C9" i="2"/>
  <c r="B10" i="2"/>
  <c r="B11" i="2"/>
  <c r="B9" i="2"/>
  <c r="F3" i="2"/>
  <c r="F4" i="2"/>
  <c r="F5" i="2"/>
  <c r="F2" i="2"/>
  <c r="D3" i="2"/>
  <c r="D5" i="2"/>
  <c r="C3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<sst xmlns="http://schemas.openxmlformats.org/spreadsheetml/2006/main" count="1554" uniqueCount="77">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</sst>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4" xfId="0" applyFill="1" applyBorder="1"/>
    <xf numFmtId="0" fontId="0" fillId="5" borderId="0" xfId="0" applyFill="1"/>
    <xf numFmtId="0" fontId="0" fillId="6" borderId="0" xfId="0" applyFill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B1" workbookViewId="0">
      <selection activeCell="J24" sqref="J24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  <col min="11" max="11" width="14" customWidth="1"/>
  </cols>
  <sheetData>
    <row r="1" spans="1:13" ht="28.9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13" ht="14.45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J2" s="24" t="s">
        <v>23</v>
      </c>
      <c r="K2" s="24"/>
    </row>
    <row r="3" spans="1:13" ht="14.45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I3" t="s">
        <v>35</v>
      </c>
      <c r="L3" s="20">
        <f>COUNTIF(G2:G25,"Boston")</f>
        <v>4</v>
      </c>
    </row>
    <row r="4" spans="1:13" ht="14.45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I4" t="s">
        <v>36</v>
      </c>
      <c r="L4" s="20">
        <f>COUNTIF(D2:D25,"microwave")</f>
        <v>5</v>
      </c>
    </row>
    <row r="5" spans="1:13" ht="14.45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I5" t="s">
        <v>37</v>
      </c>
      <c r="L5" s="20">
        <f>COUNTIF(F2:F25,"truck 3")</f>
        <v>8</v>
      </c>
    </row>
    <row r="6" spans="1:13" ht="14.45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I6" t="s">
        <v>38</v>
      </c>
      <c r="L6" s="20">
        <f>COUNTIF(C2:C25,"Peter White")</f>
        <v>6</v>
      </c>
    </row>
    <row r="7" spans="1:13" ht="14.45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I7" t="s">
        <v>30</v>
      </c>
      <c r="M7" s="20">
        <f>COUNTIF(E2:E25,"&lt;20")</f>
        <v>9</v>
      </c>
    </row>
    <row r="8" spans="1:13" ht="14.45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13" ht="14.45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J9" s="24" t="s">
        <v>24</v>
      </c>
      <c r="K9" s="24"/>
    </row>
    <row r="10" spans="1:13" ht="14.45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I10" t="s">
        <v>27</v>
      </c>
      <c r="L10" s="20">
        <f>SUMIF(D2:D25,"refrigerator",E2:E25)</f>
        <v>105</v>
      </c>
    </row>
    <row r="11" spans="1:13" ht="14.45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I11" t="s">
        <v>28</v>
      </c>
      <c r="L11" s="20">
        <f>SUMIF(D2:D25,"washing machine",E2:E25)</f>
        <v>164</v>
      </c>
    </row>
    <row r="12" spans="1:13" ht="14.45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I12" t="s">
        <v>34</v>
      </c>
      <c r="L12" s="20">
        <f>SUMIF(F2:F25,"truck 4",E2:E25)</f>
        <v>156</v>
      </c>
    </row>
    <row r="13" spans="1:13" ht="14.45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 s="22" t="s">
        <v>76</v>
      </c>
      <c r="I13" s="21" t="s">
        <v>44</v>
      </c>
      <c r="J13" s="21"/>
      <c r="K13" s="21"/>
      <c r="L13" s="20">
        <f>SUMIF(F2:F25,"&lt;&gt;"&amp;F14,E2:E25)</f>
        <v>511</v>
      </c>
    </row>
    <row r="14" spans="1:13" ht="14.45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13" ht="14.45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J15" s="24" t="s">
        <v>25</v>
      </c>
    </row>
    <row r="16" spans="1:13" ht="14.45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I16" t="s">
        <v>39</v>
      </c>
      <c r="M16" s="20">
        <f>COUNTIFS(D2:D25,"microwave",G2:G25,"Boston")</f>
        <v>2</v>
      </c>
    </row>
    <row r="17" spans="1:14" ht="14.45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I17" t="s">
        <v>40</v>
      </c>
      <c r="M17" s="20">
        <f>COUNTIFS(C2:C25,"Peter White",F2:F25,"truck 1")</f>
        <v>2</v>
      </c>
    </row>
    <row r="18" spans="1:14" ht="14.45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I18" t="s">
        <v>41</v>
      </c>
      <c r="M18" s="20">
        <f>COUNTIFS(G2:G25,"Boston",B2:B25,"&gt;2/3/2013")</f>
        <v>2</v>
      </c>
    </row>
    <row r="19" spans="1:14" ht="14.45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I19" t="s">
        <v>42</v>
      </c>
      <c r="N19" s="20">
        <f>COUNTIFS(B2:B25,"&gt;2/3/2013",B2:B25,"&lt;2/6/2013")</f>
        <v>9</v>
      </c>
    </row>
    <row r="20" spans="1:14" ht="14.45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J20" s="24" t="s">
        <v>26</v>
      </c>
      <c r="N20" s="20"/>
    </row>
    <row r="21" spans="1:14" ht="14.45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I21" t="s">
        <v>31</v>
      </c>
      <c r="N21" s="20">
        <f>SUMIFS(E2:E25,D2:D25,"microwave",G2:G25,"NY")</f>
        <v>25</v>
      </c>
    </row>
    <row r="22" spans="1:14" ht="14.45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I22" t="s">
        <v>33</v>
      </c>
      <c r="N22" s="20">
        <f>SUMIFS(E2:E25,G2:G25,"Pittsburgh",F2:F25,"truck 1")</f>
        <v>75</v>
      </c>
    </row>
    <row r="23" spans="1:14" ht="14.45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  <c r="I23" t="s">
        <v>43</v>
      </c>
      <c r="N23" s="20">
        <f>SUMIFS(E2:E25,B2:B25,"&gt;2/3/2013",B2:B25,"&lt;2/6/2013")</f>
        <v>194</v>
      </c>
    </row>
    <row r="24" spans="1:14" ht="14.45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14" ht="14.45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6" spans="1:14" x14ac:dyDescent="0.25">
      <c r="H26" s="23" t="s">
        <v>76</v>
      </c>
      <c r="I26" t="s">
        <v>32</v>
      </c>
    </row>
    <row r="27" spans="1:14" x14ac:dyDescent="0.25">
      <c r="K27" s="20">
        <f>SUMPRODUCT(SUMIFS(E2:E25,G2:G25,G23:G25:G19))</f>
        <v>806</v>
      </c>
    </row>
    <row r="28" spans="1:14" ht="14.45" x14ac:dyDescent="0.3">
      <c r="F28" s="3" t="s">
        <v>23</v>
      </c>
    </row>
    <row r="29" spans="1:14" ht="14.45" x14ac:dyDescent="0.3">
      <c r="E29" s="4" t="s">
        <v>35</v>
      </c>
    </row>
    <row r="30" spans="1:14" ht="14.45" x14ac:dyDescent="0.3">
      <c r="E30" s="4" t="s">
        <v>36</v>
      </c>
    </row>
    <row r="31" spans="1:14" ht="14.45" x14ac:dyDescent="0.3">
      <c r="E31" s="4" t="s">
        <v>37</v>
      </c>
    </row>
    <row r="32" spans="1:14" ht="14.45" x14ac:dyDescent="0.3">
      <c r="E32" s="4" t="s">
        <v>38</v>
      </c>
    </row>
    <row r="33" spans="5:6" ht="14.45" x14ac:dyDescent="0.3">
      <c r="E33" s="4" t="s">
        <v>30</v>
      </c>
    </row>
    <row r="35" spans="5:6" ht="14.45" x14ac:dyDescent="0.3">
      <c r="F35" s="3" t="s">
        <v>24</v>
      </c>
    </row>
    <row r="36" spans="5:6" ht="14.45" x14ac:dyDescent="0.3">
      <c r="E36" s="4" t="s">
        <v>27</v>
      </c>
    </row>
    <row r="37" spans="5:6" ht="14.45" x14ac:dyDescent="0.3">
      <c r="E37" s="4" t="s">
        <v>28</v>
      </c>
    </row>
    <row r="38" spans="5:6" ht="14.45" x14ac:dyDescent="0.3">
      <c r="E38" s="4" t="s">
        <v>34</v>
      </c>
    </row>
    <row r="39" spans="5:6" ht="14.45" x14ac:dyDescent="0.3">
      <c r="E39" s="4" t="s">
        <v>44</v>
      </c>
    </row>
    <row r="41" spans="5:6" ht="14.45" x14ac:dyDescent="0.3">
      <c r="E41" s="4"/>
      <c r="F41" s="3" t="s">
        <v>25</v>
      </c>
    </row>
    <row r="42" spans="5:6" ht="14.45" x14ac:dyDescent="0.3">
      <c r="E42" s="4" t="s">
        <v>39</v>
      </c>
    </row>
    <row r="43" spans="5:6" ht="14.45" x14ac:dyDescent="0.3">
      <c r="E43" s="4" t="s">
        <v>40</v>
      </c>
    </row>
    <row r="44" spans="5:6" ht="14.45" x14ac:dyDescent="0.3">
      <c r="E44" s="4" t="s">
        <v>41</v>
      </c>
    </row>
    <row r="45" spans="5:6" ht="14.45" x14ac:dyDescent="0.3">
      <c r="E45" s="4" t="s">
        <v>42</v>
      </c>
    </row>
    <row r="46" spans="5:6" ht="14.45" x14ac:dyDescent="0.3">
      <c r="F46" s="3" t="s">
        <v>26</v>
      </c>
    </row>
    <row r="47" spans="5:6" ht="14.45" x14ac:dyDescent="0.3">
      <c r="E47" s="4" t="s">
        <v>31</v>
      </c>
    </row>
    <row r="48" spans="5:6" ht="14.45" x14ac:dyDescent="0.3">
      <c r="E48" s="4" t="s">
        <v>33</v>
      </c>
    </row>
    <row r="49" spans="5:5" ht="14.45" x14ac:dyDescent="0.3">
      <c r="E49" s="4" t="s">
        <v>43</v>
      </c>
    </row>
    <row r="52" spans="5:5" ht="14.45" x14ac:dyDescent="0.3">
      <c r="E5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F13" sqref="F1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8" width="22.7109375" bestFit="1" customWidth="1"/>
  </cols>
  <sheetData>
    <row r="1" spans="1:8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8" ht="14.45" x14ac:dyDescent="0.3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COUNTIFS($B$16:$B$241,A2,$D$16:$D$241,"credit card")</f>
        <v>29</v>
      </c>
      <c r="F2" s="2">
        <f>SUMIFS(E16:E241,B16:B241,A2,D16:D241,"cash")</f>
        <v>414</v>
      </c>
    </row>
    <row r="3" spans="1:8" x14ac:dyDescent="0.25">
      <c r="A3" s="9" t="s">
        <v>47</v>
      </c>
      <c r="B3" s="2">
        <f>COUNTIF(B17:B242,A3)</f>
        <v>46</v>
      </c>
      <c r="C3" s="2">
        <f t="shared" ref="C3:C5" si="0">SUMIF(B17:B242,A3,E17:E242)</f>
        <v>1934</v>
      </c>
      <c r="D3" s="2">
        <f t="shared" ref="D3:D5" si="1">COUNTIFS(B17:B242,A3,D17:D242,"cash")</f>
        <v>31</v>
      </c>
      <c r="E3" s="2">
        <f t="shared" ref="E3:E5" si="2">COUNTIFS($B$16:$B$241,A3,$D$16:$D$241,"credit card")</f>
        <v>15</v>
      </c>
      <c r="F3" s="2">
        <f t="shared" ref="F3:F5" si="3">SUMIFS(E17:E242,B17:B242,A3,D17:D242,"cash")</f>
        <v>1350</v>
      </c>
      <c r="H3" s="14"/>
    </row>
    <row r="4" spans="1:8" ht="14.45" x14ac:dyDescent="0.3">
      <c r="A4" s="10" t="s">
        <v>48</v>
      </c>
      <c r="B4" s="2">
        <f>COUNTIF(B18:B243,A4)</f>
        <v>50</v>
      </c>
      <c r="C4" s="2">
        <f t="shared" si="0"/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8" ht="14.45" x14ac:dyDescent="0.3">
      <c r="A5" s="2" t="s">
        <v>52</v>
      </c>
      <c r="B5" s="2">
        <f>COUNTIF(B19:B244,A5)</f>
        <v>32</v>
      </c>
      <c r="C5" s="2">
        <f t="shared" si="0"/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6" spans="1:8" ht="14.45" x14ac:dyDescent="0.3">
      <c r="A6" s="17"/>
      <c r="B6" s="17"/>
      <c r="C6" s="17"/>
      <c r="D6" s="17"/>
      <c r="E6" s="17"/>
      <c r="F6" s="17"/>
    </row>
    <row r="8" spans="1:8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  <c r="H8" s="14"/>
    </row>
    <row r="9" spans="1:8" ht="14.45" x14ac:dyDescent="0.3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SUMIFS($E$16:$E$241,$B$16:$B$241,"&gt;"&amp;"5/10/2013",$A$16:$A$241,"&lt;"&amp;"5/20/2013")</f>
        <v>0</v>
      </c>
    </row>
    <row r="10" spans="1:8" ht="14.45" x14ac:dyDescent="0.3">
      <c r="A10" s="9" t="s">
        <v>54</v>
      </c>
      <c r="B10" s="2">
        <f t="shared" ref="B10:B11" si="4">COUNTIF(C17:C242,A10)</f>
        <v>31</v>
      </c>
      <c r="C10" s="2">
        <f t="shared" ref="C10:C11" si="5">SUMIF(C17:C242,A10,E17:E242)</f>
        <v>965</v>
      </c>
      <c r="D10" s="2">
        <f t="shared" ref="D10:D11" si="6">COUNTIFS(C17:C242,A10,B17:B242,"Shaving")</f>
        <v>8</v>
      </c>
      <c r="E10" s="2">
        <f t="shared" ref="E10:E11" si="7">COUNTIFS(C17:C242,A10,B17:B242,"Kids")</f>
        <v>1</v>
      </c>
      <c r="F10" s="2">
        <f t="shared" ref="F10:F11" si="8">SUMIFS($E$16:$E$241,$B$16:$B$241,"&gt;"&amp;"5/10/2013",$A$16:$A$241,"&lt;"&amp;"5/20/2013")</f>
        <v>0</v>
      </c>
    </row>
    <row r="11" spans="1:8" ht="14.45" x14ac:dyDescent="0.3">
      <c r="A11" s="9" t="s">
        <v>56</v>
      </c>
      <c r="B11" s="2">
        <f t="shared" si="4"/>
        <v>23</v>
      </c>
      <c r="C11" s="2">
        <f t="shared" si="5"/>
        <v>701</v>
      </c>
      <c r="D11" s="2">
        <f t="shared" si="6"/>
        <v>5</v>
      </c>
      <c r="E11" s="2">
        <f t="shared" si="7"/>
        <v>1</v>
      </c>
      <c r="F11" s="2">
        <f t="shared" si="8"/>
        <v>0</v>
      </c>
    </row>
    <row r="12" spans="1:8" ht="14.45" x14ac:dyDescent="0.3">
      <c r="B12" s="16"/>
    </row>
    <row r="13" spans="1:8" ht="14.45" x14ac:dyDescent="0.3">
      <c r="B13" s="16"/>
    </row>
    <row r="14" spans="1:8" ht="14.45" x14ac:dyDescent="0.3">
      <c r="A14" s="19" t="s">
        <v>65</v>
      </c>
      <c r="B14" s="19"/>
      <c r="C14" s="19"/>
      <c r="D14" s="19"/>
      <c r="E14" s="19"/>
    </row>
    <row r="15" spans="1:8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8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>COUNTIFS($D$16:$D$241,"credit card",$B$16:$B$241,A3)</f>
        <v>15</v>
      </c>
      <c r="F3" s="2">
        <f t="shared" ref="F3:F5" si="3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>SUMIFS($E$16:$E$241,$B$16:$B$241,A4)</f>
        <v>1650</v>
      </c>
      <c r="D4" s="2">
        <f>COUNTIFS($D$16:$D$241,"cash",$B$16:$B$241,A4)</f>
        <v>35</v>
      </c>
      <c r="E4" s="2">
        <f>COUNTIFS($D$16:$D$241,"credit card",$B$16:$B$241,A4)</f>
        <v>15</v>
      </c>
      <c r="F4" s="2">
        <f t="shared" si="3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>COUNTIFS($D$16:$D$241,"credit card",$B$16:$B$241,A5)</f>
        <v>11</v>
      </c>
      <c r="F5" s="2">
        <f t="shared" si="3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ht="14.45" x14ac:dyDescent="0.3">
      <c r="A10" s="9" t="s">
        <v>54</v>
      </c>
      <c r="B10" s="2">
        <f t="shared" ref="B10:B11" si="4">COUNTIFS($C$16:$C$241,A10)</f>
        <v>31</v>
      </c>
      <c r="C10" s="2">
        <f t="shared" ref="C10:C11" si="5">SUMIFS($E$16:$E$241,$C$16:$C$241,A10)</f>
        <v>965</v>
      </c>
      <c r="D10" s="2">
        <f t="shared" ref="D10:D11" si="6">COUNTIFS($C$16:$C$241,A10,$B$16:$B$241,"Shaving")</f>
        <v>8</v>
      </c>
      <c r="E10" s="2">
        <f t="shared" ref="E10:E11" si="7">COUNTIFS($C$16:$C$241,A10,$B$16:$B$241,"Kids")</f>
        <v>1</v>
      </c>
      <c r="F10" s="2">
        <f t="shared" ref="F10:F11" si="8">SUMIFS($E$16:$E$241,$C$16:$C$241,A10,$B$16:$B$241,"Shaving",$A$16:$A$241,"&gt;=5/10/2013",$A$16:$A$241,"&lt;=5/20/2013")</f>
        <v>0</v>
      </c>
    </row>
    <row r="11" spans="1:6" ht="14.45" x14ac:dyDescent="0.3">
      <c r="A11" s="9" t="s">
        <v>56</v>
      </c>
      <c r="B11" s="2">
        <f t="shared" si="4"/>
        <v>23</v>
      </c>
      <c r="C11" s="2">
        <f t="shared" si="5"/>
        <v>701</v>
      </c>
      <c r="D11" s="2">
        <f t="shared" si="6"/>
        <v>5</v>
      </c>
      <c r="E11" s="2">
        <f t="shared" si="7"/>
        <v>1</v>
      </c>
      <c r="F11" s="2">
        <f t="shared" si="8"/>
        <v>0</v>
      </c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15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</cp:lastModifiedBy>
  <dcterms:created xsi:type="dcterms:W3CDTF">2013-06-05T17:23:06Z</dcterms:created>
  <dcterms:modified xsi:type="dcterms:W3CDTF">2022-03-15T12:27:39Z</dcterms:modified>
</cp:coreProperties>
</file>