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iitracin-my.sharepoint.com/personal/sandeep_k_ms_iitr_ac_in/Documents/Documents/GitHub/Demo_S012_Vonline/"/>
    </mc:Choice>
  </mc:AlternateContent>
  <xr:revisionPtr revIDLastSave="1" documentId="13_ncr:1_{FAD12B5F-E7EE-4A71-9B9C-666A4012B1DB}" xr6:coauthVersionLast="47" xr6:coauthVersionMax="47" xr10:uidLastSave="{2BF8FC2C-D5EA-47ED-B20E-4A1CBC1D4288}"/>
  <bookViews>
    <workbookView xWindow="-120" yWindow="-120" windowWidth="29040" windowHeight="15720" tabRatio="901" activeTab="2" xr2:uid="{00000000-000D-0000-FFFF-FFFF00000000}"/>
  </bookViews>
  <sheets>
    <sheet name="EB1" sheetId="133" r:id="rId1"/>
    <sheet name="RES_PRI" sheetId="135" r:id="rId2"/>
    <sheet name="Pri_COA" sheetId="132" r:id="rId3"/>
    <sheet name="Pri_GAS" sheetId="136" r:id="rId4"/>
    <sheet name="Pri_OIL" sheetId="137" r:id="rId5"/>
    <sheet name="Pri_NUC" sheetId="144" r:id="rId6"/>
    <sheet name="Pri_RNW" sheetId="142" r:id="rId7"/>
    <sheet name="Pri_PP" sheetId="148" r:id="rId8"/>
    <sheet name="Pri_ELC" sheetId="152" r:id="rId9"/>
    <sheet name="Con_REF" sheetId="147" r:id="rId10"/>
    <sheet name="TOTCO2" sheetId="153" r:id="rId11"/>
  </sheets>
  <externalReferences>
    <externalReference r:id="rId12"/>
    <externalReference r:id="rId13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53" l="1"/>
  <c r="D12" i="15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D13" i="133"/>
  <c r="E13" i="133"/>
  <c r="F13" i="133"/>
  <c r="G13" i="133"/>
  <c r="H13" i="133"/>
  <c r="I13" i="133"/>
  <c r="J13" i="133"/>
  <c r="K13" i="133"/>
  <c r="L13" i="133"/>
  <c r="M13" i="133"/>
  <c r="N13" i="133"/>
  <c r="O13" i="133"/>
  <c r="P13" i="133"/>
  <c r="Q13" i="133"/>
  <c r="R13" i="133"/>
  <c r="S13" i="133"/>
  <c r="T13" i="133"/>
  <c r="U13" i="133"/>
  <c r="D5" i="133"/>
  <c r="E5" i="133"/>
  <c r="G12" i="136" s="1"/>
  <c r="F5" i="133"/>
  <c r="G5" i="133"/>
  <c r="H5" i="133"/>
  <c r="I5" i="133"/>
  <c r="J5" i="133"/>
  <c r="K5" i="133"/>
  <c r="L5" i="133"/>
  <c r="M5" i="133"/>
  <c r="N5" i="133"/>
  <c r="O5" i="133"/>
  <c r="P5" i="133"/>
  <c r="Q5" i="133"/>
  <c r="R5" i="133"/>
  <c r="S5" i="133"/>
  <c r="T5" i="133"/>
  <c r="U5" i="133"/>
  <c r="D6" i="133"/>
  <c r="E6" i="133"/>
  <c r="F6" i="133"/>
  <c r="G6" i="133"/>
  <c r="H6" i="133"/>
  <c r="I6" i="133"/>
  <c r="J6" i="133"/>
  <c r="K6" i="133"/>
  <c r="L6" i="133"/>
  <c r="M6" i="133"/>
  <c r="N6" i="133"/>
  <c r="O6" i="133"/>
  <c r="P6" i="133"/>
  <c r="Q6" i="133"/>
  <c r="R6" i="133"/>
  <c r="S6" i="133"/>
  <c r="T6" i="133"/>
  <c r="U6" i="133"/>
  <c r="F15" i="152" s="1"/>
  <c r="D7" i="133"/>
  <c r="G15" i="132" s="1"/>
  <c r="E7" i="133"/>
  <c r="G15" i="136" s="1"/>
  <c r="F7" i="133"/>
  <c r="G15" i="137" s="1"/>
  <c r="G7" i="133"/>
  <c r="F24" i="148"/>
  <c r="H7" i="133"/>
  <c r="I7" i="133"/>
  <c r="F26" i="148" s="1"/>
  <c r="J7" i="133"/>
  <c r="F27" i="148"/>
  <c r="K7" i="133"/>
  <c r="F28" i="148" s="1"/>
  <c r="L7" i="133"/>
  <c r="F29" i="148" s="1"/>
  <c r="M7" i="133"/>
  <c r="F30" i="148" s="1"/>
  <c r="N7" i="133"/>
  <c r="O7" i="133"/>
  <c r="P7" i="133"/>
  <c r="Q7" i="133"/>
  <c r="R7" i="133"/>
  <c r="S7" i="133"/>
  <c r="T7" i="133"/>
  <c r="U7" i="133"/>
  <c r="F16" i="152" s="1"/>
  <c r="E5" i="142"/>
  <c r="E4" i="142"/>
  <c r="E3" i="142"/>
  <c r="E2" i="142"/>
  <c r="D5" i="142"/>
  <c r="K8" i="142"/>
  <c r="D4" i="142"/>
  <c r="K7" i="142" s="1"/>
  <c r="D3" i="142"/>
  <c r="K6" i="142" s="1"/>
  <c r="C5" i="142"/>
  <c r="J8" i="142" s="1"/>
  <c r="D17" i="142" s="1"/>
  <c r="C4" i="142"/>
  <c r="J7" i="142" s="1"/>
  <c r="D16" i="142" s="1"/>
  <c r="C3" i="142"/>
  <c r="J6" i="142"/>
  <c r="D15" i="142" s="1"/>
  <c r="E15" i="152"/>
  <c r="D2" i="152"/>
  <c r="C2" i="152"/>
  <c r="D15" i="152" s="1"/>
  <c r="H16" i="152"/>
  <c r="H15" i="152"/>
  <c r="J15" i="152" s="1"/>
  <c r="B15" i="152" s="1"/>
  <c r="F2" i="152"/>
  <c r="E14" i="152" s="1"/>
  <c r="E2" i="152"/>
  <c r="E23" i="148"/>
  <c r="E30" i="148" s="1"/>
  <c r="E22" i="148"/>
  <c r="E29" i="148" s="1"/>
  <c r="E21" i="148"/>
  <c r="E28" i="148"/>
  <c r="E20" i="148"/>
  <c r="E27" i="148" s="1"/>
  <c r="E19" i="148"/>
  <c r="E26" i="148" s="1"/>
  <c r="E18" i="148"/>
  <c r="E25" i="148"/>
  <c r="E17" i="148"/>
  <c r="E24" i="148"/>
  <c r="H17" i="148"/>
  <c r="E8" i="148"/>
  <c r="E7" i="148"/>
  <c r="E6" i="148"/>
  <c r="E5" i="148"/>
  <c r="E4" i="148"/>
  <c r="E3" i="148"/>
  <c r="E2" i="148"/>
  <c r="L25" i="148" s="1"/>
  <c r="L8" i="148"/>
  <c r="D8" i="148"/>
  <c r="K11" i="148" s="1"/>
  <c r="D7" i="148"/>
  <c r="K10" i="148" s="1"/>
  <c r="D6" i="148"/>
  <c r="K9" i="148"/>
  <c r="D5" i="148"/>
  <c r="K8" i="148"/>
  <c r="D4" i="148"/>
  <c r="D3" i="148"/>
  <c r="K6" i="148" s="1"/>
  <c r="D2" i="148"/>
  <c r="K5" i="148" s="1"/>
  <c r="C8" i="148"/>
  <c r="J11" i="148" s="1"/>
  <c r="C7" i="148"/>
  <c r="C29" i="148" s="1"/>
  <c r="C6" i="148"/>
  <c r="D21" i="148" s="1"/>
  <c r="J9" i="148"/>
  <c r="C5" i="148"/>
  <c r="J8" i="148" s="1"/>
  <c r="C4" i="148"/>
  <c r="C3" i="148"/>
  <c r="D18" i="148" s="1"/>
  <c r="C2" i="148"/>
  <c r="J5" i="148" s="1"/>
  <c r="H24" i="148"/>
  <c r="F2" i="148"/>
  <c r="D18" i="147"/>
  <c r="D17" i="147"/>
  <c r="D16" i="147"/>
  <c r="D15" i="147"/>
  <c r="D14" i="147"/>
  <c r="D13" i="147"/>
  <c r="D12" i="147"/>
  <c r="C12" i="147"/>
  <c r="L12" i="147"/>
  <c r="M12" i="147" s="1"/>
  <c r="O12" i="147"/>
  <c r="E11" i="147"/>
  <c r="G2" i="147"/>
  <c r="E2" i="147"/>
  <c r="N12" i="147"/>
  <c r="D2" i="144"/>
  <c r="K5" i="144" s="1"/>
  <c r="C2" i="144"/>
  <c r="J5" i="144" s="1"/>
  <c r="D11" i="144" s="1"/>
  <c r="H11" i="144"/>
  <c r="J11" i="144" s="1"/>
  <c r="F2" i="144"/>
  <c r="E2" i="144"/>
  <c r="F2" i="142"/>
  <c r="H14" i="142"/>
  <c r="J16" i="142" s="1"/>
  <c r="B16" i="142" s="1"/>
  <c r="D2" i="142"/>
  <c r="K5" i="142" s="1"/>
  <c r="C2" i="142"/>
  <c r="J5" i="142" s="1"/>
  <c r="D14" i="142" s="1"/>
  <c r="E2" i="137"/>
  <c r="N12" i="137" s="1"/>
  <c r="F2" i="137"/>
  <c r="E2" i="136"/>
  <c r="M15" i="136" s="1"/>
  <c r="M11" i="136"/>
  <c r="F2" i="136"/>
  <c r="E2" i="132"/>
  <c r="M5" i="132"/>
  <c r="F2" i="132"/>
  <c r="F10" i="132"/>
  <c r="I11" i="137"/>
  <c r="K11" i="137" s="1"/>
  <c r="I11" i="136"/>
  <c r="K11" i="136" s="1"/>
  <c r="I11" i="132"/>
  <c r="K12" i="132" s="1"/>
  <c r="D2" i="137"/>
  <c r="L5" i="137" s="1"/>
  <c r="C2" i="137"/>
  <c r="I15" i="137"/>
  <c r="K15" i="137" s="1"/>
  <c r="I14" i="137"/>
  <c r="D2" i="136"/>
  <c r="L5" i="136" s="1"/>
  <c r="C2" i="136"/>
  <c r="K14" i="136" s="1"/>
  <c r="K5" i="136"/>
  <c r="D11" i="136" s="1"/>
  <c r="I15" i="136"/>
  <c r="K15" i="136" s="1"/>
  <c r="L15" i="136" s="1"/>
  <c r="I14" i="136"/>
  <c r="I15" i="132"/>
  <c r="I14" i="132"/>
  <c r="D2" i="132"/>
  <c r="L5" i="132"/>
  <c r="C2" i="132"/>
  <c r="K5" i="132" s="1"/>
  <c r="G10" i="132"/>
  <c r="J7" i="148"/>
  <c r="M13" i="132"/>
  <c r="E10" i="132"/>
  <c r="C30" i="148"/>
  <c r="N15" i="132"/>
  <c r="L15" i="142"/>
  <c r="M15" i="132"/>
  <c r="M12" i="132"/>
  <c r="N12" i="132"/>
  <c r="E13" i="142"/>
  <c r="N14" i="132"/>
  <c r="M11" i="132"/>
  <c r="M14" i="132"/>
  <c r="K5" i="137"/>
  <c r="D11" i="137" s="1"/>
  <c r="N11" i="132"/>
  <c r="N13" i="132"/>
  <c r="L11" i="148"/>
  <c r="C27" i="148"/>
  <c r="C25" i="148"/>
  <c r="K15" i="132"/>
  <c r="B15" i="132" s="1"/>
  <c r="C15" i="137"/>
  <c r="D13" i="137"/>
  <c r="D12" i="137"/>
  <c r="G12" i="137"/>
  <c r="L30" i="148"/>
  <c r="L19" i="148"/>
  <c r="L7" i="148"/>
  <c r="C28" i="148"/>
  <c r="F16" i="148"/>
  <c r="L6" i="148"/>
  <c r="N13" i="137"/>
  <c r="N12" i="136"/>
  <c r="N13" i="136"/>
  <c r="L16" i="142"/>
  <c r="B12" i="147"/>
  <c r="K16" i="142"/>
  <c r="L8" i="142"/>
  <c r="L17" i="142"/>
  <c r="M14" i="142"/>
  <c r="F13" i="142"/>
  <c r="N15" i="137"/>
  <c r="L6" i="142"/>
  <c r="M12" i="137"/>
  <c r="G11" i="136" l="1"/>
  <c r="I14" i="133"/>
  <c r="J8" i="133"/>
  <c r="G14" i="133"/>
  <c r="O8" i="133"/>
  <c r="U8" i="133"/>
  <c r="F8" i="133"/>
  <c r="E18" i="147"/>
  <c r="K8" i="133"/>
  <c r="M14" i="133"/>
  <c r="N8" i="133"/>
  <c r="E8" i="133"/>
  <c r="I8" i="133"/>
  <c r="H8" i="133"/>
  <c r="L12" i="132"/>
  <c r="B12" i="132"/>
  <c r="B14" i="136"/>
  <c r="L14" i="136"/>
  <c r="F10" i="137"/>
  <c r="J16" i="152"/>
  <c r="L8" i="133"/>
  <c r="V11" i="133"/>
  <c r="J15" i="142"/>
  <c r="B15" i="142" s="1"/>
  <c r="M8" i="133"/>
  <c r="M15" i="137"/>
  <c r="E10" i="137"/>
  <c r="D13" i="136"/>
  <c r="N14" i="136"/>
  <c r="K13" i="136"/>
  <c r="F10" i="136"/>
  <c r="C24" i="148"/>
  <c r="N14" i="137"/>
  <c r="M11" i="137"/>
  <c r="C15" i="136"/>
  <c r="M14" i="136"/>
  <c r="K14" i="132"/>
  <c r="K14" i="137"/>
  <c r="M5" i="137"/>
  <c r="D17" i="148"/>
  <c r="C16" i="152"/>
  <c r="S14" i="133"/>
  <c r="U14" i="133"/>
  <c r="G12" i="147"/>
  <c r="D14" i="136"/>
  <c r="E10" i="136"/>
  <c r="L14" i="133"/>
  <c r="M13" i="137"/>
  <c r="G10" i="137"/>
  <c r="N11" i="137"/>
  <c r="L28" i="148"/>
  <c r="J6" i="148"/>
  <c r="T8" i="133"/>
  <c r="G8" i="133"/>
  <c r="N14" i="133"/>
  <c r="K14" i="133"/>
  <c r="F12" i="147"/>
  <c r="E13" i="147"/>
  <c r="L18" i="148"/>
  <c r="G11" i="137"/>
  <c r="F14" i="133"/>
  <c r="J14" i="133"/>
  <c r="D23" i="148"/>
  <c r="K11" i="132"/>
  <c r="K13" i="132"/>
  <c r="E15" i="147"/>
  <c r="L15" i="137"/>
  <c r="B15" i="137"/>
  <c r="B14" i="137"/>
  <c r="L14" i="137"/>
  <c r="B11" i="137"/>
  <c r="L11" i="137"/>
  <c r="L5" i="144"/>
  <c r="L11" i="144"/>
  <c r="V6" i="133"/>
  <c r="K7" i="148"/>
  <c r="J21" i="148"/>
  <c r="B21" i="148" s="1"/>
  <c r="J20" i="148"/>
  <c r="B20" i="148" s="1"/>
  <c r="J23" i="148"/>
  <c r="J18" i="148"/>
  <c r="V5" i="133"/>
  <c r="G12" i="132"/>
  <c r="V12" i="133"/>
  <c r="H14" i="133"/>
  <c r="V10" i="133"/>
  <c r="J22" i="148"/>
  <c r="B15" i="136"/>
  <c r="L10" i="148"/>
  <c r="L15" i="132"/>
  <c r="M11" i="144"/>
  <c r="K12" i="136"/>
  <c r="F25" i="148"/>
  <c r="D8" i="133"/>
  <c r="E12" i="147"/>
  <c r="E14" i="133"/>
  <c r="J30" i="148"/>
  <c r="J24" i="148"/>
  <c r="J29" i="148"/>
  <c r="J28" i="148"/>
  <c r="B28" i="148" s="1"/>
  <c r="J26" i="148"/>
  <c r="B26" i="148" s="1"/>
  <c r="D14" i="133"/>
  <c r="B11" i="144"/>
  <c r="K11" i="144"/>
  <c r="F10" i="144"/>
  <c r="B11" i="136"/>
  <c r="L11" i="136"/>
  <c r="M15" i="142"/>
  <c r="M16" i="142"/>
  <c r="L14" i="142"/>
  <c r="M17" i="142"/>
  <c r="L5" i="142"/>
  <c r="L7" i="142"/>
  <c r="V7" i="133"/>
  <c r="S8" i="133"/>
  <c r="E16" i="147"/>
  <c r="F14" i="152"/>
  <c r="L16" i="152"/>
  <c r="J27" i="148"/>
  <c r="B27" i="148" s="1"/>
  <c r="E10" i="144"/>
  <c r="D12" i="132"/>
  <c r="D14" i="132"/>
  <c r="D11" i="132"/>
  <c r="E14" i="147"/>
  <c r="J25" i="148"/>
  <c r="L13" i="132"/>
  <c r="B13" i="132"/>
  <c r="L17" i="148"/>
  <c r="K15" i="152"/>
  <c r="L22" i="148"/>
  <c r="L29" i="148"/>
  <c r="D13" i="132"/>
  <c r="D14" i="137"/>
  <c r="D20" i="148"/>
  <c r="K12" i="137"/>
  <c r="K13" i="137"/>
  <c r="G10" i="136"/>
  <c r="N11" i="136"/>
  <c r="M5" i="136"/>
  <c r="M12" i="136"/>
  <c r="N15" i="136"/>
  <c r="M13" i="136"/>
  <c r="D19" i="148"/>
  <c r="C26" i="148"/>
  <c r="E17" i="147"/>
  <c r="T14" i="133"/>
  <c r="V13" i="133"/>
  <c r="L15" i="152"/>
  <c r="C15" i="132"/>
  <c r="J10" i="148"/>
  <c r="D22" i="148"/>
  <c r="L26" i="148"/>
  <c r="L27" i="148"/>
  <c r="L5" i="148"/>
  <c r="L20" i="148"/>
  <c r="E16" i="148"/>
  <c r="L23" i="148"/>
  <c r="L9" i="148"/>
  <c r="J19" i="148"/>
  <c r="B19" i="148" s="1"/>
  <c r="K15" i="142"/>
  <c r="L21" i="148"/>
  <c r="L24" i="148"/>
  <c r="J17" i="148"/>
  <c r="B17" i="148" s="1"/>
  <c r="G14" i="136"/>
  <c r="O14" i="133"/>
  <c r="J17" i="142"/>
  <c r="K21" i="148"/>
  <c r="D12" i="136"/>
  <c r="J14" i="142"/>
  <c r="B14" i="142" s="1"/>
  <c r="M14" i="137"/>
  <c r="L13" i="136" l="1"/>
  <c r="B13" i="136"/>
  <c r="K17" i="148"/>
  <c r="K27" i="148"/>
  <c r="L14" i="132"/>
  <c r="B14" i="132"/>
  <c r="B16" i="152"/>
  <c r="K16" i="152"/>
  <c r="B11" i="132"/>
  <c r="L11" i="132"/>
  <c r="K23" i="148"/>
  <c r="B23" i="148"/>
  <c r="K29" i="148"/>
  <c r="B29" i="148"/>
  <c r="V14" i="133"/>
  <c r="K28" i="148"/>
  <c r="K26" i="148"/>
  <c r="B24" i="148"/>
  <c r="K24" i="148"/>
  <c r="K14" i="142"/>
  <c r="K25" i="148"/>
  <c r="B25" i="148"/>
  <c r="K18" i="148"/>
  <c r="B18" i="148"/>
  <c r="B17" i="142"/>
  <c r="K17" i="142"/>
  <c r="B30" i="148"/>
  <c r="K30" i="148"/>
  <c r="B12" i="136"/>
  <c r="L12" i="136"/>
  <c r="K19" i="148"/>
  <c r="B22" i="148"/>
  <c r="K22" i="148"/>
  <c r="K20" i="148"/>
  <c r="B13" i="137"/>
  <c r="L13" i="137"/>
  <c r="B12" i="137"/>
  <c r="L12" i="137"/>
  <c r="V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O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1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1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1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1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2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4" authorId="2" shapeId="0" xr:uid="{00000000-0006-0000-07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4" authorId="1" shapeId="0" xr:uid="{00000000-0006-0000-07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4" authorId="2" shapeId="0" xr:uid="{00000000-0006-0000-07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5" authorId="2" shapeId="0" xr:uid="{00000000-0006-0000-07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H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M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N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P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F12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N12" authorId="2" shapeId="0" xr:uid="{00000000-0006-0000-08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O12" authorId="1" shapeId="0" xr:uid="{00000000-0006-0000-08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P12" authorId="2" shapeId="0" xr:uid="{00000000-0006-0000-08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H13" authorId="2" shapeId="0" xr:uid="{00000000-0006-0000-08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J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10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G10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H10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0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J10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sharedStrings.xml><?xml version="1.0" encoding="utf-8"?>
<sst xmlns="http://schemas.openxmlformats.org/spreadsheetml/2006/main" count="605" uniqueCount="161">
  <si>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</si>
  <si>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</si>
  <si>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</si>
  <si>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</si>
  <si>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</si>
  <si>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</si>
  <si>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</si>
  <si>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</si>
  <si>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</si>
  <si>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</si>
  <si>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</si>
  <si>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</si>
  <si>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</si>
  <si>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</si>
  <si>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</si>
  <si>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</si>
  <si>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</si>
  <si>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</si>
  <si>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</si>
  <si>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</si>
  <si>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</si>
  <si>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</si>
  <si>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</si>
  <si>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</si>
  <si>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</si>
  <si>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</si>
  <si>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</si>
  <si>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</si>
  <si>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</si>
  <si>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</si>
  <si>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</si>
  <si>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</si>
  <si>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</si>
  <si>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</si>
  <si>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</si>
  <si>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</si>
  <si>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</si>
  <si>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</si>
  <si>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</si>
  <si>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</si>
  <si>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</si>
  <si>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</si>
  <si>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</si>
  <si>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</si>
  <si>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</si>
  <si>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</si>
  <si>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</si>
  <si>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</si>
  <si>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</si>
  <si>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</si>
  <si>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</si>
  <si>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</si>
  <si>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</si>
  <si>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</si>
  <si>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</si>
  <si>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</si>
  <si>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</si>
  <si>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</si>
  <si>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</si>
  <si>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</si>
  <si>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</si>
  <si>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</si>
  <si>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</si>
  <si>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</si>
  <si>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REF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</si>
  <si>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</si>
  <si>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</si>
  <si>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</si>
  <si>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</si>
  <si>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</si>
  <si>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</si>
  <si>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</si>
  <si>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</si>
  <si>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*</t>
  </si>
  <si>
    <t>EFF</t>
  </si>
  <si>
    <t>Electricity</t>
  </si>
  <si>
    <t>Efficiency</t>
  </si>
  <si>
    <t>*Units</t>
  </si>
  <si>
    <t>Annual Production Bound</t>
  </si>
  <si>
    <t>Cost</t>
  </si>
  <si>
    <t>Default Units</t>
  </si>
  <si>
    <t>Currency</t>
  </si>
  <si>
    <t>Activity</t>
  </si>
  <si>
    <t>Existing</t>
  </si>
  <si>
    <t>E</t>
  </si>
  <si>
    <t>Emissions</t>
  </si>
  <si>
    <t>kt</t>
  </si>
  <si>
    <t>PRE</t>
  </si>
  <si>
    <t>Type</t>
  </si>
  <si>
    <t>Domestic Supply Curve Share - Step 1</t>
  </si>
  <si>
    <t>Domestic Supply Curve Share - Step 2</t>
  </si>
  <si>
    <t>Capacity unit</t>
  </si>
  <si>
    <t>DAYNITE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</si>
  <si>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</si>
  <si>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</si>
  <si>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</si>
  <si>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</si>
  <si>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</si>
  <si>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</si>
  <si>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</si>
  <si>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</si>
  <si>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</si>
  <si>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</si>
  <si>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</si>
  <si>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</si>
  <si>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Refinery</t>
  </si>
  <si>
    <t>Pja</t>
  </si>
  <si>
    <t>Activity Bound</t>
  </si>
  <si>
    <t>Output Share</t>
  </si>
  <si>
    <t>Share-O~UP</t>
  </si>
  <si>
    <t>NRGI</t>
  </si>
  <si>
    <t>Diesel oil</t>
  </si>
  <si>
    <t>PRI</t>
  </si>
  <si>
    <t>M€2005</t>
  </si>
  <si>
    <t>Data used in the template to buld the model</t>
  </si>
  <si>
    <t>User inputs</t>
  </si>
  <si>
    <t>Linked to the Energy Balance</t>
  </si>
  <si>
    <t>Conversion (Refinery)</t>
  </si>
  <si>
    <t>Primary Supply (Mining, Import/Export)</t>
  </si>
  <si>
    <t>Petroleoum Products Imp/Exp</t>
  </si>
  <si>
    <t>TPS</t>
  </si>
  <si>
    <t>Total Primary Supply</t>
  </si>
  <si>
    <t>PRI template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</si>
  <si>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</si>
  <si>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</si>
  <si>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</si>
  <si>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</si>
  <si>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</si>
  <si>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</si>
  <si>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</si>
  <si>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</si>
  <si>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REG1</t>
  </si>
  <si>
    <t>CONVERSION</t>
  </si>
  <si>
    <t>ESC</t>
  </si>
  <si>
    <t>Energy Sector Consumption</t>
  </si>
  <si>
    <t>Electricity Plants</t>
  </si>
  <si>
    <t>HPL</t>
  </si>
  <si>
    <t>Heat Plants</t>
  </si>
  <si>
    <t>Petroleum Refineries</t>
  </si>
  <si>
    <t>Total Conversion</t>
  </si>
  <si>
    <t>Crude Oil</t>
  </si>
  <si>
    <t>~COMAGG</t>
  </si>
  <si>
    <t>AGRCO2</t>
  </si>
  <si>
    <t>COMCO2</t>
  </si>
  <si>
    <t>RSDCO2</t>
  </si>
  <si>
    <t>ELCCO2</t>
  </si>
  <si>
    <t>TRACO2</t>
  </si>
  <si>
    <t>INDCO2</t>
  </si>
  <si>
    <t>TOTCO2</t>
  </si>
  <si>
    <t>ENV</t>
  </si>
  <si>
    <t>Total CO2</t>
  </si>
  <si>
    <t>Reference Energy System</t>
  </si>
  <si>
    <t>Objective Function by Scenario</t>
  </si>
  <si>
    <t>_SysCost Result table</t>
  </si>
  <si>
    <t>Run names:</t>
  </si>
  <si>
    <t xml:space="preserve"> DemoS_012</t>
  </si>
  <si>
    <t xml:space="preserve"> DemoS_012a</t>
  </si>
  <si>
    <t xml:space="preserve"> DemoS_012b</t>
  </si>
  <si>
    <t xml:space="preserve"> DemoS_012c</t>
  </si>
  <si>
    <t xml:space="preserve"> DemoS_012d</t>
  </si>
  <si>
    <t xml:space="preserve"> DemoS_012e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</si>
</sst>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General_)"/>
    <numFmt numFmtId="166" formatCode="\Te\x\t"/>
  </numFmts>
  <fonts count="28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18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5" fillId="6" borderId="16" applyNumberFormat="0" applyAlignment="0" applyProtection="0"/>
    <xf numFmtId="164" fontId="13" fillId="0" borderId="0" applyFont="0" applyFill="0" applyBorder="0" applyAlignment="0" applyProtection="0"/>
    <xf numFmtId="0" fontId="16" fillId="7" borderId="0" applyNumberFormat="0" applyBorder="0" applyAlignment="0" applyProtection="0"/>
    <xf numFmtId="0" fontId="17" fillId="8" borderId="16" applyNumberFormat="0" applyAlignment="0" applyProtection="0"/>
    <xf numFmtId="164" fontId="12" fillId="0" borderId="0" applyFont="0" applyFill="0" applyBorder="0" applyAlignment="0" applyProtection="0"/>
    <xf numFmtId="0" fontId="18" fillId="9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4" fillId="0" borderId="0"/>
  </cellStyleXfs>
  <cellXfs count="119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1" fontId="0" fillId="0" borderId="0" xfId="0" applyNumberFormat="1"/>
    <xf numFmtId="0" fontId="4" fillId="0" borderId="0" xfId="0" applyFont="1" applyFill="1" applyBorder="1"/>
    <xf numFmtId="0" fontId="4" fillId="0" borderId="0" xfId="0" applyFont="1" applyFill="1"/>
    <xf numFmtId="0" fontId="14" fillId="5" borderId="0" xfId="3"/>
    <xf numFmtId="0" fontId="19" fillId="0" borderId="0" xfId="6" applyFont="1" applyFill="1"/>
    <xf numFmtId="0" fontId="20" fillId="0" borderId="0" xfId="0" applyFont="1" applyFill="1"/>
    <xf numFmtId="0" fontId="19" fillId="10" borderId="0" xfId="6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1" fillId="3" borderId="2" xfId="1" applyFont="1" applyBorder="1" applyAlignment="1">
      <alignment horizontal="center" wrapText="1"/>
    </xf>
    <xf numFmtId="0" fontId="21" fillId="3" borderId="2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0" fontId="3" fillId="2" borderId="1" xfId="12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/>
    </xf>
    <xf numFmtId="0" fontId="19" fillId="10" borderId="0" xfId="6" applyFont="1" applyFill="1" applyAlignment="1">
      <alignment wrapText="1"/>
    </xf>
    <xf numFmtId="0" fontId="0" fillId="0" borderId="0" xfId="0" applyFill="1" applyAlignment="1">
      <alignment wrapText="1"/>
    </xf>
    <xf numFmtId="0" fontId="22" fillId="0" borderId="0" xfId="0" applyFont="1"/>
    <xf numFmtId="0" fontId="4" fillId="0" borderId="4" xfId="0" applyFont="1" applyBorder="1"/>
    <xf numFmtId="0" fontId="4" fillId="0" borderId="5" xfId="0" applyFont="1" applyBorder="1"/>
    <xf numFmtId="9" fontId="20" fillId="0" borderId="5" xfId="17" applyFont="1" applyBorder="1" applyAlignment="1"/>
    <xf numFmtId="0" fontId="4" fillId="0" borderId="6" xfId="0" applyFont="1" applyBorder="1"/>
    <xf numFmtId="9" fontId="20" fillId="0" borderId="6" xfId="17" applyFont="1" applyBorder="1" applyAlignment="1"/>
    <xf numFmtId="0" fontId="14" fillId="5" borderId="0" xfId="3" applyAlignment="1">
      <alignment wrapText="1"/>
    </xf>
    <xf numFmtId="2" fontId="4" fillId="0" borderId="0" xfId="0" applyNumberFormat="1" applyFont="1" applyFill="1" applyBorder="1"/>
    <xf numFmtId="0" fontId="3" fillId="0" borderId="0" xfId="0" applyFont="1"/>
    <xf numFmtId="0" fontId="4" fillId="0" borderId="0" xfId="10"/>
    <xf numFmtId="0" fontId="4" fillId="0" borderId="0" xfId="10" applyFont="1"/>
    <xf numFmtId="0" fontId="4" fillId="0" borderId="0" xfId="10" applyFill="1"/>
    <xf numFmtId="0" fontId="4" fillId="0" borderId="0" xfId="10" applyFill="1" applyBorder="1"/>
    <xf numFmtId="0" fontId="3" fillId="0" borderId="0" xfId="12" applyFont="1" applyFill="1" applyBorder="1" applyAlignment="1">
      <alignment horizontal="right" vertical="center" wrapText="1"/>
    </xf>
    <xf numFmtId="2" fontId="4" fillId="0" borderId="0" xfId="10" applyNumberFormat="1"/>
    <xf numFmtId="0" fontId="23" fillId="0" borderId="0" xfId="6" applyFont="1" applyFill="1"/>
    <xf numFmtId="0" fontId="24" fillId="0" borderId="0" xfId="3" applyFont="1" applyFill="1" applyAlignment="1">
      <alignment wrapText="1"/>
    </xf>
    <xf numFmtId="0" fontId="14" fillId="0" borderId="0" xfId="3" applyFill="1"/>
    <xf numFmtId="2" fontId="4" fillId="0" borderId="0" xfId="10" applyNumberFormat="1" applyFill="1" applyBorder="1"/>
    <xf numFmtId="1" fontId="4" fillId="0" borderId="0" xfId="10" applyNumberFormat="1" applyFill="1" applyBorder="1"/>
    <xf numFmtId="9" fontId="4" fillId="0" borderId="0" xfId="10" applyNumberFormat="1"/>
    <xf numFmtId="0" fontId="19" fillId="10" borderId="0" xfId="6" applyFont="1" applyFill="1" applyAlignment="1">
      <alignment horizontal="left"/>
    </xf>
    <xf numFmtId="1" fontId="0" fillId="11" borderId="0" xfId="0" applyNumberFormat="1" applyFill="1" applyBorder="1" applyAlignment="1"/>
    <xf numFmtId="0" fontId="25" fillId="12" borderId="0" xfId="0" applyFont="1" applyFill="1"/>
    <xf numFmtId="0" fontId="0" fillId="13" borderId="0" xfId="0" applyFill="1"/>
    <xf numFmtId="1" fontId="17" fillId="8" borderId="0" xfId="7" applyNumberFormat="1" applyBorder="1" applyAlignment="1"/>
    <xf numFmtId="165" fontId="15" fillId="6" borderId="4" xfId="4" applyNumberFormat="1" applyBorder="1" applyAlignment="1">
      <alignment horizontal="right" vertical="center"/>
    </xf>
    <xf numFmtId="1" fontId="15" fillId="6" borderId="17" xfId="4" applyNumberFormat="1" applyBorder="1" applyAlignment="1">
      <alignment horizontal="right"/>
    </xf>
    <xf numFmtId="1" fontId="15" fillId="6" borderId="18" xfId="4" applyNumberFormat="1" applyBorder="1" applyAlignment="1">
      <alignment horizontal="right"/>
    </xf>
    <xf numFmtId="1" fontId="0" fillId="13" borderId="0" xfId="0" applyNumberFormat="1" applyFill="1"/>
    <xf numFmtId="1" fontId="4" fillId="14" borderId="0" xfId="0" applyNumberFormat="1" applyFont="1" applyFill="1"/>
    <xf numFmtId="1" fontId="0" fillId="14" borderId="0" xfId="0" applyNumberFormat="1" applyFill="1"/>
    <xf numFmtId="0" fontId="0" fillId="14" borderId="0" xfId="0" applyFill="1"/>
    <xf numFmtId="2" fontId="0" fillId="14" borderId="0" xfId="0" applyNumberFormat="1" applyFill="1"/>
    <xf numFmtId="0" fontId="4" fillId="13" borderId="0" xfId="9" applyFont="1" applyFill="1"/>
    <xf numFmtId="2" fontId="0" fillId="13" borderId="0" xfId="0" applyNumberFormat="1" applyFill="1"/>
    <xf numFmtId="2" fontId="4" fillId="13" borderId="0" xfId="0" applyNumberFormat="1" applyFont="1" applyFill="1" applyBorder="1"/>
    <xf numFmtId="2" fontId="0" fillId="0" borderId="0" xfId="0" applyNumberFormat="1" applyFill="1"/>
    <xf numFmtId="0" fontId="26" fillId="0" borderId="0" xfId="0" applyFont="1"/>
    <xf numFmtId="0" fontId="3" fillId="15" borderId="0" xfId="0" applyFont="1" applyFill="1"/>
    <xf numFmtId="0" fontId="3" fillId="0" borderId="0" xfId="0" applyFont="1" applyFill="1"/>
    <xf numFmtId="0" fontId="3" fillId="2" borderId="1" xfId="12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2" fontId="4" fillId="0" borderId="0" xfId="0" applyNumberFormat="1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14" fillId="4" borderId="0" xfId="2"/>
    <xf numFmtId="0" fontId="0" fillId="0" borderId="7" xfId="0" applyBorder="1" applyAlignment="1"/>
    <xf numFmtId="1" fontId="3" fillId="11" borderId="8" xfId="0" applyNumberFormat="1" applyFont="1" applyFill="1" applyBorder="1" applyAlignment="1"/>
    <xf numFmtId="0" fontId="11" fillId="0" borderId="0" xfId="0" applyFont="1" applyBorder="1" applyAlignment="1"/>
    <xf numFmtId="0" fontId="25" fillId="12" borderId="0" xfId="0" applyFont="1" applyFill="1" applyBorder="1" applyAlignment="1">
      <alignment wrapText="1"/>
    </xf>
    <xf numFmtId="0" fontId="3" fillId="12" borderId="9" xfId="0" applyFont="1" applyFill="1" applyBorder="1" applyAlignment="1">
      <alignment wrapText="1"/>
    </xf>
    <xf numFmtId="165" fontId="8" fillId="0" borderId="10" xfId="0" applyNumberFormat="1" applyFont="1" applyBorder="1" applyAlignment="1">
      <alignment horizontal="left" vertical="center"/>
    </xf>
    <xf numFmtId="0" fontId="0" fillId="0" borderId="3" xfId="0" applyBorder="1" applyAlignment="1"/>
    <xf numFmtId="165" fontId="9" fillId="11" borderId="11" xfId="0" applyNumberFormat="1" applyFont="1" applyFill="1" applyBorder="1" applyAlignment="1">
      <alignment horizontal="left" vertical="center"/>
    </xf>
    <xf numFmtId="1" fontId="0" fillId="11" borderId="12" xfId="0" applyNumberFormat="1" applyFill="1" applyBorder="1" applyAlignment="1"/>
    <xf numFmtId="1" fontId="0" fillId="11" borderId="11" xfId="0" applyNumberFormat="1" applyFill="1" applyBorder="1" applyAlignment="1"/>
    <xf numFmtId="1" fontId="0" fillId="11" borderId="13" xfId="0" applyNumberFormat="1" applyFill="1" applyBorder="1" applyAlignment="1"/>
    <xf numFmtId="1" fontId="15" fillId="6" borderId="19" xfId="4" applyNumberFormat="1" applyBorder="1" applyAlignment="1">
      <alignment horizontal="right"/>
    </xf>
    <xf numFmtId="0" fontId="3" fillId="12" borderId="10" xfId="0" applyFont="1" applyFill="1" applyBorder="1" applyAlignment="1">
      <alignment wrapText="1"/>
    </xf>
    <xf numFmtId="0" fontId="3" fillId="12" borderId="3" xfId="0" applyFont="1" applyFill="1" applyBorder="1" applyAlignment="1">
      <alignment wrapText="1"/>
    </xf>
    <xf numFmtId="0" fontId="3" fillId="12" borderId="7" xfId="0" applyFont="1" applyFill="1" applyBorder="1" applyAlignment="1">
      <alignment wrapText="1"/>
    </xf>
    <xf numFmtId="0" fontId="27" fillId="5" borderId="9" xfId="3" applyFont="1" applyBorder="1" applyAlignment="1">
      <alignment horizontal="left" vertical="center"/>
    </xf>
    <xf numFmtId="0" fontId="25" fillId="0" borderId="0" xfId="0" applyFont="1" applyFill="1"/>
    <xf numFmtId="165" fontId="8" fillId="0" borderId="13" xfId="0" applyNumberFormat="1" applyFont="1" applyBorder="1" applyAlignment="1">
      <alignment horizontal="left" vertical="center"/>
    </xf>
    <xf numFmtId="0" fontId="0" fillId="0" borderId="9" xfId="0" applyBorder="1" applyAlignment="1"/>
    <xf numFmtId="0" fontId="3" fillId="0" borderId="14" xfId="0" applyFont="1" applyBorder="1" applyAlignment="1"/>
    <xf numFmtId="165" fontId="9" fillId="13" borderId="5" xfId="0" applyNumberFormat="1" applyFont="1" applyFill="1" applyBorder="1" applyAlignment="1">
      <alignment horizontal="left" vertical="center"/>
    </xf>
    <xf numFmtId="1" fontId="0" fillId="13" borderId="0" xfId="0" applyNumberFormat="1" applyFill="1" applyBorder="1" applyAlignment="1"/>
    <xf numFmtId="1" fontId="3" fillId="13" borderId="8" xfId="0" applyNumberFormat="1" applyFont="1" applyFill="1" applyBorder="1" applyAlignment="1"/>
    <xf numFmtId="165" fontId="9" fillId="13" borderId="15" xfId="0" applyNumberFormat="1" applyFont="1" applyFill="1" applyBorder="1" applyAlignment="1">
      <alignment horizontal="left" vertical="center"/>
    </xf>
    <xf numFmtId="1" fontId="15" fillId="6" borderId="20" xfId="4" applyNumberFormat="1" applyBorder="1" applyAlignment="1">
      <alignment horizontal="right"/>
    </xf>
    <xf numFmtId="9" fontId="4" fillId="14" borderId="0" xfId="18" applyFont="1" applyFill="1"/>
    <xf numFmtId="0" fontId="16" fillId="0" borderId="0" xfId="6" applyFill="1" applyBorder="1" applyAlignment="1">
      <alignment horizontal="right"/>
    </xf>
    <xf numFmtId="0" fontId="14" fillId="0" borderId="0" xfId="3" applyFill="1" applyAlignment="1">
      <alignment wrapText="1"/>
    </xf>
    <xf numFmtId="0" fontId="3" fillId="0" borderId="0" xfId="12" applyFont="1" applyFill="1" applyBorder="1" applyAlignment="1">
      <alignment horizontal="center" vertical="center" wrapText="1"/>
    </xf>
    <xf numFmtId="0" fontId="21" fillId="0" borderId="0" xfId="1" applyFont="1" applyFill="1" applyBorder="1" applyAlignment="1">
      <alignment horizontal="left" wrapText="1"/>
    </xf>
    <xf numFmtId="0" fontId="21" fillId="0" borderId="0" xfId="1" applyFont="1" applyFill="1" applyBorder="1" applyAlignment="1">
      <alignment horizontal="center" wrapText="1"/>
    </xf>
    <xf numFmtId="0" fontId="4" fillId="2" borderId="2" xfId="0" applyFont="1" applyFill="1" applyBorder="1"/>
    <xf numFmtId="0" fontId="5" fillId="0" borderId="0" xfId="10" applyFont="1"/>
    <xf numFmtId="0" fontId="4" fillId="0" borderId="0" xfId="0" applyFont="1" applyFill="1" applyBorder="1" applyAlignment="1">
      <alignment horizontal="left" vertical="center" wrapText="1"/>
    </xf>
    <xf numFmtId="1" fontId="12" fillId="0" borderId="0" xfId="8" applyNumberFormat="1" applyFill="1" applyBorder="1" applyAlignment="1">
      <alignment horizontal="center"/>
    </xf>
    <xf numFmtId="0" fontId="4" fillId="16" borderId="2" xfId="0" applyFont="1" applyFill="1" applyBorder="1"/>
    <xf numFmtId="166" fontId="5" fillId="0" borderId="0" xfId="0" applyNumberFormat="1" applyFont="1"/>
    <xf numFmtId="166" fontId="4" fillId="0" borderId="0" xfId="0" applyNumberFormat="1" applyFont="1"/>
    <xf numFmtId="166" fontId="3" fillId="2" borderId="1" xfId="0" applyNumberFormat="1" applyFont="1" applyFill="1" applyBorder="1" applyAlignment="1">
      <alignment horizontal="left"/>
    </xf>
    <xf numFmtId="166" fontId="3" fillId="2" borderId="3" xfId="0" applyNumberFormat="1" applyFont="1" applyFill="1" applyBorder="1" applyAlignment="1">
      <alignment horizontal="left"/>
    </xf>
    <xf numFmtId="166" fontId="21" fillId="3" borderId="2" xfId="1" applyNumberFormat="1" applyFont="1" applyBorder="1" applyAlignment="1">
      <alignment horizontal="left" wrapText="1"/>
    </xf>
    <xf numFmtId="166" fontId="4" fillId="0" borderId="0" xfId="0" applyNumberFormat="1" applyFont="1" applyFill="1"/>
    <xf numFmtId="166" fontId="0" fillId="0" borderId="0" xfId="0" applyNumberFormat="1" applyFill="1"/>
    <xf numFmtId="166" fontId="0" fillId="0" borderId="0" xfId="0" applyNumberFormat="1"/>
    <xf numFmtId="166" fontId="21" fillId="3" borderId="2" xfId="1" applyNumberFormat="1" applyFont="1" applyBorder="1" applyAlignment="1">
      <alignment horizontal="center" wrapText="1"/>
    </xf>
    <xf numFmtId="166" fontId="0" fillId="0" borderId="0" xfId="0" applyNumberFormat="1" applyFill="1" applyAlignment="1">
      <alignment wrapText="1"/>
    </xf>
    <xf numFmtId="0" fontId="11" fillId="0" borderId="10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1" fillId="0" borderId="7" xfId="0" applyFont="1" applyBorder="1" applyAlignment="1">
      <alignment horizontal="center"/>
    </xf>
  </cellXfs>
  <cellStyles count="22">
    <cellStyle name="20% - Accent5" xfId="1" builtinId="46"/>
    <cellStyle name="60% - Accent2" xfId="2" builtinId="36"/>
    <cellStyle name="Accent2" xfId="3" builtinId="33"/>
    <cellStyle name="Calculation" xfId="4" builtinId="22"/>
    <cellStyle name="Comma 2" xfId="5" xr:uid="{00000000-0005-0000-0000-000004000000}"/>
    <cellStyle name="Good" xfId="6" builtinId="26"/>
    <cellStyle name="Input" xfId="7" builtinId="20"/>
    <cellStyle name="Migliaia_tab emissioni" xfId="8" xr:uid="{00000000-0005-0000-0000-000007000000}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-1</xdr:colOff>
      <xdr:row>18</xdr:row>
      <xdr:rowOff>11906</xdr:rowOff>
    </xdr:from>
    <xdr:to>
      <xdr:col>13</xdr:col>
      <xdr:colOff>7498</xdr:colOff>
      <xdr:row>22</xdr:row>
      <xdr:rowOff>18256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0E23E70-C4B1-4F85-909C-21D6004ACE44}"/>
            </a:ext>
          </a:extLst>
        </xdr:cNvPr>
        <xdr:cNvSpPr txBox="1"/>
      </xdr:nvSpPr>
      <xdr:spPr>
        <a:xfrm>
          <a:off x="7072312" y="6226969"/>
          <a:ext cx="4365186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14</xdr:col>
      <xdr:colOff>701005</xdr:colOff>
      <xdr:row>24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54F1E21-5CDA-4869-B964-1ADCDB0B9A86}"/>
            </a:ext>
          </a:extLst>
        </xdr:cNvPr>
        <xdr:cNvSpPr txBox="1"/>
      </xdr:nvSpPr>
      <xdr:spPr>
        <a:xfrm>
          <a:off x="9648825" y="3495675"/>
          <a:ext cx="4705350" cy="828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REFCO2 an environmental commodity (FI_COMM table) and define the refinery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refinery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convert oil in petroleoum products.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14653</xdr:colOff>
      <xdr:row>17</xdr:row>
      <xdr:rowOff>153866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38CCDDD-5884-4EF0-A47F-400CF431D28A}"/>
            </a:ext>
          </a:extLst>
        </xdr:cNvPr>
        <xdr:cNvSpPr txBox="1"/>
      </xdr:nvSpPr>
      <xdr:spPr>
        <a:xfrm>
          <a:off x="611188" y="3309938"/>
          <a:ext cx="5070840" cy="6301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~COMAGG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an aggregated commodity, TOTCO2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example, multiplying the sectoral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emissions by a coefficient 1 (cells C1:H1). It is possible to add more aggregated commodities and change multipliers.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19050</xdr:rowOff>
    </xdr:from>
    <xdr:to>
      <xdr:col>2</xdr:col>
      <xdr:colOff>285750</xdr:colOff>
      <xdr:row>37</xdr:row>
      <xdr:rowOff>152400</xdr:rowOff>
    </xdr:to>
    <xdr:pic>
      <xdr:nvPicPr>
        <xdr:cNvPr id="58089" name="Picture 6">
          <a:extLst>
            <a:ext uri="{FF2B5EF4-FFF2-40B4-BE49-F238E27FC236}">
              <a16:creationId xmlns:a16="http://schemas.microsoft.com/office/drawing/2014/main" id="{7BDAD5B3-C24C-4F20-8DFF-D39544C24C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1239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266700</xdr:colOff>
      <xdr:row>27</xdr:row>
      <xdr:rowOff>0</xdr:rowOff>
    </xdr:from>
    <xdr:to>
      <xdr:col>14</xdr:col>
      <xdr:colOff>1457325</xdr:colOff>
      <xdr:row>33</xdr:row>
      <xdr:rowOff>142875</xdr:rowOff>
    </xdr:to>
    <xdr:pic>
      <xdr:nvPicPr>
        <xdr:cNvPr id="58090" name="Picture 15">
          <a:extLst>
            <a:ext uri="{FF2B5EF4-FFF2-40B4-BE49-F238E27FC236}">
              <a16:creationId xmlns:a16="http://schemas.microsoft.com/office/drawing/2014/main" id="{540B23C0-16EA-4112-A3D8-E56902B3E0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48475" y="1590675"/>
          <a:ext cx="3381375" cy="1114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62</xdr:row>
      <xdr:rowOff>0</xdr:rowOff>
    </xdr:from>
    <xdr:to>
      <xdr:col>8</xdr:col>
      <xdr:colOff>561975</xdr:colOff>
      <xdr:row>69</xdr:row>
      <xdr:rowOff>57150</xdr:rowOff>
    </xdr:to>
    <xdr:pic>
      <xdr:nvPicPr>
        <xdr:cNvPr id="58091" name="Picture 7">
          <a:extLst>
            <a:ext uri="{FF2B5EF4-FFF2-40B4-BE49-F238E27FC236}">
              <a16:creationId xmlns:a16="http://schemas.microsoft.com/office/drawing/2014/main" id="{971283A1-8787-4A53-A83A-F636EB0D8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7258050"/>
          <a:ext cx="3600450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93</xdr:row>
      <xdr:rowOff>47625</xdr:rowOff>
    </xdr:from>
    <xdr:to>
      <xdr:col>9</xdr:col>
      <xdr:colOff>466725</xdr:colOff>
      <xdr:row>105</xdr:row>
      <xdr:rowOff>142875</xdr:rowOff>
    </xdr:to>
    <xdr:pic>
      <xdr:nvPicPr>
        <xdr:cNvPr id="58092" name="Picture 18">
          <a:extLst>
            <a:ext uri="{FF2B5EF4-FFF2-40B4-BE49-F238E27FC236}">
              <a16:creationId xmlns:a16="http://schemas.microsoft.com/office/drawing/2014/main" id="{FC1A9247-F3B6-4E8F-87F6-53F0037EA7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2325350"/>
          <a:ext cx="4124325" cy="203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69</xdr:row>
      <xdr:rowOff>57150</xdr:rowOff>
    </xdr:from>
    <xdr:to>
      <xdr:col>8</xdr:col>
      <xdr:colOff>361950</xdr:colOff>
      <xdr:row>76</xdr:row>
      <xdr:rowOff>95250</xdr:rowOff>
    </xdr:to>
    <xdr:pic>
      <xdr:nvPicPr>
        <xdr:cNvPr id="58093" name="Picture 19">
          <a:extLst>
            <a:ext uri="{FF2B5EF4-FFF2-40B4-BE49-F238E27FC236}">
              <a16:creationId xmlns:a16="http://schemas.microsoft.com/office/drawing/2014/main" id="{721D6DD4-914A-4EC0-81FE-268E66F37F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8448675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76</xdr:row>
      <xdr:rowOff>95250</xdr:rowOff>
    </xdr:from>
    <xdr:to>
      <xdr:col>8</xdr:col>
      <xdr:colOff>361950</xdr:colOff>
      <xdr:row>83</xdr:row>
      <xdr:rowOff>133350</xdr:rowOff>
    </xdr:to>
    <xdr:pic>
      <xdr:nvPicPr>
        <xdr:cNvPr id="58094" name="Picture 20">
          <a:extLst>
            <a:ext uri="{FF2B5EF4-FFF2-40B4-BE49-F238E27FC236}">
              <a16:creationId xmlns:a16="http://schemas.microsoft.com/office/drawing/2014/main" id="{A10B5AE4-19A0-407F-B52F-33CA72F2C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620250"/>
          <a:ext cx="3409950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83</xdr:row>
      <xdr:rowOff>123825</xdr:rowOff>
    </xdr:from>
    <xdr:to>
      <xdr:col>9</xdr:col>
      <xdr:colOff>0</xdr:colOff>
      <xdr:row>93</xdr:row>
      <xdr:rowOff>47625</xdr:rowOff>
    </xdr:to>
    <xdr:pic>
      <xdr:nvPicPr>
        <xdr:cNvPr id="58095" name="Picture 21">
          <a:extLst>
            <a:ext uri="{FF2B5EF4-FFF2-40B4-BE49-F238E27FC236}">
              <a16:creationId xmlns:a16="http://schemas.microsoft.com/office/drawing/2014/main" id="{90B880CD-F53E-4B77-A241-7D1BBCC3B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782300"/>
          <a:ext cx="3657600" cy="1543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53</xdr:row>
      <xdr:rowOff>133350</xdr:rowOff>
    </xdr:from>
    <xdr:to>
      <xdr:col>10</xdr:col>
      <xdr:colOff>28575</xdr:colOff>
      <xdr:row>62</xdr:row>
      <xdr:rowOff>9525</xdr:rowOff>
    </xdr:to>
    <xdr:pic>
      <xdr:nvPicPr>
        <xdr:cNvPr id="58096" name="Picture 22">
          <a:extLst>
            <a:ext uri="{FF2B5EF4-FFF2-40B4-BE49-F238E27FC236}">
              <a16:creationId xmlns:a16="http://schemas.microsoft.com/office/drawing/2014/main" id="{1B752447-FB70-42DF-9BF1-2376809C23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5934075"/>
          <a:ext cx="4286250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39</xdr:row>
      <xdr:rowOff>161925</xdr:rowOff>
    </xdr:from>
    <xdr:to>
      <xdr:col>11</xdr:col>
      <xdr:colOff>9525</xdr:colOff>
      <xdr:row>53</xdr:row>
      <xdr:rowOff>133350</xdr:rowOff>
    </xdr:to>
    <xdr:pic>
      <xdr:nvPicPr>
        <xdr:cNvPr id="58097" name="Picture 23">
          <a:extLst>
            <a:ext uri="{FF2B5EF4-FFF2-40B4-BE49-F238E27FC236}">
              <a16:creationId xmlns:a16="http://schemas.microsoft.com/office/drawing/2014/main" id="{EC312944-F21C-41C1-AE46-E7536D818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900" y="3695700"/>
          <a:ext cx="48768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27</xdr:row>
      <xdr:rowOff>19050</xdr:rowOff>
    </xdr:from>
    <xdr:to>
      <xdr:col>9</xdr:col>
      <xdr:colOff>419100</xdr:colOff>
      <xdr:row>40</xdr:row>
      <xdr:rowOff>3175</xdr:rowOff>
    </xdr:to>
    <xdr:pic>
      <xdr:nvPicPr>
        <xdr:cNvPr id="58098" name="Picture 24">
          <a:extLst>
            <a:ext uri="{FF2B5EF4-FFF2-40B4-BE49-F238E27FC236}">
              <a16:creationId xmlns:a16="http://schemas.microsoft.com/office/drawing/2014/main" id="{B39E34C7-FECC-4059-AB05-7CD49AA42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609725"/>
          <a:ext cx="4076700" cy="2085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34</xdr:row>
      <xdr:rowOff>85725</xdr:rowOff>
    </xdr:from>
    <xdr:to>
      <xdr:col>16</xdr:col>
      <xdr:colOff>371475</xdr:colOff>
      <xdr:row>48</xdr:row>
      <xdr:rowOff>104775</xdr:rowOff>
    </xdr:to>
    <xdr:pic>
      <xdr:nvPicPr>
        <xdr:cNvPr id="58099" name="Picture 25">
          <a:extLst>
            <a:ext uri="{FF2B5EF4-FFF2-40B4-BE49-F238E27FC236}">
              <a16:creationId xmlns:a16="http://schemas.microsoft.com/office/drawing/2014/main" id="{D66E10D6-6A13-4DC7-9207-8A2095A80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2809875"/>
          <a:ext cx="4419600" cy="2286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48</xdr:row>
      <xdr:rowOff>114300</xdr:rowOff>
    </xdr:from>
    <xdr:to>
      <xdr:col>16</xdr:col>
      <xdr:colOff>219075</xdr:colOff>
      <xdr:row>61</xdr:row>
      <xdr:rowOff>85725</xdr:rowOff>
    </xdr:to>
    <xdr:pic>
      <xdr:nvPicPr>
        <xdr:cNvPr id="58100" name="Picture 26">
          <a:extLst>
            <a:ext uri="{FF2B5EF4-FFF2-40B4-BE49-F238E27FC236}">
              <a16:creationId xmlns:a16="http://schemas.microsoft.com/office/drawing/2014/main" id="{F9B8B30A-1C0B-4967-904B-69647C7E72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5105400"/>
          <a:ext cx="4267200" cy="2076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61</xdr:row>
      <xdr:rowOff>95250</xdr:rowOff>
    </xdr:from>
    <xdr:to>
      <xdr:col>16</xdr:col>
      <xdr:colOff>257175</xdr:colOff>
      <xdr:row>74</xdr:row>
      <xdr:rowOff>95250</xdr:rowOff>
    </xdr:to>
    <xdr:pic>
      <xdr:nvPicPr>
        <xdr:cNvPr id="58101" name="Picture 27">
          <a:extLst>
            <a:ext uri="{FF2B5EF4-FFF2-40B4-BE49-F238E27FC236}">
              <a16:creationId xmlns:a16="http://schemas.microsoft.com/office/drawing/2014/main" id="{39CCC35B-203E-4A0C-A0DB-07446F4D1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7191375"/>
          <a:ext cx="430530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74</xdr:row>
      <xdr:rowOff>104775</xdr:rowOff>
    </xdr:from>
    <xdr:to>
      <xdr:col>16</xdr:col>
      <xdr:colOff>85725</xdr:colOff>
      <xdr:row>86</xdr:row>
      <xdr:rowOff>85725</xdr:rowOff>
    </xdr:to>
    <xdr:pic>
      <xdr:nvPicPr>
        <xdr:cNvPr id="58102" name="Picture 28">
          <a:extLst>
            <a:ext uri="{FF2B5EF4-FFF2-40B4-BE49-F238E27FC236}">
              <a16:creationId xmlns:a16="http://schemas.microsoft.com/office/drawing/2014/main" id="{D1272E1B-A4E6-400D-A33C-9D9AAF1ADC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9305925"/>
          <a:ext cx="4133850" cy="1924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86</xdr:row>
      <xdr:rowOff>95250</xdr:rowOff>
    </xdr:from>
    <xdr:to>
      <xdr:col>16</xdr:col>
      <xdr:colOff>390525</xdr:colOff>
      <xdr:row>100</xdr:row>
      <xdr:rowOff>57150</xdr:rowOff>
    </xdr:to>
    <xdr:pic>
      <xdr:nvPicPr>
        <xdr:cNvPr id="58103" name="Picture 29">
          <a:extLst>
            <a:ext uri="{FF2B5EF4-FFF2-40B4-BE49-F238E27FC236}">
              <a16:creationId xmlns:a16="http://schemas.microsoft.com/office/drawing/2014/main" id="{28CCC66E-9BFB-4F43-AE43-45F5311DBA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1239500"/>
          <a:ext cx="4438650" cy="222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100</xdr:row>
      <xdr:rowOff>57150</xdr:rowOff>
    </xdr:from>
    <xdr:to>
      <xdr:col>15</xdr:col>
      <xdr:colOff>190500</xdr:colOff>
      <xdr:row>108</xdr:row>
      <xdr:rowOff>152400</xdr:rowOff>
    </xdr:to>
    <xdr:pic>
      <xdr:nvPicPr>
        <xdr:cNvPr id="58104" name="Picture 30">
          <a:extLst>
            <a:ext uri="{FF2B5EF4-FFF2-40B4-BE49-F238E27FC236}">
              <a16:creationId xmlns:a16="http://schemas.microsoft.com/office/drawing/2014/main" id="{5E4297F1-276E-49EF-8B8F-CAEB47EE40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3468350"/>
          <a:ext cx="3629025" cy="1390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257175</xdr:colOff>
      <xdr:row>108</xdr:row>
      <xdr:rowOff>114300</xdr:rowOff>
    </xdr:from>
    <xdr:to>
      <xdr:col>16</xdr:col>
      <xdr:colOff>228600</xdr:colOff>
      <xdr:row>121</xdr:row>
      <xdr:rowOff>38100</xdr:rowOff>
    </xdr:to>
    <xdr:pic>
      <xdr:nvPicPr>
        <xdr:cNvPr id="58105" name="Picture 31">
          <a:extLst>
            <a:ext uri="{FF2B5EF4-FFF2-40B4-BE49-F238E27FC236}">
              <a16:creationId xmlns:a16="http://schemas.microsoft.com/office/drawing/2014/main" id="{EB97C3DB-20DD-4A68-9A98-F292C4C28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38950" y="14820900"/>
          <a:ext cx="4276725" cy="2028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206375</xdr:colOff>
      <xdr:row>1</xdr:row>
      <xdr:rowOff>0</xdr:rowOff>
    </xdr:from>
    <xdr:to>
      <xdr:col>12</xdr:col>
      <xdr:colOff>434494</xdr:colOff>
      <xdr:row>18</xdr:row>
      <xdr:rowOff>145679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5BB6EA9-3B88-43D1-8149-DE55B7F545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3111500" y="158750"/>
          <a:ext cx="3847619" cy="2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11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BE97A0A-C327-4CF5-9427-50226FDD7126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19</xdr:row>
      <xdr:rowOff>0</xdr:rowOff>
    </xdr:from>
    <xdr:to>
      <xdr:col>11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AC832EF-CA52-4030-B0B9-6D0DA2834D49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12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4BA106-5368-4F3D-92FB-45528678127D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16</xdr:row>
      <xdr:rowOff>0</xdr:rowOff>
    </xdr:from>
    <xdr:to>
      <xdr:col>10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C3D6A6F-1B94-4D1B-B09B-A85B23D33483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18</xdr:row>
      <xdr:rowOff>9525</xdr:rowOff>
    </xdr:from>
    <xdr:to>
      <xdr:col>11</xdr:col>
      <xdr:colOff>9465</xdr:colOff>
      <xdr:row>24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1F80E6F-9CDA-4829-BF8B-A2F4E52363DF}"/>
            </a:ext>
          </a:extLst>
        </xdr:cNvPr>
        <xdr:cNvSpPr txBox="1"/>
      </xdr:nvSpPr>
      <xdr:spPr>
        <a:xfrm>
          <a:off x="6648450" y="3790950"/>
          <a:ext cx="478149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33</xdr:row>
      <xdr:rowOff>0</xdr:rowOff>
    </xdr:from>
    <xdr:to>
      <xdr:col>10</xdr:col>
      <xdr:colOff>2486057</xdr:colOff>
      <xdr:row>39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3C38DAA-3274-48BE-8A1C-90CC55F8E04B}"/>
            </a:ext>
          </a:extLst>
        </xdr:cNvPr>
        <xdr:cNvSpPr txBox="1"/>
      </xdr:nvSpPr>
      <xdr:spPr>
        <a:xfrm>
          <a:off x="7000875" y="6343650"/>
          <a:ext cx="47625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each petroleoum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product.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10</xdr:col>
      <xdr:colOff>2486057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0D90CF5-1B44-4E82-9FF1-BC881A703FC0}"/>
            </a:ext>
          </a:extLst>
        </xdr:cNvPr>
        <xdr:cNvSpPr txBox="1"/>
      </xdr:nvSpPr>
      <xdr:spPr>
        <a:xfrm>
          <a:off x="7200900" y="6076950"/>
          <a:ext cx="4514882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electricity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an import and export option for electricity.</a:t>
          </a:r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428625</xdr:colOff>
      <xdr:row>8</xdr:row>
      <xdr:rowOff>57150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737448E-BE4A-4C46-9211-C19FA1948BCC}"/>
            </a:ext>
          </a:extLst>
        </xdr:cNvPr>
        <xdr:cNvSpPr txBox="1"/>
      </xdr:nvSpPr>
      <xdr:spPr>
        <a:xfrm>
          <a:off x="8467725" y="1285875"/>
          <a:ext cx="5686425" cy="581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ELC commodity is already declared in the ELC workbook.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Commodities might be declared only one time and if declared in a base year template (VT files) will be available fro all templates 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5">
          <cell r="D5">
            <v>5263.9327000000003</v>
          </cell>
          <cell r="E5">
            <v>3159.7988000000005</v>
          </cell>
          <cell r="F5">
            <v>2686.252</v>
          </cell>
          <cell r="G5">
            <v>6.4000000000000001E-2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4455</v>
          </cell>
          <cell r="O5">
            <v>2261.9700000000003</v>
          </cell>
          <cell r="P5">
            <v>502.66000000000008</v>
          </cell>
          <cell r="Q5">
            <v>263.8965</v>
          </cell>
          <cell r="R5">
            <v>125.66500000000008</v>
          </cell>
          <cell r="S5">
            <v>0</v>
          </cell>
          <cell r="T5">
            <v>0</v>
          </cell>
          <cell r="U5">
            <v>0</v>
          </cell>
        </row>
        <row r="6">
          <cell r="D6">
            <v>4200.7361500000006</v>
          </cell>
          <cell r="E6">
            <v>5316.6916000000001</v>
          </cell>
          <cell r="F6">
            <v>13824.328000000001</v>
          </cell>
          <cell r="G6">
            <v>2204.8490000000002</v>
          </cell>
          <cell r="H6">
            <v>604.98850000000004</v>
          </cell>
          <cell r="I6">
            <v>326.12950000000001</v>
          </cell>
          <cell r="J6">
            <v>660</v>
          </cell>
          <cell r="K6">
            <v>683.1</v>
          </cell>
          <cell r="L6">
            <v>1079.56</v>
          </cell>
          <cell r="M6">
            <v>597.03499999999997</v>
          </cell>
          <cell r="N6">
            <v>0</v>
          </cell>
          <cell r="O6">
            <v>84.764250000000004</v>
          </cell>
          <cell r="P6">
            <v>0</v>
          </cell>
          <cell r="Q6">
            <v>0</v>
          </cell>
          <cell r="R6">
            <v>0</v>
          </cell>
          <cell r="S6">
            <v>3.5000000000000001E-3</v>
          </cell>
          <cell r="T6">
            <v>7.6499999999999999E-2</v>
          </cell>
          <cell r="U6">
            <v>583.76</v>
          </cell>
        </row>
        <row r="7">
          <cell r="D7">
            <v>-745.59484999999995</v>
          </cell>
          <cell r="E7">
            <v>-1006.5324000000001</v>
          </cell>
          <cell r="F7">
            <v>-1648.4854999999998</v>
          </cell>
          <cell r="G7">
            <v>-1683.1424999999999</v>
          </cell>
          <cell r="H7">
            <v>-295.38850000000002</v>
          </cell>
          <cell r="I7">
            <v>-194.51650000000001</v>
          </cell>
          <cell r="J7">
            <v>-1500.6420000000001</v>
          </cell>
          <cell r="K7">
            <v>-400.84</v>
          </cell>
          <cell r="L7">
            <v>-1239.28</v>
          </cell>
          <cell r="M7">
            <v>-453.036</v>
          </cell>
          <cell r="N7">
            <v>0</v>
          </cell>
          <cell r="O7">
            <v>-54.302999999999997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-6.4500000000000002E-2</v>
          </cell>
          <cell r="U7">
            <v>-563.40200000000004</v>
          </cell>
        </row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</row>
      </sheetData>
      <sheetData sheetId="2">
        <row r="5">
          <cell r="D5">
            <v>2834.4252999999999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AA22"/>
  <sheetViews>
    <sheetView zoomScale="80" zoomScaleNormal="80" workbookViewId="0">
      <selection activeCell="T27" sqref="T27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  <col min="28" max="28" width="2" bestFit="1" customWidth="1"/>
    <col min="29" max="29" width="21.42578125" bestFit="1" customWidth="1"/>
    <col min="30" max="30" width="23.42578125" bestFit="1" customWidth="1"/>
    <col min="31" max="45" width="10.85546875" customWidth="1"/>
  </cols>
  <sheetData>
    <row r="1" spans="1:27" s="5" customFormat="1" x14ac:dyDescent="0.2">
      <c r="X1" s="24" t="s">
        <v>80</v>
      </c>
      <c r="Y1" s="1" t="s">
        <v>81</v>
      </c>
      <c r="Z1" s="1" t="s">
        <v>82</v>
      </c>
      <c r="AA1" s="1" t="s">
        <v>85</v>
      </c>
    </row>
    <row r="2" spans="1:27" ht="15.75" x14ac:dyDescent="0.25">
      <c r="C2" s="6"/>
      <c r="D2" s="73" t="s">
        <v>44</v>
      </c>
      <c r="E2" s="73" t="s">
        <v>45</v>
      </c>
      <c r="F2" s="73" t="s">
        <v>46</v>
      </c>
      <c r="G2" s="73" t="s">
        <v>93</v>
      </c>
      <c r="H2" s="73" t="s">
        <v>94</v>
      </c>
      <c r="I2" s="73" t="s">
        <v>95</v>
      </c>
      <c r="J2" s="73" t="s">
        <v>96</v>
      </c>
      <c r="K2" s="73" t="s">
        <v>97</v>
      </c>
      <c r="L2" s="73" t="s">
        <v>98</v>
      </c>
      <c r="M2" s="73" t="s">
        <v>99</v>
      </c>
      <c r="N2" s="73" t="s">
        <v>47</v>
      </c>
      <c r="O2" s="73" t="s">
        <v>123</v>
      </c>
      <c r="P2" s="73" t="s">
        <v>124</v>
      </c>
      <c r="Q2" s="73" t="s">
        <v>125</v>
      </c>
      <c r="R2" s="73" t="s">
        <v>126</v>
      </c>
      <c r="S2" s="73" t="s">
        <v>48</v>
      </c>
      <c r="T2" s="73" t="s">
        <v>49</v>
      </c>
      <c r="U2" s="73" t="s">
        <v>50</v>
      </c>
      <c r="V2" s="32"/>
      <c r="X2" s="7"/>
      <c r="Y2" s="45" t="s">
        <v>113</v>
      </c>
      <c r="Z2" s="14" t="s">
        <v>69</v>
      </c>
      <c r="AA2" s="14" t="s">
        <v>86</v>
      </c>
    </row>
    <row r="3" spans="1:27" ht="25.5" x14ac:dyDescent="0.2">
      <c r="C3" s="85" t="s">
        <v>131</v>
      </c>
      <c r="D3" s="82" t="s">
        <v>51</v>
      </c>
      <c r="E3" s="83" t="s">
        <v>52</v>
      </c>
      <c r="F3" s="83" t="s">
        <v>140</v>
      </c>
      <c r="G3" s="83" t="s">
        <v>111</v>
      </c>
      <c r="H3" s="83" t="s">
        <v>102</v>
      </c>
      <c r="I3" s="83" t="s">
        <v>95</v>
      </c>
      <c r="J3" s="83" t="s">
        <v>103</v>
      </c>
      <c r="K3" s="83" t="s">
        <v>104</v>
      </c>
      <c r="L3" s="83" t="s">
        <v>100</v>
      </c>
      <c r="M3" s="83" t="s">
        <v>101</v>
      </c>
      <c r="N3" s="83" t="s">
        <v>53</v>
      </c>
      <c r="O3" s="83" t="s">
        <v>127</v>
      </c>
      <c r="P3" s="83" t="s">
        <v>128</v>
      </c>
      <c r="Q3" s="83" t="s">
        <v>129</v>
      </c>
      <c r="R3" s="83" t="s">
        <v>130</v>
      </c>
      <c r="S3" s="83" t="s">
        <v>54</v>
      </c>
      <c r="T3" s="83" t="s">
        <v>55</v>
      </c>
      <c r="U3" s="84" t="s">
        <v>75</v>
      </c>
      <c r="V3" s="74" t="s">
        <v>56</v>
      </c>
    </row>
    <row r="4" spans="1:27" x14ac:dyDescent="0.2">
      <c r="C4" s="75" t="s">
        <v>57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0"/>
    </row>
    <row r="5" spans="1:27" x14ac:dyDescent="0.2">
      <c r="B5" s="47" t="s">
        <v>58</v>
      </c>
      <c r="C5" s="77" t="s">
        <v>59</v>
      </c>
      <c r="D5" s="78">
        <f>[2]EB1!D5</f>
        <v>5263.9327000000003</v>
      </c>
      <c r="E5" s="46">
        <f>[2]EB1!E5</f>
        <v>3159.7988000000005</v>
      </c>
      <c r="F5" s="46">
        <f>[2]EB1!F5</f>
        <v>2686.252</v>
      </c>
      <c r="G5" s="46">
        <f>[2]EB1!G5</f>
        <v>6.4000000000000001E-2</v>
      </c>
      <c r="H5" s="46">
        <f>[2]EB1!H5</f>
        <v>0</v>
      </c>
      <c r="I5" s="46">
        <f>[2]EB1!I5</f>
        <v>0</v>
      </c>
      <c r="J5" s="46">
        <f>[2]EB1!J5</f>
        <v>0</v>
      </c>
      <c r="K5" s="46">
        <f>[2]EB1!K5</f>
        <v>0</v>
      </c>
      <c r="L5" s="46">
        <f>[2]EB1!L5</f>
        <v>0</v>
      </c>
      <c r="M5" s="46">
        <f>[2]EB1!M5</f>
        <v>0</v>
      </c>
      <c r="N5" s="46">
        <f>[2]EB1!N5</f>
        <v>4455</v>
      </c>
      <c r="O5" s="46">
        <f>[2]EB1!O5</f>
        <v>2261.9700000000003</v>
      </c>
      <c r="P5" s="46">
        <f>[2]EB1!P5</f>
        <v>502.66000000000008</v>
      </c>
      <c r="Q5" s="46">
        <f>[2]EB1!Q5</f>
        <v>263.8965</v>
      </c>
      <c r="R5" s="46">
        <f>[2]EB1!R5</f>
        <v>125.66500000000008</v>
      </c>
      <c r="S5" s="46">
        <f>[2]EB1!S5</f>
        <v>0</v>
      </c>
      <c r="T5" s="46">
        <f>[2]EB1!T5</f>
        <v>0</v>
      </c>
      <c r="U5" s="46">
        <f>[2]EB1!U5</f>
        <v>0</v>
      </c>
      <c r="V5" s="71">
        <f>SUM(D5:U5)</f>
        <v>18719.239000000001</v>
      </c>
      <c r="X5" s="8"/>
    </row>
    <row r="6" spans="1:27" x14ac:dyDescent="0.2">
      <c r="B6" s="47" t="s">
        <v>60</v>
      </c>
      <c r="C6" s="77" t="s">
        <v>61</v>
      </c>
      <c r="D6" s="79">
        <f>[2]EB1!D6</f>
        <v>4200.7361500000006</v>
      </c>
      <c r="E6" s="46">
        <f>[2]EB1!E6</f>
        <v>5316.6916000000001</v>
      </c>
      <c r="F6" s="46">
        <f>[2]EB1!F6</f>
        <v>13824.328000000001</v>
      </c>
      <c r="G6" s="46">
        <f>[2]EB1!G6</f>
        <v>2204.8490000000002</v>
      </c>
      <c r="H6" s="46">
        <f>[2]EB1!H6</f>
        <v>604.98850000000004</v>
      </c>
      <c r="I6" s="46">
        <f>[2]EB1!I6</f>
        <v>326.12950000000001</v>
      </c>
      <c r="J6" s="46">
        <f>[2]EB1!J6</f>
        <v>660</v>
      </c>
      <c r="K6" s="46">
        <f>[2]EB1!K6</f>
        <v>683.1</v>
      </c>
      <c r="L6" s="46">
        <f>[2]EB1!L6</f>
        <v>1079.56</v>
      </c>
      <c r="M6" s="46">
        <f>[2]EB1!M6</f>
        <v>597.03499999999997</v>
      </c>
      <c r="N6" s="46">
        <f>[2]EB1!N6</f>
        <v>0</v>
      </c>
      <c r="O6" s="46">
        <f>[2]EB1!O6</f>
        <v>84.764250000000004</v>
      </c>
      <c r="P6" s="46">
        <f>[2]EB1!P6</f>
        <v>0</v>
      </c>
      <c r="Q6" s="46">
        <f>[2]EB1!Q6</f>
        <v>0</v>
      </c>
      <c r="R6" s="46">
        <f>[2]EB1!R6</f>
        <v>0</v>
      </c>
      <c r="S6" s="46">
        <f>[2]EB1!S6</f>
        <v>3.5000000000000001E-3</v>
      </c>
      <c r="T6" s="46">
        <f>[2]EB1!T6</f>
        <v>7.6499999999999999E-2</v>
      </c>
      <c r="U6" s="46">
        <f>[2]EB1!U6</f>
        <v>583.76</v>
      </c>
      <c r="V6" s="71">
        <f>SUM(D6:U6)</f>
        <v>30166.022000000001</v>
      </c>
    </row>
    <row r="7" spans="1:27" x14ac:dyDescent="0.2">
      <c r="B7" s="47" t="s">
        <v>62</v>
      </c>
      <c r="C7" s="77" t="s">
        <v>63</v>
      </c>
      <c r="D7" s="80">
        <f>[2]EB1!D7</f>
        <v>-745.59484999999995</v>
      </c>
      <c r="E7" s="46">
        <f>[2]EB1!E7</f>
        <v>-1006.5324000000001</v>
      </c>
      <c r="F7" s="46">
        <f>[2]EB1!F7</f>
        <v>-1648.4854999999998</v>
      </c>
      <c r="G7" s="46">
        <f>[2]EB1!G7</f>
        <v>-1683.1424999999999</v>
      </c>
      <c r="H7" s="46">
        <f>[2]EB1!H7</f>
        <v>-295.38850000000002</v>
      </c>
      <c r="I7" s="46">
        <f>[2]EB1!I7</f>
        <v>-194.51650000000001</v>
      </c>
      <c r="J7" s="46">
        <f>[2]EB1!J7</f>
        <v>-1500.6420000000001</v>
      </c>
      <c r="K7" s="46">
        <f>[2]EB1!K7</f>
        <v>-400.84</v>
      </c>
      <c r="L7" s="46">
        <f>[2]EB1!L7</f>
        <v>-1239.28</v>
      </c>
      <c r="M7" s="46">
        <f>[2]EB1!M7</f>
        <v>-453.036</v>
      </c>
      <c r="N7" s="46">
        <f>[2]EB1!N7</f>
        <v>0</v>
      </c>
      <c r="O7" s="46">
        <f>[2]EB1!O7</f>
        <v>-54.302999999999997</v>
      </c>
      <c r="P7" s="46">
        <f>[2]EB1!P7</f>
        <v>0</v>
      </c>
      <c r="Q7" s="46">
        <f>[2]EB1!Q7</f>
        <v>0</v>
      </c>
      <c r="R7" s="46">
        <f>[2]EB1!R7</f>
        <v>0</v>
      </c>
      <c r="S7" s="46">
        <f>[2]EB1!S7</f>
        <v>0</v>
      </c>
      <c r="T7" s="46">
        <f>[2]EB1!T7</f>
        <v>-6.4500000000000002E-2</v>
      </c>
      <c r="U7" s="46">
        <f>[2]EB1!U7</f>
        <v>-563.40200000000004</v>
      </c>
      <c r="V7" s="71">
        <f>SUM(D7:U7)</f>
        <v>-9785.22775</v>
      </c>
      <c r="X7" s="8"/>
    </row>
    <row r="8" spans="1:27" ht="15" x14ac:dyDescent="0.25">
      <c r="B8" s="69" t="s">
        <v>120</v>
      </c>
      <c r="C8" s="50" t="s">
        <v>121</v>
      </c>
      <c r="D8" s="81">
        <f>SUM(D5:D7)</f>
        <v>8719.0740000000023</v>
      </c>
      <c r="E8" s="51">
        <f t="shared" ref="E8:U8" si="0">SUM(E5:E7)</f>
        <v>7469.9580000000005</v>
      </c>
      <c r="F8" s="51">
        <f t="shared" si="0"/>
        <v>14862.094500000003</v>
      </c>
      <c r="G8" s="51">
        <f t="shared" si="0"/>
        <v>521.77050000000008</v>
      </c>
      <c r="H8" s="51">
        <f t="shared" si="0"/>
        <v>309.60000000000002</v>
      </c>
      <c r="I8" s="51">
        <f t="shared" si="0"/>
        <v>131.613</v>
      </c>
      <c r="J8" s="51">
        <f t="shared" si="0"/>
        <v>-840.64200000000005</v>
      </c>
      <c r="K8" s="51">
        <f t="shared" si="0"/>
        <v>282.26000000000005</v>
      </c>
      <c r="L8" s="51">
        <f t="shared" si="0"/>
        <v>-159.72000000000003</v>
      </c>
      <c r="M8" s="51">
        <f t="shared" si="0"/>
        <v>143.99899999999997</v>
      </c>
      <c r="N8" s="51">
        <f t="shared" si="0"/>
        <v>4455</v>
      </c>
      <c r="O8" s="51">
        <f t="shared" si="0"/>
        <v>2292.4312500000005</v>
      </c>
      <c r="P8" s="51"/>
      <c r="Q8" s="51"/>
      <c r="R8" s="51"/>
      <c r="S8" s="51">
        <f t="shared" si="0"/>
        <v>3.5000000000000001E-3</v>
      </c>
      <c r="T8" s="51">
        <f t="shared" si="0"/>
        <v>1.1999999999999997E-2</v>
      </c>
      <c r="U8" s="51">
        <f t="shared" si="0"/>
        <v>20.357999999999947</v>
      </c>
      <c r="V8" s="52">
        <f>SUM(V5:V7)</f>
        <v>39100.03325</v>
      </c>
    </row>
    <row r="9" spans="1:27" x14ac:dyDescent="0.2">
      <c r="B9" s="86"/>
      <c r="C9" s="87" t="s">
        <v>132</v>
      </c>
      <c r="D9" s="88"/>
      <c r="E9" s="88"/>
      <c r="F9" s="88"/>
      <c r="G9" s="8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9"/>
    </row>
    <row r="10" spans="1:27" x14ac:dyDescent="0.2">
      <c r="B10" s="47" t="s">
        <v>133</v>
      </c>
      <c r="C10" s="90" t="s">
        <v>134</v>
      </c>
      <c r="D10" s="91">
        <f>[2]EB1!D10</f>
        <v>-37.464700000000001</v>
      </c>
      <c r="E10" s="91">
        <f>[2]EB1!E10</f>
        <v>-317.19200000000001</v>
      </c>
      <c r="F10" s="91">
        <f>[2]EB1!F10</f>
        <v>0</v>
      </c>
      <c r="G10" s="91">
        <f>[2]EB1!G10</f>
        <v>-16.283999999999999</v>
      </c>
      <c r="H10" s="91">
        <f>[2]EB1!H10</f>
        <v>-2.1499999999999998E-2</v>
      </c>
      <c r="I10" s="91">
        <f>[2]EB1!I10</f>
        <v>-528.76099999999997</v>
      </c>
      <c r="J10" s="91">
        <f>[2]EB1!J10</f>
        <v>-164.50800000000001</v>
      </c>
      <c r="K10" s="91">
        <f>[2]EB1!K10</f>
        <v>-0.61599999999999999</v>
      </c>
      <c r="L10" s="91">
        <f>[2]EB1!L10</f>
        <v>-205.88</v>
      </c>
      <c r="M10" s="91">
        <f>[2]EB1!M10</f>
        <v>0</v>
      </c>
      <c r="N10" s="91">
        <f>[2]EB1!N10</f>
        <v>0</v>
      </c>
      <c r="O10" s="91">
        <f>[2]EB1!O10</f>
        <v>-3.21225</v>
      </c>
      <c r="P10" s="91">
        <f>[2]EB1!P10</f>
        <v>0</v>
      </c>
      <c r="Q10" s="91">
        <f>[2]EB1!Q10</f>
        <v>0</v>
      </c>
      <c r="R10" s="91">
        <f>[2]EB1!R10</f>
        <v>0</v>
      </c>
      <c r="S10" s="91">
        <f>[2]EB1!S10</f>
        <v>-0.76</v>
      </c>
      <c r="T10" s="91">
        <f>[2]EB1!T10</f>
        <v>0</v>
      </c>
      <c r="U10" s="91">
        <f>[2]EB1!U10</f>
        <v>0</v>
      </c>
      <c r="V10" s="92">
        <f>SUM(D10:U10)</f>
        <v>-1274.6994499999998</v>
      </c>
    </row>
    <row r="11" spans="1:27" x14ac:dyDescent="0.2">
      <c r="B11" s="47" t="s">
        <v>50</v>
      </c>
      <c r="C11" s="93" t="s">
        <v>135</v>
      </c>
      <c r="D11" s="91">
        <f>[2]EB1!D11</f>
        <v>-6238.7780000000012</v>
      </c>
      <c r="E11" s="91">
        <f>[2]EB1!E11</f>
        <v>-2254.2175999999999</v>
      </c>
      <c r="F11" s="91">
        <f>[2]EB1!F11</f>
        <v>0</v>
      </c>
      <c r="G11" s="91">
        <f>[2]EB1!G11</f>
        <v>-30.160499999999999</v>
      </c>
      <c r="H11" s="91">
        <f>[2]EB1!H11</f>
        <v>0</v>
      </c>
      <c r="I11" s="91">
        <f>[2]EB1!I11</f>
        <v>-23.835000000000001</v>
      </c>
      <c r="J11" s="91">
        <f>[2]EB1!J11</f>
        <v>0</v>
      </c>
      <c r="K11" s="91">
        <f>[2]EB1!K11</f>
        <v>0</v>
      </c>
      <c r="L11" s="91">
        <f>[2]EB1!L11</f>
        <v>-524.78</v>
      </c>
      <c r="M11" s="91">
        <f>[2]EB1!M11</f>
        <v>-33.529000000000003</v>
      </c>
      <c r="N11" s="91">
        <f>[2]EB1!N11</f>
        <v>-4455</v>
      </c>
      <c r="O11" s="91">
        <f>[2]EB1!O11</f>
        <v>-527.25918750000005</v>
      </c>
      <c r="P11" s="91">
        <f>[2]EB1!P11</f>
        <v>-502.66000000000008</v>
      </c>
      <c r="Q11" s="91">
        <f>[2]EB1!Q11</f>
        <v>-263.8965</v>
      </c>
      <c r="R11" s="91">
        <f>[2]EB1!R11</f>
        <v>-68</v>
      </c>
      <c r="S11" s="91">
        <f>[2]EB1!S11</f>
        <v>-16.474499999999999</v>
      </c>
      <c r="T11" s="91">
        <f>[2]EB1!T11</f>
        <v>868.77949999999998</v>
      </c>
      <c r="U11" s="91">
        <f>[2]EB1!U11</f>
        <v>5790.5</v>
      </c>
      <c r="V11" s="92">
        <f>SUM(D11:U11)</f>
        <v>-8279.3107875000023</v>
      </c>
    </row>
    <row r="12" spans="1:27" x14ac:dyDescent="0.2">
      <c r="B12" s="47" t="s">
        <v>136</v>
      </c>
      <c r="C12" s="93" t="s">
        <v>137</v>
      </c>
      <c r="D12" s="91">
        <f>[2]EB1!D12</f>
        <v>-104.9074</v>
      </c>
      <c r="E12" s="91">
        <f>[2]EB1!E12</f>
        <v>-120.5204</v>
      </c>
      <c r="F12" s="91">
        <f>[2]EB1!F12</f>
        <v>0</v>
      </c>
      <c r="G12" s="91">
        <f>[2]EB1!G12</f>
        <v>-7.6189999999999998</v>
      </c>
      <c r="H12" s="91">
        <f>[2]EB1!H12</f>
        <v>0</v>
      </c>
      <c r="I12" s="91">
        <f>[2]EB1!I12</f>
        <v>-0.23350000000000001</v>
      </c>
      <c r="J12" s="91">
        <f>[2]EB1!J12</f>
        <v>0</v>
      </c>
      <c r="K12" s="91">
        <f>[2]EB1!K12</f>
        <v>0</v>
      </c>
      <c r="L12" s="91">
        <f>[2]EB1!L12</f>
        <v>-15.2</v>
      </c>
      <c r="M12" s="91">
        <f>[2]EB1!M12</f>
        <v>-1.772</v>
      </c>
      <c r="N12" s="91">
        <f>[2]EB1!N12</f>
        <v>0</v>
      </c>
      <c r="O12" s="91">
        <f>[2]EB1!O12</f>
        <v>-105.15525</v>
      </c>
      <c r="P12" s="91">
        <f>[2]EB1!P12</f>
        <v>0</v>
      </c>
      <c r="Q12" s="91">
        <f>[2]EB1!Q12</f>
        <v>0</v>
      </c>
      <c r="R12" s="91">
        <f>[2]EB1!R12</f>
        <v>0</v>
      </c>
      <c r="S12" s="91">
        <f>[2]EB1!S12</f>
        <v>-0.78449999999999998</v>
      </c>
      <c r="T12" s="91">
        <f>[2]EB1!T12</f>
        <v>329.37150000000003</v>
      </c>
      <c r="U12" s="91">
        <f>[2]EB1!U12</f>
        <v>0</v>
      </c>
      <c r="V12" s="92">
        <f>SUM(D12:U12)</f>
        <v>-26.820549999999912</v>
      </c>
    </row>
    <row r="13" spans="1:27" ht="15" x14ac:dyDescent="0.25">
      <c r="B13" s="47" t="s">
        <v>64</v>
      </c>
      <c r="C13" s="93" t="s">
        <v>138</v>
      </c>
      <c r="D13" s="91">
        <f>[2]EB1!D13</f>
        <v>0</v>
      </c>
      <c r="E13" s="91">
        <f>[2]EB1!E13</f>
        <v>0</v>
      </c>
      <c r="F13" s="49">
        <f>[2]EB1!F13</f>
        <v>-15868.2305</v>
      </c>
      <c r="G13" s="49">
        <f>[2]EB1!G13</f>
        <v>5701.34</v>
      </c>
      <c r="H13" s="49">
        <f>[2]EB1!H13</f>
        <v>969.47799999999995</v>
      </c>
      <c r="I13" s="49">
        <f>[2]EB1!I13</f>
        <v>1086.3040000000001</v>
      </c>
      <c r="J13" s="49">
        <f>[2]EB1!J13</f>
        <v>3354.9119999999998</v>
      </c>
      <c r="K13" s="49">
        <f>[2]EB1!K13</f>
        <v>970.28800000000001</v>
      </c>
      <c r="L13" s="49">
        <f>[2]EB1!L13</f>
        <v>2285.1019999999999</v>
      </c>
      <c r="M13" s="49">
        <f>[2]EB1!M13</f>
        <v>1299.9449999999999</v>
      </c>
      <c r="N13" s="91">
        <f>[2]EB1!N13</f>
        <v>0</v>
      </c>
      <c r="O13" s="91">
        <f>[2]EB1!O13</f>
        <v>0</v>
      </c>
      <c r="P13" s="91">
        <f>[2]EB1!P13</f>
        <v>0</v>
      </c>
      <c r="Q13" s="91">
        <f>[2]EB1!Q13</f>
        <v>0</v>
      </c>
      <c r="R13" s="91">
        <f>[2]EB1!R13</f>
        <v>0</v>
      </c>
      <c r="S13" s="91">
        <f>[2]EB1!S13</f>
        <v>0</v>
      </c>
      <c r="T13" s="91">
        <f>[2]EB1!T13</f>
        <v>0</v>
      </c>
      <c r="U13" s="91">
        <f>[2]EB1!U13</f>
        <v>0</v>
      </c>
      <c r="V13" s="92">
        <f>SUM(D13:U13)</f>
        <v>-200.86150000000021</v>
      </c>
    </row>
    <row r="14" spans="1:27" ht="15" x14ac:dyDescent="0.25">
      <c r="B14" s="86"/>
      <c r="C14" s="50" t="s">
        <v>139</v>
      </c>
      <c r="D14" s="94">
        <f>SUM(D10:D13)</f>
        <v>-6381.1501000000017</v>
      </c>
      <c r="E14" s="51">
        <f t="shared" ref="E14:U14" si="1">SUM(E10:E13)</f>
        <v>-2691.93</v>
      </c>
      <c r="F14" s="51">
        <f t="shared" si="1"/>
        <v>-15868.2305</v>
      </c>
      <c r="G14" s="51">
        <f t="shared" si="1"/>
        <v>5647.2764999999999</v>
      </c>
      <c r="H14" s="51">
        <f t="shared" si="1"/>
        <v>969.45650000000001</v>
      </c>
      <c r="I14" s="51">
        <f t="shared" si="1"/>
        <v>533.47450000000003</v>
      </c>
      <c r="J14" s="51">
        <f t="shared" si="1"/>
        <v>3190.404</v>
      </c>
      <c r="K14" s="51">
        <f t="shared" si="1"/>
        <v>969.67200000000003</v>
      </c>
      <c r="L14" s="51">
        <f t="shared" si="1"/>
        <v>1539.2419999999997</v>
      </c>
      <c r="M14" s="51">
        <f t="shared" si="1"/>
        <v>1264.644</v>
      </c>
      <c r="N14" s="51">
        <f t="shared" si="1"/>
        <v>-4455</v>
      </c>
      <c r="O14" s="51">
        <f t="shared" si="1"/>
        <v>-635.62668750000012</v>
      </c>
      <c r="P14" s="51"/>
      <c r="Q14" s="51"/>
      <c r="R14" s="51"/>
      <c r="S14" s="51">
        <f t="shared" si="1"/>
        <v>-18.019000000000002</v>
      </c>
      <c r="T14" s="51">
        <f t="shared" si="1"/>
        <v>1198.1510000000001</v>
      </c>
      <c r="U14" s="51">
        <f t="shared" si="1"/>
        <v>5790.5</v>
      </c>
      <c r="V14" s="52">
        <f>SUM(V10:V13)</f>
        <v>-9781.6922875000037</v>
      </c>
    </row>
    <row r="15" spans="1:27" x14ac:dyDescent="0.2">
      <c r="A15" s="5"/>
      <c r="D15" s="8"/>
      <c r="F15" s="8"/>
      <c r="G15" s="8"/>
      <c r="H15" s="8"/>
      <c r="I15" s="8"/>
      <c r="J15" s="8"/>
      <c r="K15" s="8"/>
      <c r="L15" s="8"/>
      <c r="M15" s="8"/>
    </row>
    <row r="16" spans="1:27" x14ac:dyDescent="0.2">
      <c r="A16" s="5"/>
      <c r="D16" s="8"/>
      <c r="F16" s="8"/>
      <c r="G16" s="8"/>
      <c r="H16" s="8"/>
      <c r="I16" s="8"/>
      <c r="J16" s="8"/>
      <c r="K16" s="8"/>
      <c r="L16" s="8"/>
      <c r="M16" s="8"/>
    </row>
    <row r="17" spans="1:13" ht="15" x14ac:dyDescent="0.25">
      <c r="A17" s="5"/>
      <c r="C17" s="49" t="s">
        <v>114</v>
      </c>
      <c r="D17" s="49"/>
      <c r="E17" s="49"/>
      <c r="F17" s="8"/>
      <c r="G17" s="8"/>
      <c r="H17" s="8"/>
      <c r="I17" s="8"/>
      <c r="J17" s="8"/>
      <c r="K17" s="8"/>
      <c r="L17" s="8"/>
      <c r="M17" s="8"/>
    </row>
    <row r="20" spans="1:13" x14ac:dyDescent="0.2">
      <c r="D20" s="25" t="s">
        <v>44</v>
      </c>
      <c r="E20" s="25" t="s">
        <v>45</v>
      </c>
      <c r="F20" s="25" t="s">
        <v>46</v>
      </c>
    </row>
    <row r="21" spans="1:13" x14ac:dyDescent="0.2">
      <c r="C21" s="26" t="s">
        <v>89</v>
      </c>
      <c r="D21" s="27">
        <v>0.75</v>
      </c>
      <c r="E21" s="27">
        <v>0.5</v>
      </c>
      <c r="F21" s="27">
        <v>0.8</v>
      </c>
    </row>
    <row r="22" spans="1:13" x14ac:dyDescent="0.2">
      <c r="C22" s="28" t="s">
        <v>90</v>
      </c>
      <c r="D22" s="29">
        <v>0.25</v>
      </c>
      <c r="E22" s="29">
        <v>0.5</v>
      </c>
      <c r="F22" s="29">
        <v>0.2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24"/>
  <sheetViews>
    <sheetView zoomScaleNormal="100" workbookViewId="0">
      <selection activeCell="G24" sqref="G24"/>
    </sheetView>
  </sheetViews>
  <sheetFormatPr defaultColWidth="8.85546875" defaultRowHeight="12.75" x14ac:dyDescent="0.2"/>
  <cols>
    <col min="1" max="1" width="3" style="33" customWidth="1"/>
    <col min="2" max="2" width="14" style="33" bestFit="1" customWidth="1"/>
    <col min="3" max="3" width="12.7109375" style="33" customWidth="1"/>
    <col min="4" max="4" width="11.28515625" style="33" customWidth="1"/>
    <col min="5" max="5" width="12.5703125" style="33" customWidth="1"/>
    <col min="6" max="6" width="13.85546875" style="33" customWidth="1"/>
    <col min="7" max="7" width="13.140625" style="33" bestFit="1" customWidth="1"/>
    <col min="8" max="8" width="7.85546875" style="33" bestFit="1" customWidth="1"/>
    <col min="9" max="9" width="2" style="33" bestFit="1" customWidth="1"/>
    <col min="10" max="10" width="11.85546875" customWidth="1"/>
    <col min="11" max="11" width="7.5703125" customWidth="1"/>
    <col min="12" max="12" width="13.5703125" bestFit="1" customWidth="1"/>
    <col min="13" max="13" width="20.85546875" bestFit="1" customWidth="1"/>
    <col min="14" max="14" width="6.140625" customWidth="1"/>
    <col min="15" max="15" width="10.85546875" customWidth="1"/>
    <col min="16" max="16" width="13.5703125" customWidth="1"/>
    <col min="17" max="17" width="13.7109375" customWidth="1"/>
    <col min="18" max="18" width="7.5703125" bestFit="1" customWidth="1"/>
    <col min="19" max="16384" width="8.85546875" style="33"/>
  </cols>
  <sheetData>
    <row r="1" spans="2:18" ht="15" x14ac:dyDescent="0.25">
      <c r="B1" s="30" t="s">
        <v>66</v>
      </c>
      <c r="C1" s="11" t="s">
        <v>68</v>
      </c>
      <c r="D1" s="11" t="s">
        <v>88</v>
      </c>
      <c r="E1" s="30" t="s">
        <v>23</v>
      </c>
      <c r="F1" s="30" t="s">
        <v>91</v>
      </c>
      <c r="G1" s="30" t="s">
        <v>71</v>
      </c>
      <c r="H1" s="30" t="s">
        <v>83</v>
      </c>
    </row>
    <row r="2" spans="2:18" ht="15.75" x14ac:dyDescent="0.25">
      <c r="B2" s="14" t="s">
        <v>64</v>
      </c>
      <c r="C2" s="14" t="s">
        <v>105</v>
      </c>
      <c r="D2" s="22" t="s">
        <v>105</v>
      </c>
      <c r="E2" s="14" t="str">
        <f>'EB1'!Z2</f>
        <v>PJ</v>
      </c>
      <c r="F2" s="14" t="s">
        <v>106</v>
      </c>
      <c r="G2" s="14" t="str">
        <f>'EB1'!Y2</f>
        <v>M€2005</v>
      </c>
      <c r="H2" s="14" t="s">
        <v>84</v>
      </c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35" customFormat="1" ht="24" thickBot="1" x14ac:dyDescent="0.3">
      <c r="B4" s="40"/>
      <c r="C4" s="41"/>
      <c r="D4" s="41"/>
      <c r="E4" s="41"/>
      <c r="H4" s="97"/>
      <c r="J4" s="110" t="s">
        <v>37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40</v>
      </c>
      <c r="P4" s="110" t="s">
        <v>41</v>
      </c>
      <c r="Q4" s="110" t="s">
        <v>28</v>
      </c>
      <c r="R4" s="110" t="s">
        <v>29</v>
      </c>
    </row>
    <row r="5" spans="2:18" s="35" customFormat="1" ht="15.75" x14ac:dyDescent="0.25">
      <c r="B5" s="39"/>
      <c r="C5" s="12"/>
      <c r="D5" s="12"/>
      <c r="E5" s="12"/>
      <c r="H5" s="12"/>
      <c r="J5"/>
      <c r="K5"/>
      <c r="L5"/>
      <c r="M5"/>
      <c r="N5"/>
      <c r="O5"/>
      <c r="P5"/>
      <c r="Q5"/>
      <c r="R5"/>
    </row>
    <row r="7" spans="2:18" x14ac:dyDescent="0.2">
      <c r="J7" s="2"/>
      <c r="K7" s="2"/>
    </row>
    <row r="8" spans="2:18" ht="15" x14ac:dyDescent="0.25">
      <c r="D8" s="4" t="s">
        <v>13</v>
      </c>
      <c r="E8" s="4"/>
      <c r="F8" s="4"/>
      <c r="G8" s="96"/>
      <c r="H8" s="96"/>
      <c r="I8" s="35"/>
      <c r="J8" s="106" t="s">
        <v>15</v>
      </c>
      <c r="K8" s="106"/>
      <c r="L8" s="107"/>
      <c r="M8" s="107"/>
      <c r="N8" s="107"/>
      <c r="O8" s="107"/>
      <c r="P8" s="107"/>
      <c r="Q8" s="107"/>
      <c r="R8" s="107"/>
    </row>
    <row r="9" spans="2:18" ht="25.15" customHeight="1" x14ac:dyDescent="0.2">
      <c r="B9" s="20" t="s">
        <v>1</v>
      </c>
      <c r="C9" s="20" t="s">
        <v>5</v>
      </c>
      <c r="D9" s="20" t="s">
        <v>6</v>
      </c>
      <c r="E9" s="65" t="s">
        <v>109</v>
      </c>
      <c r="F9" s="65" t="s">
        <v>74</v>
      </c>
      <c r="G9" s="65" t="s">
        <v>72</v>
      </c>
      <c r="H9" s="98"/>
      <c r="I9" s="37"/>
      <c r="J9" s="108" t="s">
        <v>11</v>
      </c>
      <c r="K9" s="109" t="s">
        <v>30</v>
      </c>
      <c r="L9" s="108" t="s">
        <v>1</v>
      </c>
      <c r="M9" s="108" t="s">
        <v>2</v>
      </c>
      <c r="N9" s="108" t="s">
        <v>16</v>
      </c>
      <c r="O9" s="108" t="s">
        <v>17</v>
      </c>
      <c r="P9" s="108" t="s">
        <v>18</v>
      </c>
      <c r="Q9" s="108" t="s">
        <v>19</v>
      </c>
      <c r="R9" s="108" t="s">
        <v>20</v>
      </c>
    </row>
    <row r="10" spans="2:18" ht="23.25" thickBot="1" x14ac:dyDescent="0.25">
      <c r="B10" s="19" t="s">
        <v>39</v>
      </c>
      <c r="C10" s="19" t="s">
        <v>32</v>
      </c>
      <c r="D10" s="19" t="s">
        <v>33</v>
      </c>
      <c r="E10" s="19" t="s">
        <v>108</v>
      </c>
      <c r="F10" s="19" t="s">
        <v>76</v>
      </c>
      <c r="G10" s="19" t="s">
        <v>107</v>
      </c>
      <c r="H10" s="99"/>
      <c r="I10" s="35"/>
      <c r="J10" s="110" t="s">
        <v>38</v>
      </c>
      <c r="K10" s="110" t="s">
        <v>31</v>
      </c>
      <c r="L10" s="110" t="s">
        <v>21</v>
      </c>
      <c r="M10" s="110" t="s">
        <v>22</v>
      </c>
      <c r="N10" s="110" t="s">
        <v>23</v>
      </c>
      <c r="O10" s="110" t="s">
        <v>24</v>
      </c>
      <c r="P10" s="110" t="s">
        <v>43</v>
      </c>
      <c r="Q10" s="110" t="s">
        <v>42</v>
      </c>
      <c r="R10" s="110" t="s">
        <v>25</v>
      </c>
    </row>
    <row r="11" spans="2:18" ht="13.5" thickBot="1" x14ac:dyDescent="0.25">
      <c r="B11" s="18" t="s">
        <v>77</v>
      </c>
      <c r="C11" s="18"/>
      <c r="D11" s="18"/>
      <c r="E11" s="17" t="str">
        <f>$F$2</f>
        <v>Pja</v>
      </c>
      <c r="F11" s="17"/>
      <c r="G11" s="17"/>
      <c r="H11" s="100"/>
      <c r="I11" s="35"/>
      <c r="J11" s="110" t="s">
        <v>73</v>
      </c>
      <c r="K11" s="110"/>
      <c r="L11" s="110"/>
      <c r="M11" s="110"/>
      <c r="N11" s="110"/>
      <c r="O11" s="110"/>
      <c r="P11" s="110"/>
      <c r="Q11" s="110"/>
      <c r="R11" s="110"/>
    </row>
    <row r="12" spans="2:18" x14ac:dyDescent="0.2">
      <c r="B12" s="33" t="str">
        <f>L12</f>
        <v>REFEOIL00</v>
      </c>
      <c r="C12" s="33" t="str">
        <f>'EB1'!F2</f>
        <v>OIL</v>
      </c>
      <c r="D12" s="33" t="str">
        <f>'EB1'!G2</f>
        <v>DSL</v>
      </c>
      <c r="E12" s="95">
        <f>'EB1'!G$13/SUM('EB1'!$G$13:$M$13)</f>
        <v>0.36389900563393895</v>
      </c>
      <c r="F12" s="57">
        <f>-SUM('EB1'!F13)/SUM('EB1'!G13:M13)</f>
        <v>1.0128203720739584</v>
      </c>
      <c r="G12" s="55">
        <f>SUM('EB1'!G13:M13)</f>
        <v>15667.368999999999</v>
      </c>
      <c r="H12" s="16"/>
      <c r="I12" s="35"/>
      <c r="J12" s="111" t="s">
        <v>87</v>
      </c>
      <c r="K12" s="112"/>
      <c r="L12" s="112" t="str">
        <f>$B$2&amp;$H$2&amp;'EB1'!F2&amp;"00"</f>
        <v>REFEOIL00</v>
      </c>
      <c r="M12" s="115" t="str">
        <f>$D$2&amp;" "&amp;$H$1&amp;RIGHT(L12,2)</f>
        <v>Refinery Existing00</v>
      </c>
      <c r="N12" s="112" t="str">
        <f>$E$2</f>
        <v>PJ</v>
      </c>
      <c r="O12" s="112" t="str">
        <f>$F$2</f>
        <v>Pja</v>
      </c>
      <c r="P12" s="111"/>
      <c r="Q12" s="111" t="s">
        <v>110</v>
      </c>
      <c r="R12" s="112"/>
    </row>
    <row r="13" spans="2:18" x14ac:dyDescent="0.2">
      <c r="D13" s="33" t="str">
        <f>'EB1'!H2</f>
        <v>KER</v>
      </c>
      <c r="E13" s="95">
        <f>'EB1'!H$13/SUM('EB1'!$G$13:$M$13)</f>
        <v>6.1878800454626431E-2</v>
      </c>
      <c r="F13" s="38"/>
      <c r="H13" s="35"/>
      <c r="I13" s="35"/>
      <c r="J13" s="5"/>
      <c r="K13" s="5"/>
      <c r="L13" s="5"/>
      <c r="M13" s="23"/>
      <c r="N13" s="5"/>
      <c r="O13" s="5"/>
      <c r="P13" s="5"/>
      <c r="Q13" s="5"/>
      <c r="R13" s="5"/>
    </row>
    <row r="14" spans="2:18" x14ac:dyDescent="0.2">
      <c r="B14" s="36"/>
      <c r="C14" s="36"/>
      <c r="D14" s="36" t="str">
        <f>'EB1'!I2</f>
        <v>LPG</v>
      </c>
      <c r="E14" s="95">
        <f>'EB1'!I$13/SUM('EB1'!$G$13:$M$13)</f>
        <v>6.9335444898246806E-2</v>
      </c>
      <c r="F14" s="42"/>
      <c r="G14" s="36"/>
      <c r="H14" s="36"/>
      <c r="I14" s="35"/>
      <c r="J14" s="5"/>
      <c r="K14" s="5"/>
      <c r="L14" s="5"/>
      <c r="M14" s="23"/>
      <c r="N14" s="5"/>
      <c r="O14" s="5"/>
      <c r="P14" s="5"/>
      <c r="Q14" s="5"/>
      <c r="R14" s="5"/>
    </row>
    <row r="15" spans="2:18" x14ac:dyDescent="0.2">
      <c r="B15" s="36"/>
      <c r="C15" s="36"/>
      <c r="D15" s="36" t="str">
        <f>'EB1'!J2</f>
        <v>GSL</v>
      </c>
      <c r="E15" s="95">
        <f>'EB1'!J$13/SUM('EB1'!$G$13:$M$13)</f>
        <v>0.21413371957984778</v>
      </c>
      <c r="F15" s="42"/>
      <c r="G15" s="36"/>
      <c r="H15" s="36"/>
      <c r="I15" s="36"/>
      <c r="J15" s="5"/>
      <c r="K15" s="5"/>
      <c r="L15" s="5"/>
      <c r="M15" s="23"/>
      <c r="N15" s="5"/>
      <c r="O15" s="5"/>
      <c r="P15" s="5"/>
      <c r="Q15" s="5"/>
      <c r="R15" s="5"/>
    </row>
    <row r="16" spans="2:18" x14ac:dyDescent="0.2">
      <c r="B16" s="36"/>
      <c r="C16" s="36"/>
      <c r="D16" s="36" t="str">
        <f>'EB1'!K2</f>
        <v>NAP</v>
      </c>
      <c r="E16" s="95">
        <f>'EB1'!K$13/SUM('EB1'!$G$13:$M$13)</f>
        <v>6.1930500264594526E-2</v>
      </c>
      <c r="F16" s="42"/>
      <c r="G16" s="36"/>
      <c r="H16" s="36"/>
      <c r="I16" s="36"/>
      <c r="J16" s="5"/>
      <c r="K16" s="5"/>
      <c r="L16" s="5"/>
      <c r="M16" s="23"/>
      <c r="N16" s="5"/>
      <c r="O16" s="5"/>
      <c r="P16" s="10"/>
      <c r="Q16" s="5"/>
      <c r="R16" s="5"/>
    </row>
    <row r="17" spans="2:18" x14ac:dyDescent="0.2">
      <c r="B17" s="36"/>
      <c r="C17" s="36"/>
      <c r="D17" s="36" t="str">
        <f>'EB1'!L2</f>
        <v>HFO</v>
      </c>
      <c r="E17" s="95">
        <f>'EB1'!L$13/SUM('EB1'!$G$13:$M$13)</f>
        <v>0.1458510359971735</v>
      </c>
      <c r="F17" s="42"/>
      <c r="G17" s="36"/>
      <c r="H17" s="36"/>
      <c r="I17" s="36"/>
      <c r="J17" s="5"/>
      <c r="K17" s="5"/>
      <c r="L17" s="5"/>
      <c r="M17" s="5"/>
      <c r="N17" s="5"/>
      <c r="O17" s="5"/>
      <c r="P17" s="10"/>
      <c r="Q17" s="5"/>
      <c r="R17" s="5"/>
    </row>
    <row r="18" spans="2:18" x14ac:dyDescent="0.2">
      <c r="B18" s="36"/>
      <c r="C18" s="36"/>
      <c r="D18" s="36" t="str">
        <f>'EB1'!M2</f>
        <v>OPP</v>
      </c>
      <c r="E18" s="95">
        <f>'EB1'!M$13/SUM('EB1'!$G$13:$M$13)</f>
        <v>8.2971493171572083E-2</v>
      </c>
      <c r="F18" s="42"/>
      <c r="G18" s="43"/>
      <c r="H18" s="43"/>
      <c r="I18" s="36"/>
      <c r="J18" s="5"/>
      <c r="K18" s="5"/>
      <c r="L18" s="5"/>
      <c r="M18" s="5"/>
      <c r="N18" s="5"/>
      <c r="O18" s="5"/>
      <c r="P18" s="5"/>
      <c r="Q18" s="5"/>
      <c r="R18" s="5"/>
    </row>
    <row r="19" spans="2:18" x14ac:dyDescent="0.2">
      <c r="B19" s="36"/>
      <c r="C19" s="36"/>
      <c r="D19" s="36"/>
      <c r="E19" s="43"/>
      <c r="F19" s="36"/>
      <c r="G19" s="36"/>
      <c r="H19" s="36"/>
      <c r="I19" s="36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E20" s="44"/>
      <c r="I20" s="36"/>
      <c r="J20" s="5"/>
      <c r="K20" s="5"/>
      <c r="L20" s="5"/>
      <c r="M20" s="5"/>
      <c r="N20" s="5"/>
      <c r="O20" s="5"/>
      <c r="P20" s="5"/>
      <c r="Q20" s="5"/>
      <c r="R20" s="5"/>
    </row>
    <row r="23" spans="2:18" x14ac:dyDescent="0.2">
      <c r="B23" s="48"/>
      <c r="C23" s="1" t="s">
        <v>115</v>
      </c>
    </row>
    <row r="24" spans="2:18" x14ac:dyDescent="0.2">
      <c r="B24" s="56"/>
      <c r="C24" s="1" t="s">
        <v>116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S12"/>
  <sheetViews>
    <sheetView zoomScale="120" zoomScaleNormal="120" workbookViewId="0">
      <selection activeCell="C25" sqref="C25"/>
    </sheetView>
  </sheetViews>
  <sheetFormatPr defaultRowHeight="12.75" x14ac:dyDescent="0.2"/>
  <cols>
    <col min="2" max="2" width="11.7109375" bestFit="1" customWidth="1"/>
    <col min="11" max="11" width="13.85546875" customWidth="1"/>
    <col min="13" max="13" width="12.28515625" bestFit="1" customWidth="1"/>
    <col min="14" max="14" width="11.7109375" bestFit="1" customWidth="1"/>
    <col min="16" max="16" width="12" customWidth="1"/>
  </cols>
  <sheetData>
    <row r="4" spans="2:19" x14ac:dyDescent="0.2">
      <c r="B4" s="102" t="s">
        <v>141</v>
      </c>
      <c r="C4" s="33"/>
      <c r="D4" s="33"/>
      <c r="E4" s="33"/>
      <c r="F4" s="33"/>
      <c r="G4" s="33"/>
      <c r="H4" s="33"/>
    </row>
    <row r="5" spans="2:19" ht="13.5" thickBot="1" x14ac:dyDescent="0.25">
      <c r="B5" s="101" t="s">
        <v>0</v>
      </c>
      <c r="C5" s="105" t="s">
        <v>142</v>
      </c>
      <c r="D5" s="105" t="s">
        <v>143</v>
      </c>
      <c r="E5" s="105" t="s">
        <v>144</v>
      </c>
      <c r="F5" s="105" t="s">
        <v>145</v>
      </c>
      <c r="G5" s="105" t="s">
        <v>146</v>
      </c>
      <c r="H5" s="105" t="s">
        <v>147</v>
      </c>
    </row>
    <row r="6" spans="2:19" x14ac:dyDescent="0.2">
      <c r="B6" s="103" t="s">
        <v>148</v>
      </c>
      <c r="C6" s="104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</row>
    <row r="7" spans="2:19" x14ac:dyDescent="0.2">
      <c r="K7" s="10"/>
      <c r="L7" s="5"/>
      <c r="M7" s="10"/>
      <c r="N7" s="10"/>
      <c r="O7" s="10"/>
      <c r="P7" s="10"/>
      <c r="Q7" s="10"/>
      <c r="R7" s="10"/>
      <c r="S7" s="10"/>
    </row>
    <row r="9" spans="2:19" x14ac:dyDescent="0.2">
      <c r="B9" s="106" t="s">
        <v>14</v>
      </c>
      <c r="C9" s="106"/>
      <c r="D9" s="107"/>
      <c r="E9" s="107"/>
      <c r="F9" s="107"/>
      <c r="G9" s="107"/>
      <c r="H9" s="107"/>
      <c r="I9" s="107"/>
      <c r="J9" s="107"/>
    </row>
    <row r="10" spans="2:19" x14ac:dyDescent="0.2">
      <c r="B10" s="108" t="s">
        <v>7</v>
      </c>
      <c r="C10" s="109" t="s">
        <v>30</v>
      </c>
      <c r="D10" s="108" t="s">
        <v>0</v>
      </c>
      <c r="E10" s="108" t="s">
        <v>3</v>
      </c>
      <c r="F10" s="108" t="s">
        <v>4</v>
      </c>
      <c r="G10" s="108" t="s">
        <v>8</v>
      </c>
      <c r="H10" s="108" t="s">
        <v>9</v>
      </c>
      <c r="I10" s="108" t="s">
        <v>10</v>
      </c>
      <c r="J10" s="108" t="s">
        <v>12</v>
      </c>
    </row>
    <row r="11" spans="2:19" ht="34.5" thickBot="1" x14ac:dyDescent="0.25">
      <c r="B11" s="110" t="s">
        <v>37</v>
      </c>
      <c r="C11" s="110" t="s">
        <v>31</v>
      </c>
      <c r="D11" s="110" t="s">
        <v>26</v>
      </c>
      <c r="E11" s="110" t="s">
        <v>27</v>
      </c>
      <c r="F11" s="110" t="s">
        <v>4</v>
      </c>
      <c r="G11" s="110" t="s">
        <v>40</v>
      </c>
      <c r="H11" s="110" t="s">
        <v>41</v>
      </c>
      <c r="I11" s="110" t="s">
        <v>28</v>
      </c>
      <c r="J11" s="110" t="s">
        <v>29</v>
      </c>
    </row>
    <row r="12" spans="2:19" x14ac:dyDescent="0.2">
      <c r="B12" s="111" t="s">
        <v>149</v>
      </c>
      <c r="C12" s="112"/>
      <c r="D12" s="111" t="str">
        <f>B6</f>
        <v>TOTCO2</v>
      </c>
      <c r="E12" s="111" t="s">
        <v>150</v>
      </c>
      <c r="F12" s="111" t="str">
        <f>'EB1'!AA2</f>
        <v>kt</v>
      </c>
      <c r="G12" s="111"/>
      <c r="H12" s="111"/>
      <c r="I12" s="111"/>
      <c r="J12" s="111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62"/>
  <sheetViews>
    <sheetView zoomScale="60" zoomScaleNormal="60" workbookViewId="0">
      <selection activeCell="N15" sqref="N15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13" max="13" width="6.7109375" customWidth="1"/>
    <col min="14" max="14" width="26.140625" customWidth="1"/>
    <col min="15" max="15" width="22.5703125" customWidth="1"/>
    <col min="18" max="18" width="2.7109375" customWidth="1"/>
  </cols>
  <sheetData>
    <row r="2" spans="2:2" ht="18" x14ac:dyDescent="0.25">
      <c r="B2" s="62" t="s">
        <v>152</v>
      </c>
    </row>
    <row r="3" spans="2:2" ht="18" x14ac:dyDescent="0.25">
      <c r="B3" s="62" t="s">
        <v>153</v>
      </c>
    </row>
    <row r="6" spans="2:2" x14ac:dyDescent="0.2">
      <c r="B6" s="32" t="s">
        <v>154</v>
      </c>
    </row>
    <row r="7" spans="2:2" x14ac:dyDescent="0.2">
      <c r="B7" s="1" t="s">
        <v>155</v>
      </c>
    </row>
    <row r="8" spans="2:2" x14ac:dyDescent="0.2">
      <c r="B8" s="1" t="s">
        <v>156</v>
      </c>
    </row>
    <row r="9" spans="2:2" x14ac:dyDescent="0.2">
      <c r="B9" s="1" t="s">
        <v>157</v>
      </c>
    </row>
    <row r="10" spans="2:2" x14ac:dyDescent="0.2">
      <c r="B10" s="1" t="s">
        <v>158</v>
      </c>
    </row>
    <row r="11" spans="2:2" x14ac:dyDescent="0.2">
      <c r="B11" s="1" t="s">
        <v>159</v>
      </c>
    </row>
    <row r="12" spans="2:2" x14ac:dyDescent="0.2">
      <c r="B12" s="1" t="s">
        <v>160</v>
      </c>
    </row>
    <row r="21" spans="2:18" ht="18" x14ac:dyDescent="0.25">
      <c r="B21" s="62" t="s">
        <v>151</v>
      </c>
    </row>
    <row r="23" spans="2:18" ht="18" x14ac:dyDescent="0.25">
      <c r="D23" s="116" t="s">
        <v>122</v>
      </c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8"/>
      <c r="R23" s="72"/>
    </row>
    <row r="24" spans="2:18" ht="12.75" customHeight="1" x14ac:dyDescent="0.2">
      <c r="D24" s="63" t="s">
        <v>118</v>
      </c>
      <c r="E24" s="63"/>
      <c r="F24" s="63"/>
      <c r="G24" s="63"/>
      <c r="H24" s="63"/>
      <c r="I24" s="63"/>
      <c r="M24" s="63" t="s">
        <v>117</v>
      </c>
      <c r="N24" s="63"/>
      <c r="O24" s="63"/>
      <c r="P24" s="63"/>
      <c r="Q24" s="64"/>
    </row>
    <row r="25" spans="2:18" x14ac:dyDescent="0.2">
      <c r="M25" s="63" t="s">
        <v>119</v>
      </c>
      <c r="N25" s="63"/>
      <c r="O25" s="63"/>
      <c r="P25" s="63"/>
    </row>
    <row r="62" spans="14:18" x14ac:dyDescent="0.2">
      <c r="N62" s="64"/>
      <c r="O62" s="64"/>
      <c r="P62" s="64"/>
      <c r="Q62" s="5"/>
      <c r="R62" s="5"/>
    </row>
  </sheetData>
  <mergeCells count="1">
    <mergeCell ref="D23:Q23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2"/>
  <sheetViews>
    <sheetView tabSelected="1" zoomScaleNormal="100" workbookViewId="0">
      <selection activeCell="G20" sqref="G20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42578125" customWidth="1"/>
    <col min="6" max="6" width="8.42578125" bestFit="1" customWidth="1"/>
    <col min="7" max="7" width="14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140625" bestFit="1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'EB1'!D2</f>
        <v>COA</v>
      </c>
      <c r="D2" s="14" t="str">
        <f>'EB1'!D3</f>
        <v>Solid Fuels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18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18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</row>
    <row r="5" spans="2:18" x14ac:dyDescent="0.2">
      <c r="I5" s="111" t="s">
        <v>65</v>
      </c>
      <c r="J5" s="112"/>
      <c r="K5" s="111" t="str">
        <f>C2</f>
        <v>COA</v>
      </c>
      <c r="L5" s="111" t="str">
        <f>D2</f>
        <v>Solid Fuels</v>
      </c>
      <c r="M5" s="111" t="str">
        <f>$E$2</f>
        <v>PJ</v>
      </c>
      <c r="N5" s="111"/>
      <c r="O5" s="111"/>
      <c r="P5" s="111"/>
      <c r="Q5" s="111"/>
    </row>
    <row r="7" spans="2:18" x14ac:dyDescent="0.2">
      <c r="D7" s="4" t="s">
        <v>13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H8" s="5"/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</row>
    <row r="11" spans="2:18" s="5" customFormat="1" x14ac:dyDescent="0.2">
      <c r="B11" s="10" t="str">
        <f>K11</f>
        <v>MINCOA1</v>
      </c>
      <c r="C11" s="10"/>
      <c r="D11" s="10" t="str">
        <f>$K$5</f>
        <v>COA</v>
      </c>
      <c r="E11" s="58">
        <v>80000</v>
      </c>
      <c r="F11" s="60">
        <v>2</v>
      </c>
      <c r="G11" s="54">
        <v>8000</v>
      </c>
      <c r="I11" s="111" t="str">
        <f>'EB1'!$B$5</f>
        <v>MIN</v>
      </c>
      <c r="J11" s="112"/>
      <c r="K11" s="112" t="str">
        <f>$I$11&amp;$C$2&amp;1</f>
        <v>MINCOA1</v>
      </c>
      <c r="L11" s="115" t="str">
        <f>"Domestic Supply of "&amp;$D$2&amp; " Step "&amp;RIGHT(K11,1)</f>
        <v>Domestic Supply of Solid Fuels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18" x14ac:dyDescent="0.2">
      <c r="B12" s="10" t="str">
        <f>K12</f>
        <v>MINCOA2</v>
      </c>
      <c r="C12" s="10"/>
      <c r="D12" s="10" t="str">
        <f>$K$5</f>
        <v>COA</v>
      </c>
      <c r="E12" s="58">
        <v>160000</v>
      </c>
      <c r="F12" s="60">
        <v>2.5</v>
      </c>
      <c r="G12" s="54">
        <f>'EB1'!$D$5*'EB1'!D22</f>
        <v>1315.9831750000001</v>
      </c>
      <c r="I12" s="112"/>
      <c r="J12" s="112"/>
      <c r="K12" s="112" t="str">
        <f>$I$11&amp;$C$2&amp;2</f>
        <v>MINCOA2</v>
      </c>
      <c r="L12" s="115" t="str">
        <f>"Domestic Supply of "&amp;$D$2&amp; " Step "&amp;RIGHT(K12,1)</f>
        <v>Domestic Supply of Solid Fuels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  <c r="R12" s="5"/>
    </row>
    <row r="13" spans="2:18" x14ac:dyDescent="0.2">
      <c r="B13" s="10" t="str">
        <f>K13</f>
        <v>MINCOA3</v>
      </c>
      <c r="C13" s="10"/>
      <c r="D13" s="10" t="str">
        <f>$K$5</f>
        <v>COA</v>
      </c>
      <c r="E13" s="58">
        <v>3000000</v>
      </c>
      <c r="F13" s="60">
        <v>3</v>
      </c>
      <c r="G13" s="15"/>
      <c r="I13" s="112"/>
      <c r="J13" s="112"/>
      <c r="K13" s="112" t="str">
        <f>$I$11&amp;$C$2&amp;3</f>
        <v>MINCOA3</v>
      </c>
      <c r="L13" s="115" t="str">
        <f>"Domestic Supply of "&amp;$D$2&amp; " Step "&amp;RIGHT(K13,1)</f>
        <v>Domestic Supply of Solid Fuels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</row>
    <row r="14" spans="2:18" x14ac:dyDescent="0.2">
      <c r="B14" s="10" t="str">
        <f>K14</f>
        <v>IMPCOA1</v>
      </c>
      <c r="C14" s="10"/>
      <c r="D14" s="10" t="str">
        <f>$K$5</f>
        <v>COA</v>
      </c>
      <c r="E14" s="9"/>
      <c r="F14" s="60">
        <v>2.75</v>
      </c>
      <c r="G14" s="16"/>
      <c r="I14" s="112" t="str">
        <f>'EB1'!$B$6</f>
        <v>IMP</v>
      </c>
      <c r="J14" s="112"/>
      <c r="K14" s="112" t="str">
        <f>$I$14&amp;$C$2&amp;1</f>
        <v>IMPCOA1</v>
      </c>
      <c r="L14" s="115" t="str">
        <f>"Import of "&amp;$D$2&amp; " Step "&amp;RIGHT(K14,1)</f>
        <v>Import of Solid Fuels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</row>
    <row r="15" spans="2:18" s="5" customFormat="1" x14ac:dyDescent="0.2">
      <c r="B15" s="10" t="str">
        <f>K15</f>
        <v>EXPCOA1</v>
      </c>
      <c r="C15" s="10" t="str">
        <f>$K$5</f>
        <v>COA</v>
      </c>
      <c r="D15" s="10"/>
      <c r="F15" s="60">
        <v>2.75</v>
      </c>
      <c r="G15" s="55">
        <f>-'EB1'!D7</f>
        <v>745.59484999999995</v>
      </c>
      <c r="I15" s="112" t="str">
        <f>'EB1'!B7</f>
        <v>EXP</v>
      </c>
      <c r="J15" s="112"/>
      <c r="K15" s="112" t="str">
        <f>$I$15&amp;$C$2&amp;1</f>
        <v>EXPCOA1</v>
      </c>
      <c r="L15" s="115" t="str">
        <f>"Export of "&amp;$D$2&amp; " Step "&amp;RIGHT(K15,1)</f>
        <v>Export of Solid Fuels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R15"/>
    </row>
    <row r="16" spans="2:18" s="5" customFormat="1" x14ac:dyDescent="0.2">
      <c r="B16" s="10"/>
      <c r="C16" s="10"/>
      <c r="E16" s="9"/>
      <c r="G16" s="15"/>
    </row>
    <row r="17" spans="2:18" s="5" customFormat="1" x14ac:dyDescent="0.2">
      <c r="B17" s="1"/>
    </row>
    <row r="18" spans="2:18" s="5" customFormat="1" x14ac:dyDescent="0.2"/>
    <row r="19" spans="2:18" x14ac:dyDescent="0.2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</row>
    <row r="21" spans="2:18" x14ac:dyDescent="0.2">
      <c r="B21" s="5"/>
      <c r="H21" s="5"/>
      <c r="I21" s="5"/>
      <c r="J21" s="5"/>
      <c r="K21" s="5"/>
      <c r="L21" s="5"/>
      <c r="M21" s="5"/>
      <c r="N21" s="5"/>
      <c r="O21" s="5"/>
      <c r="P21" s="5"/>
      <c r="Q21" s="5"/>
    </row>
    <row r="22" spans="2:18" s="1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2:18" x14ac:dyDescent="0.2">
      <c r="R23" s="1"/>
    </row>
    <row r="25" spans="2:18" s="5" customFormat="1" x14ac:dyDescent="0.2">
      <c r="B25" s="58"/>
      <c r="C25" s="1" t="s">
        <v>115</v>
      </c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2:18" s="5" customFormat="1" x14ac:dyDescent="0.2">
      <c r="B26" s="56"/>
      <c r="C26" s="1" t="s">
        <v>116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</row>
    <row r="27" spans="2:18" s="5" customFormat="1" x14ac:dyDescent="0.2"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</row>
    <row r="32" spans="2:18" x14ac:dyDescent="0.2">
      <c r="R32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7109375" customWidth="1"/>
    <col min="7" max="7" width="14.28515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710937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18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8" ht="15.75" x14ac:dyDescent="0.25">
      <c r="B2" s="14"/>
      <c r="C2" s="14" t="str">
        <f>'EB1'!E2</f>
        <v>GAS</v>
      </c>
      <c r="D2" s="14" t="str">
        <f>'EB1'!E3</f>
        <v>Natural Gas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18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18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</row>
    <row r="5" spans="2:18" x14ac:dyDescent="0.2">
      <c r="I5" s="111" t="s">
        <v>65</v>
      </c>
      <c r="J5" s="112"/>
      <c r="K5" s="111" t="str">
        <f>C2</f>
        <v>GAS</v>
      </c>
      <c r="L5" s="111" t="str">
        <f>D2</f>
        <v>Natural Gas</v>
      </c>
      <c r="M5" s="111" t="str">
        <f>$E$2</f>
        <v>PJ</v>
      </c>
      <c r="N5" s="111"/>
      <c r="O5" s="111"/>
      <c r="P5" s="111"/>
      <c r="Q5" s="111"/>
    </row>
    <row r="7" spans="2:18" x14ac:dyDescent="0.2">
      <c r="D7" s="4" t="s">
        <v>13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</row>
    <row r="8" spans="2:18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18" s="5" customFormat="1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18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</row>
    <row r="11" spans="2:18" s="5" customFormat="1" x14ac:dyDescent="0.2">
      <c r="B11" s="10" t="str">
        <f>K11</f>
        <v>MINGAS1</v>
      </c>
      <c r="C11" s="10"/>
      <c r="D11" s="10" t="str">
        <f>$K$5</f>
        <v>GAS</v>
      </c>
      <c r="E11" s="53">
        <v>15000</v>
      </c>
      <c r="F11" s="59">
        <v>3.6</v>
      </c>
      <c r="G11" s="55">
        <f>'EB1'!$E$5*'EB1'!E21</f>
        <v>1579.8994000000002</v>
      </c>
      <c r="I11" s="111" t="str">
        <f>'EB1'!$B$5</f>
        <v>MIN</v>
      </c>
      <c r="J11" s="112"/>
      <c r="K11" s="112" t="str">
        <f>$I$11&amp;$C$2&amp;1</f>
        <v>MINGAS1</v>
      </c>
      <c r="L11" s="115" t="str">
        <f>"Domestic Supply of "&amp;$D$2&amp; " Step "&amp;RIGHT(K11,1)</f>
        <v>Domestic Supply of Natural Gas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18" x14ac:dyDescent="0.2">
      <c r="B12" s="10" t="str">
        <f>K12</f>
        <v>MINGAS2</v>
      </c>
      <c r="C12" s="10"/>
      <c r="D12" s="10" t="str">
        <f>$K$5</f>
        <v>GAS</v>
      </c>
      <c r="E12" s="53">
        <v>20000</v>
      </c>
      <c r="F12" s="59">
        <v>4.1399999999999997</v>
      </c>
      <c r="G12" s="55">
        <f>'EB1'!$E$5*'EB1'!E22</f>
        <v>1579.8994000000002</v>
      </c>
      <c r="H12" s="5"/>
      <c r="I12" s="112"/>
      <c r="J12" s="112"/>
      <c r="K12" s="112" t="str">
        <f>$I$11&amp;$C$2&amp;2</f>
        <v>MINGAS2</v>
      </c>
      <c r="L12" s="115" t="str">
        <f>"Domestic Supply of "&amp;$D$2&amp; " Step "&amp;RIGHT(K12,1)</f>
        <v>Domestic Supply of Natural Gas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  <c r="R12" s="5"/>
    </row>
    <row r="13" spans="2:18" x14ac:dyDescent="0.2">
      <c r="B13" s="10" t="str">
        <f>K13</f>
        <v>MINGAS3</v>
      </c>
      <c r="C13" s="10"/>
      <c r="D13" s="10" t="str">
        <f>$K$5</f>
        <v>GAS</v>
      </c>
      <c r="E13" s="59">
        <v>0</v>
      </c>
      <c r="F13" s="59">
        <v>5.4</v>
      </c>
      <c r="G13" s="53">
        <v>0</v>
      </c>
      <c r="I13" s="112"/>
      <c r="J13" s="112"/>
      <c r="K13" s="112" t="str">
        <f>$I$11&amp;$C$2&amp;3</f>
        <v>MINGAS3</v>
      </c>
      <c r="L13" s="115" t="str">
        <f>"Domestic Supply of "&amp;$D$2&amp; " Step "&amp;RIGHT(K13,1)</f>
        <v>Domestic Supply of Natural Gas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</row>
    <row r="14" spans="2:18" x14ac:dyDescent="0.2">
      <c r="B14" s="10" t="str">
        <f>K14</f>
        <v>IMPGAS1</v>
      </c>
      <c r="C14" s="10"/>
      <c r="D14" s="10" t="str">
        <f>$K$5</f>
        <v>GAS</v>
      </c>
      <c r="E14" s="5"/>
      <c r="F14" s="59">
        <v>4.5</v>
      </c>
      <c r="G14" s="55">
        <f>'EB1'!E6</f>
        <v>5316.6916000000001</v>
      </c>
      <c r="I14" s="112" t="str">
        <f>'EB1'!$B$6</f>
        <v>IMP</v>
      </c>
      <c r="J14" s="112"/>
      <c r="K14" s="112" t="str">
        <f>$I$14&amp;$C$2&amp;1</f>
        <v>IMPGAS1</v>
      </c>
      <c r="L14" s="115" t="str">
        <f>"Import of "&amp;$D$2&amp; " Step "&amp;RIGHT(K14,1)</f>
        <v>Import of Natural Gas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</row>
    <row r="15" spans="2:18" s="5" customFormat="1" x14ac:dyDescent="0.2">
      <c r="B15" s="10" t="str">
        <f>K15</f>
        <v>EXPGAS1</v>
      </c>
      <c r="C15" s="10" t="str">
        <f>$K$5</f>
        <v>GAS</v>
      </c>
      <c r="F15" s="59">
        <v>4.5</v>
      </c>
      <c r="G15" s="55">
        <f>-'EB1'!E7</f>
        <v>1006.5324000000001</v>
      </c>
      <c r="H15"/>
      <c r="I15" s="112" t="str">
        <f>'EB1'!B7</f>
        <v>EXP</v>
      </c>
      <c r="J15" s="112"/>
      <c r="K15" s="112" t="str">
        <f>$I$15&amp;$C$2&amp;1</f>
        <v>EXPGAS1</v>
      </c>
      <c r="L15" s="115" t="str">
        <f>"Export of "&amp;$D$2&amp; " Step "&amp;RIGHT(K15,1)</f>
        <v>Export of Natural Gas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R15"/>
    </row>
    <row r="16" spans="2:18" s="5" customFormat="1" x14ac:dyDescent="0.2">
      <c r="B16" s="1"/>
      <c r="F16" s="61"/>
    </row>
    <row r="17" spans="2:18" s="5" customFormat="1" x14ac:dyDescent="0.2"/>
    <row r="18" spans="2:18" s="5" customFormat="1" x14ac:dyDescent="0.2"/>
    <row r="19" spans="2:18" s="5" customFormat="1" x14ac:dyDescent="0.2">
      <c r="C19"/>
      <c r="D19"/>
      <c r="E19"/>
      <c r="F19"/>
      <c r="G19"/>
    </row>
    <row r="20" spans="2:18" x14ac:dyDescent="0.2">
      <c r="B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1" spans="2:18" x14ac:dyDescent="0.2">
      <c r="I21" s="5"/>
      <c r="J21" s="5"/>
      <c r="K21" s="5"/>
      <c r="L21" s="5"/>
      <c r="M21" s="5"/>
      <c r="N21" s="5"/>
      <c r="O21" s="5"/>
      <c r="P21" s="5"/>
      <c r="Q21" s="5"/>
    </row>
    <row r="22" spans="2:18" x14ac:dyDescent="0.2">
      <c r="B22" s="58"/>
      <c r="C22" s="1" t="s">
        <v>115</v>
      </c>
    </row>
    <row r="23" spans="2:18" s="1" customFormat="1" x14ac:dyDescent="0.2">
      <c r="B23" s="56"/>
      <c r="C23" s="1" t="s">
        <v>116</v>
      </c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2:18" x14ac:dyDescent="0.2">
      <c r="H24" s="1"/>
      <c r="R24" s="1"/>
    </row>
    <row r="26" spans="2:18" s="5" customFormat="1" x14ac:dyDescent="0.2"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2:18" s="5" customFormat="1" x14ac:dyDescent="0.2">
      <c r="B27"/>
      <c r="C27"/>
      <c r="D27"/>
      <c r="E27"/>
      <c r="F27"/>
      <c r="G27"/>
      <c r="I27"/>
      <c r="J27"/>
      <c r="K27"/>
      <c r="L27"/>
      <c r="M27"/>
      <c r="N27"/>
      <c r="O27"/>
      <c r="P27"/>
      <c r="Q27"/>
    </row>
    <row r="28" spans="2:18" s="5" customFormat="1" x14ac:dyDescent="0.2">
      <c r="B28"/>
      <c r="C28"/>
      <c r="D28"/>
      <c r="E28"/>
      <c r="F28"/>
      <c r="G28"/>
      <c r="I28"/>
      <c r="J28"/>
      <c r="K28"/>
      <c r="L28"/>
      <c r="M28"/>
      <c r="N28"/>
      <c r="O28"/>
      <c r="P28"/>
      <c r="Q28"/>
    </row>
    <row r="29" spans="2:18" s="5" customFormat="1" x14ac:dyDescent="0.2">
      <c r="B29"/>
      <c r="C29"/>
      <c r="D29"/>
      <c r="E29"/>
      <c r="F29"/>
      <c r="G29"/>
      <c r="I29"/>
      <c r="J29"/>
      <c r="K29"/>
      <c r="L29"/>
      <c r="M29"/>
      <c r="N29"/>
      <c r="O29"/>
      <c r="P29"/>
      <c r="Q29"/>
    </row>
    <row r="30" spans="2:18" s="5" customFormat="1" x14ac:dyDescent="0.2">
      <c r="B30"/>
      <c r="C30"/>
      <c r="D30"/>
      <c r="E30"/>
      <c r="F30"/>
      <c r="G30"/>
      <c r="I30"/>
      <c r="J30"/>
      <c r="K30"/>
      <c r="L30"/>
      <c r="M30"/>
      <c r="N30"/>
      <c r="O30"/>
      <c r="P30"/>
      <c r="Q30"/>
    </row>
    <row r="31" spans="2:18" s="5" customFormat="1" x14ac:dyDescent="0.2">
      <c r="B31"/>
      <c r="C31"/>
      <c r="D31"/>
      <c r="E31"/>
      <c r="F31"/>
      <c r="G31"/>
      <c r="I31"/>
      <c r="J31"/>
      <c r="K31"/>
      <c r="L31"/>
      <c r="M31"/>
      <c r="N31"/>
      <c r="O31"/>
      <c r="P31"/>
      <c r="Q31"/>
    </row>
    <row r="32" spans="2:18" s="5" customFormat="1" x14ac:dyDescent="0.2">
      <c r="B32"/>
      <c r="C32"/>
      <c r="D32"/>
      <c r="E32"/>
      <c r="F32"/>
      <c r="G32"/>
      <c r="I32"/>
      <c r="J32"/>
      <c r="K32"/>
      <c r="L32"/>
      <c r="M32"/>
      <c r="N32"/>
      <c r="O32"/>
      <c r="P32"/>
      <c r="Q32"/>
    </row>
    <row r="33" spans="2:18" s="5" customFormat="1" x14ac:dyDescent="0.2">
      <c r="B33"/>
      <c r="C33"/>
      <c r="D33"/>
      <c r="E33"/>
      <c r="F33"/>
      <c r="G33"/>
      <c r="I33"/>
      <c r="J33"/>
      <c r="K33"/>
      <c r="L33"/>
      <c r="M33"/>
      <c r="N33"/>
      <c r="O33"/>
      <c r="P33"/>
      <c r="Q33"/>
    </row>
    <row r="34" spans="2:18" x14ac:dyDescent="0.2">
      <c r="H34" s="5"/>
      <c r="R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4"/>
  <sheetViews>
    <sheetView zoomScaleNormal="100" workbookViewId="0">
      <selection activeCell="E1" sqref="E1:F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28515625" bestFit="1" customWidth="1"/>
    <col min="4" max="4" width="11.7109375" customWidth="1"/>
    <col min="5" max="5" width="14.5703125" bestFit="1" customWidth="1"/>
    <col min="6" max="6" width="8.140625" customWidth="1"/>
    <col min="7" max="7" width="14.140625" customWidth="1"/>
    <col min="8" max="8" width="2" bestFit="1" customWidth="1"/>
    <col min="9" max="9" width="13.7109375" customWidth="1"/>
    <col min="10" max="10" width="7.140625" customWidth="1"/>
    <col min="11" max="11" width="11.42578125" bestFit="1" customWidth="1"/>
    <col min="12" max="12" width="35" bestFit="1" customWidth="1"/>
    <col min="13" max="13" width="6.5703125" customWidth="1"/>
    <col min="14" max="14" width="11.5703125" customWidth="1"/>
    <col min="15" max="15" width="13" customWidth="1"/>
    <col min="16" max="16" width="15.140625" customWidth="1"/>
    <col min="17" max="17" width="7.5703125" bestFit="1" customWidth="1"/>
  </cols>
  <sheetData>
    <row r="1" spans="2:23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3" ht="15.75" x14ac:dyDescent="0.25">
      <c r="B2" s="14"/>
      <c r="C2" s="14" t="str">
        <f>'EB1'!F2</f>
        <v>OIL</v>
      </c>
      <c r="D2" s="14" t="str">
        <f>'EB1'!F3</f>
        <v>Crude Oil</v>
      </c>
      <c r="E2" s="14" t="str">
        <f>'EB1'!Z2</f>
        <v>PJ</v>
      </c>
      <c r="F2" s="14" t="str">
        <f>'EB1'!Y2</f>
        <v>M€2005</v>
      </c>
      <c r="I2" s="106" t="s">
        <v>14</v>
      </c>
      <c r="J2" s="106"/>
      <c r="K2" s="107"/>
      <c r="L2" s="107"/>
      <c r="M2" s="107"/>
      <c r="N2" s="107"/>
      <c r="O2" s="107"/>
      <c r="P2" s="107"/>
      <c r="Q2" s="107"/>
    </row>
    <row r="3" spans="2:23" x14ac:dyDescent="0.2">
      <c r="I3" s="108" t="s">
        <v>7</v>
      </c>
      <c r="J3" s="109" t="s">
        <v>30</v>
      </c>
      <c r="K3" s="108" t="s">
        <v>0</v>
      </c>
      <c r="L3" s="108" t="s">
        <v>3</v>
      </c>
      <c r="M3" s="108" t="s">
        <v>4</v>
      </c>
      <c r="N3" s="108" t="s">
        <v>8</v>
      </c>
      <c r="O3" s="108" t="s">
        <v>9</v>
      </c>
      <c r="P3" s="108" t="s">
        <v>10</v>
      </c>
      <c r="Q3" s="108" t="s">
        <v>12</v>
      </c>
    </row>
    <row r="4" spans="2:23" ht="23.25" thickBot="1" x14ac:dyDescent="0.25">
      <c r="C4" s="1"/>
      <c r="I4" s="110" t="s">
        <v>37</v>
      </c>
      <c r="J4" s="110" t="s">
        <v>31</v>
      </c>
      <c r="K4" s="110" t="s">
        <v>26</v>
      </c>
      <c r="L4" s="110" t="s">
        <v>27</v>
      </c>
      <c r="M4" s="110" t="s">
        <v>4</v>
      </c>
      <c r="N4" s="110" t="s">
        <v>40</v>
      </c>
      <c r="O4" s="110" t="s">
        <v>41</v>
      </c>
      <c r="P4" s="110" t="s">
        <v>28</v>
      </c>
      <c r="Q4" s="110" t="s">
        <v>29</v>
      </c>
      <c r="T4" s="5"/>
      <c r="U4" s="5"/>
    </row>
    <row r="5" spans="2:23" x14ac:dyDescent="0.2">
      <c r="I5" s="111" t="s">
        <v>65</v>
      </c>
      <c r="J5" s="112"/>
      <c r="K5" s="111" t="str">
        <f>C2</f>
        <v>OIL</v>
      </c>
      <c r="L5" s="111" t="str">
        <f>D2</f>
        <v>Crude Oil</v>
      </c>
      <c r="M5" s="111" t="str">
        <f>$E$2</f>
        <v>PJ</v>
      </c>
      <c r="N5" s="111"/>
      <c r="O5" s="111"/>
      <c r="P5" s="111"/>
      <c r="Q5" s="111"/>
      <c r="S5" s="5"/>
      <c r="T5" s="5"/>
      <c r="U5" s="5"/>
      <c r="V5" s="5"/>
      <c r="W5" s="5"/>
    </row>
    <row r="6" spans="2:23" x14ac:dyDescent="0.2">
      <c r="S6" s="5"/>
      <c r="T6" s="5"/>
      <c r="U6" s="5"/>
      <c r="V6" s="5"/>
      <c r="W6" s="5"/>
    </row>
    <row r="7" spans="2:23" x14ac:dyDescent="0.2">
      <c r="D7" s="4" t="s">
        <v>13</v>
      </c>
      <c r="F7" s="4"/>
      <c r="I7" s="106" t="s">
        <v>15</v>
      </c>
      <c r="J7" s="106"/>
      <c r="K7" s="113"/>
      <c r="L7" s="113"/>
      <c r="M7" s="113"/>
      <c r="N7" s="113"/>
      <c r="O7" s="113"/>
      <c r="P7" s="113"/>
      <c r="Q7" s="113"/>
      <c r="V7" s="5"/>
      <c r="W7" s="5"/>
    </row>
    <row r="8" spans="2:23" x14ac:dyDescent="0.2">
      <c r="B8" s="3" t="s">
        <v>1</v>
      </c>
      <c r="C8" s="21" t="s">
        <v>5</v>
      </c>
      <c r="D8" s="3" t="s">
        <v>6</v>
      </c>
      <c r="E8" s="66" t="s">
        <v>34</v>
      </c>
      <c r="F8" s="66" t="s">
        <v>35</v>
      </c>
      <c r="G8" s="66" t="s">
        <v>72</v>
      </c>
      <c r="I8" s="108" t="s">
        <v>11</v>
      </c>
      <c r="J8" s="109" t="s">
        <v>30</v>
      </c>
      <c r="K8" s="108" t="s">
        <v>1</v>
      </c>
      <c r="L8" s="108" t="s">
        <v>2</v>
      </c>
      <c r="M8" s="108" t="s">
        <v>16</v>
      </c>
      <c r="N8" s="108" t="s">
        <v>17</v>
      </c>
      <c r="O8" s="108" t="s">
        <v>18</v>
      </c>
      <c r="P8" s="108" t="s">
        <v>19</v>
      </c>
      <c r="Q8" s="108" t="s">
        <v>20</v>
      </c>
    </row>
    <row r="9" spans="2:23" ht="23.25" thickBot="1" x14ac:dyDescent="0.25">
      <c r="B9" s="18" t="s">
        <v>39</v>
      </c>
      <c r="C9" s="18" t="s">
        <v>32</v>
      </c>
      <c r="D9" s="18" t="s">
        <v>33</v>
      </c>
      <c r="E9" s="18" t="s">
        <v>36</v>
      </c>
      <c r="F9" s="18" t="s">
        <v>79</v>
      </c>
      <c r="G9" s="18" t="s">
        <v>78</v>
      </c>
      <c r="H9" s="5"/>
      <c r="I9" s="110" t="s">
        <v>38</v>
      </c>
      <c r="J9" s="110" t="s">
        <v>31</v>
      </c>
      <c r="K9" s="110" t="s">
        <v>21</v>
      </c>
      <c r="L9" s="110" t="s">
        <v>22</v>
      </c>
      <c r="M9" s="110" t="s">
        <v>23</v>
      </c>
      <c r="N9" s="110" t="s">
        <v>24</v>
      </c>
      <c r="O9" s="110" t="s">
        <v>43</v>
      </c>
      <c r="P9" s="110" t="s">
        <v>42</v>
      </c>
      <c r="Q9" s="110" t="s">
        <v>25</v>
      </c>
    </row>
    <row r="10" spans="2:23" s="5" customFormat="1" ht="13.5" thickBot="1" x14ac:dyDescent="0.25">
      <c r="B10" s="18" t="s">
        <v>77</v>
      </c>
      <c r="C10" s="17"/>
      <c r="D10" s="17"/>
      <c r="E10" s="17" t="str">
        <f>$E$2</f>
        <v>PJ</v>
      </c>
      <c r="F10" s="17" t="str">
        <f>$F$2&amp;"/"&amp;$E$2</f>
        <v>M€2005/PJ</v>
      </c>
      <c r="G10" s="17" t="str">
        <f>$E$2</f>
        <v>PJ</v>
      </c>
      <c r="I10" s="110" t="s">
        <v>73</v>
      </c>
      <c r="J10" s="114"/>
      <c r="K10" s="114"/>
      <c r="L10" s="114"/>
      <c r="M10" s="114"/>
      <c r="N10" s="114"/>
      <c r="O10" s="114"/>
      <c r="P10" s="114"/>
      <c r="Q10" s="114"/>
      <c r="R10"/>
      <c r="V10"/>
      <c r="W10"/>
    </row>
    <row r="11" spans="2:23" s="5" customFormat="1" x14ac:dyDescent="0.2">
      <c r="B11" s="10" t="str">
        <f>K11</f>
        <v>MINOIL1</v>
      </c>
      <c r="C11" s="10"/>
      <c r="D11" s="10" t="str">
        <f>$K$5</f>
        <v>OIL</v>
      </c>
      <c r="E11" s="48">
        <v>7200</v>
      </c>
      <c r="F11" s="59">
        <v>6.4</v>
      </c>
      <c r="G11" s="55">
        <f>'EB1'!$F$5*'EB1'!F21</f>
        <v>2149.0016000000001</v>
      </c>
      <c r="I11" s="111" t="str">
        <f>'EB1'!$B$5</f>
        <v>MIN</v>
      </c>
      <c r="J11" s="112"/>
      <c r="K11" s="112" t="str">
        <f>$I$11&amp;$C$2&amp;1</f>
        <v>MINOIL1</v>
      </c>
      <c r="L11" s="115" t="str">
        <f>"Domestic Supply of "&amp;$D$2&amp; " Step "&amp;RIGHT(K11,1)</f>
        <v>Domestic Supply of Crude Oil Step 1</v>
      </c>
      <c r="M11" s="112" t="str">
        <f>$E$2</f>
        <v>PJ</v>
      </c>
      <c r="N11" s="112" t="str">
        <f>$E$2&amp;"a"</f>
        <v>PJa</v>
      </c>
      <c r="O11" s="112"/>
      <c r="P11" s="112"/>
      <c r="Q11" s="112"/>
    </row>
    <row r="12" spans="2:23" s="5" customFormat="1" x14ac:dyDescent="0.2">
      <c r="B12" s="10" t="str">
        <f>K12</f>
        <v>MINOIL2</v>
      </c>
      <c r="C12" s="10"/>
      <c r="D12" s="10" t="str">
        <f>$K$5</f>
        <v>OIL</v>
      </c>
      <c r="E12" s="48">
        <v>1800</v>
      </c>
      <c r="F12" s="59">
        <v>7.3599999999999994</v>
      </c>
      <c r="G12" s="55">
        <f>'EB1'!$F$5*'EB1'!F22</f>
        <v>537.25040000000001</v>
      </c>
      <c r="I12" s="112"/>
      <c r="J12" s="112"/>
      <c r="K12" s="112" t="str">
        <f>$I$11&amp;$C$2&amp;2</f>
        <v>MINOIL2</v>
      </c>
      <c r="L12" s="115" t="str">
        <f>"Domestic Supply of "&amp;$D$2&amp; " Step "&amp;RIGHT(K12,1)</f>
        <v>Domestic Supply of Crude Oil Step 2</v>
      </c>
      <c r="M12" s="112" t="str">
        <f>$E$2</f>
        <v>PJ</v>
      </c>
      <c r="N12" s="112" t="str">
        <f>$E$2&amp;"a"</f>
        <v>PJa</v>
      </c>
      <c r="O12" s="112"/>
      <c r="P12" s="112"/>
      <c r="Q12" s="112"/>
    </row>
    <row r="13" spans="2:23" x14ac:dyDescent="0.2">
      <c r="B13" s="10" t="str">
        <f>K13</f>
        <v>MINOIL3</v>
      </c>
      <c r="C13" s="10"/>
      <c r="D13" s="10" t="str">
        <f>$K$5</f>
        <v>OIL</v>
      </c>
      <c r="E13" s="48">
        <v>1200000</v>
      </c>
      <c r="F13" s="59">
        <v>9.6000000000000014</v>
      </c>
      <c r="G13" s="15"/>
      <c r="I13" s="112"/>
      <c r="J13" s="112"/>
      <c r="K13" s="112" t="str">
        <f>$I$11&amp;$C$2&amp;3</f>
        <v>MINOIL3</v>
      </c>
      <c r="L13" s="115" t="str">
        <f>"Domestic Supply of "&amp;$D$2&amp; " Step "&amp;RIGHT(K13,1)</f>
        <v>Domestic Supply of Crude Oil Step 3</v>
      </c>
      <c r="M13" s="112" t="str">
        <f>$E$2</f>
        <v>PJ</v>
      </c>
      <c r="N13" s="112" t="str">
        <f>$E$2&amp;"a"</f>
        <v>PJa</v>
      </c>
      <c r="O13" s="112"/>
      <c r="P13" s="112"/>
      <c r="Q13" s="112"/>
      <c r="R13" s="5"/>
      <c r="S13" s="5"/>
      <c r="T13" s="5"/>
      <c r="U13" s="5"/>
      <c r="V13" s="5"/>
      <c r="W13" s="5"/>
    </row>
    <row r="14" spans="2:23" x14ac:dyDescent="0.2">
      <c r="B14" s="10" t="str">
        <f>K14</f>
        <v>IMPOIL1</v>
      </c>
      <c r="C14" s="10"/>
      <c r="D14" s="10" t="str">
        <f>$K$5</f>
        <v>OIL</v>
      </c>
      <c r="E14" s="48"/>
      <c r="F14" s="59">
        <v>8</v>
      </c>
      <c r="G14" s="15"/>
      <c r="I14" s="112" t="str">
        <f>'EB1'!$B$6</f>
        <v>IMP</v>
      </c>
      <c r="J14" s="112"/>
      <c r="K14" s="112" t="str">
        <f>$I$14&amp;$C$2&amp;1</f>
        <v>IMPOIL1</v>
      </c>
      <c r="L14" s="115" t="str">
        <f>"Import of "&amp;$D$2&amp; " Step "&amp;RIGHT(K14,1)</f>
        <v>Import of Crude Oil Step 1</v>
      </c>
      <c r="M14" s="112" t="str">
        <f>$E$2</f>
        <v>PJ</v>
      </c>
      <c r="N14" s="112" t="str">
        <f>$E$2&amp;"a"</f>
        <v>PJa</v>
      </c>
      <c r="O14" s="112"/>
      <c r="P14" s="112"/>
      <c r="Q14" s="112"/>
      <c r="S14" s="5"/>
      <c r="T14" s="5"/>
      <c r="U14" s="5"/>
      <c r="V14" s="5"/>
      <c r="W14" s="5"/>
    </row>
    <row r="15" spans="2:23" x14ac:dyDescent="0.2">
      <c r="B15" s="10" t="str">
        <f>K15</f>
        <v>EXPOIL1</v>
      </c>
      <c r="C15" s="10" t="str">
        <f>$K$5</f>
        <v>OIL</v>
      </c>
      <c r="D15" s="10"/>
      <c r="E15" s="48"/>
      <c r="F15" s="59">
        <v>8</v>
      </c>
      <c r="G15" s="54">
        <f>-'EB1'!F7</f>
        <v>1648.4854999999998</v>
      </c>
      <c r="I15" s="112" t="str">
        <f>'EB1'!B7</f>
        <v>EXP</v>
      </c>
      <c r="J15" s="112"/>
      <c r="K15" s="112" t="str">
        <f>$I$15&amp;$C$2&amp;1</f>
        <v>EXPOIL1</v>
      </c>
      <c r="L15" s="115" t="str">
        <f>"Export of "&amp;$D$2&amp; " Step "&amp;RIGHT(K15,1)</f>
        <v>Export of Crude Oil Step 1</v>
      </c>
      <c r="M15" s="112" t="str">
        <f>$E$2</f>
        <v>PJ</v>
      </c>
      <c r="N15" s="112" t="str">
        <f>$E$2&amp;"a"</f>
        <v>PJa</v>
      </c>
      <c r="O15" s="112"/>
      <c r="P15" s="112"/>
      <c r="Q15" s="112"/>
      <c r="V15" s="5"/>
      <c r="W15" s="5"/>
    </row>
    <row r="16" spans="2:23" s="5" customFormat="1" x14ac:dyDescent="0.2">
      <c r="B16" s="10"/>
      <c r="C16" s="10"/>
      <c r="F16" s="61"/>
      <c r="R16"/>
      <c r="T16"/>
      <c r="U16"/>
      <c r="V16"/>
      <c r="W16"/>
    </row>
    <row r="17" spans="2:23" s="5" customFormat="1" x14ac:dyDescent="0.2">
      <c r="B17" s="1"/>
      <c r="F17" s="61"/>
      <c r="S17"/>
      <c r="T17"/>
      <c r="U17"/>
      <c r="V17"/>
      <c r="W17"/>
    </row>
    <row r="18" spans="2:23" s="5" customFormat="1" x14ac:dyDescent="0.2">
      <c r="S18"/>
      <c r="T18" s="1"/>
      <c r="U18" s="1"/>
      <c r="V18"/>
      <c r="W18"/>
    </row>
    <row r="19" spans="2:23" s="5" customFormat="1" x14ac:dyDescent="0.2">
      <c r="S19" s="1"/>
      <c r="T19"/>
      <c r="U19"/>
      <c r="V19" s="1"/>
      <c r="W19" s="1"/>
    </row>
    <row r="20" spans="2:23" s="5" customFormat="1" x14ac:dyDescent="0.2">
      <c r="C20"/>
      <c r="D20"/>
      <c r="E20"/>
      <c r="F20"/>
      <c r="G20"/>
      <c r="S20"/>
      <c r="T20"/>
      <c r="U20"/>
      <c r="V20"/>
      <c r="W20"/>
    </row>
    <row r="21" spans="2:23" s="5" customFormat="1" x14ac:dyDescent="0.2">
      <c r="C21"/>
      <c r="D21"/>
      <c r="E21"/>
      <c r="F21"/>
      <c r="G21"/>
      <c r="H21"/>
      <c r="S21"/>
      <c r="T21"/>
      <c r="U21"/>
      <c r="V21"/>
      <c r="W21"/>
    </row>
    <row r="22" spans="2:23" s="5" customFormat="1" x14ac:dyDescent="0.2"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</row>
    <row r="23" spans="2:23" x14ac:dyDescent="0.2">
      <c r="B23" s="58"/>
      <c r="C23" s="1" t="s">
        <v>115</v>
      </c>
      <c r="R23" s="5"/>
    </row>
    <row r="24" spans="2:23" x14ac:dyDescent="0.2">
      <c r="B24" s="56"/>
      <c r="C24" s="1" t="s">
        <v>116</v>
      </c>
      <c r="H24" s="1"/>
    </row>
    <row r="27" spans="2:23" x14ac:dyDescent="0.2">
      <c r="H27" s="5"/>
    </row>
    <row r="28" spans="2:23" x14ac:dyDescent="0.2">
      <c r="H28" s="5"/>
    </row>
    <row r="29" spans="2:23" x14ac:dyDescent="0.2">
      <c r="H29" s="5"/>
    </row>
    <row r="30" spans="2:23" x14ac:dyDescent="0.2">
      <c r="H30" s="5"/>
    </row>
    <row r="31" spans="2:23" x14ac:dyDescent="0.2">
      <c r="H31" s="5"/>
    </row>
    <row r="32" spans="2:23" x14ac:dyDescent="0.2">
      <c r="H32" s="5"/>
    </row>
    <row r="33" spans="8:8" x14ac:dyDescent="0.2">
      <c r="H33" s="5"/>
    </row>
    <row r="34" spans="8:8" x14ac:dyDescent="0.2">
      <c r="H34" s="5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38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37.28515625" bestFit="1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'EB1'!N2</f>
        <v>NUC</v>
      </c>
      <c r="D2" s="14" t="str">
        <f>'EB1'!N3</f>
        <v>Nuclear Energy</v>
      </c>
      <c r="E2" s="14" t="str">
        <f>'EB1'!Z2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17" x14ac:dyDescent="0.2">
      <c r="F3" s="13"/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17" ht="23.25" thickBot="1" x14ac:dyDescent="0.25">
      <c r="B4" s="1"/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</row>
    <row r="5" spans="2:17" x14ac:dyDescent="0.2">
      <c r="H5" s="111" t="s">
        <v>65</v>
      </c>
      <c r="I5" s="112"/>
      <c r="J5" s="111" t="str">
        <f>C2</f>
        <v>NUC</v>
      </c>
      <c r="K5" s="111" t="str">
        <f>D2</f>
        <v>Nuclear Energy</v>
      </c>
      <c r="L5" s="111" t="str">
        <f>$E$2</f>
        <v>PJ</v>
      </c>
      <c r="M5" s="111"/>
      <c r="N5" s="111"/>
      <c r="O5" s="111"/>
      <c r="P5" s="111"/>
    </row>
    <row r="7" spans="2:17" x14ac:dyDescent="0.2">
      <c r="D7" s="4" t="s">
        <v>13</v>
      </c>
      <c r="E7" s="4"/>
      <c r="H7" s="106" t="s">
        <v>15</v>
      </c>
      <c r="I7" s="106"/>
      <c r="J7" s="113"/>
      <c r="K7" s="113"/>
      <c r="L7" s="113"/>
      <c r="M7" s="113"/>
      <c r="N7" s="113"/>
      <c r="O7" s="113"/>
      <c r="P7" s="113"/>
    </row>
    <row r="8" spans="2:17" x14ac:dyDescent="0.2">
      <c r="B8" s="3" t="s">
        <v>1</v>
      </c>
      <c r="C8" s="21" t="s">
        <v>5</v>
      </c>
      <c r="D8" s="3" t="s">
        <v>6</v>
      </c>
      <c r="E8" s="66" t="s">
        <v>35</v>
      </c>
      <c r="F8" s="66" t="s">
        <v>72</v>
      </c>
      <c r="H8" s="108" t="s">
        <v>11</v>
      </c>
      <c r="I8" s="109" t="s">
        <v>30</v>
      </c>
      <c r="J8" s="108" t="s">
        <v>1</v>
      </c>
      <c r="K8" s="108" t="s">
        <v>2</v>
      </c>
      <c r="L8" s="108" t="s">
        <v>16</v>
      </c>
      <c r="M8" s="108" t="s">
        <v>17</v>
      </c>
      <c r="N8" s="108" t="s">
        <v>18</v>
      </c>
      <c r="O8" s="108" t="s">
        <v>19</v>
      </c>
      <c r="P8" s="108" t="s">
        <v>20</v>
      </c>
    </row>
    <row r="9" spans="2:17" ht="23.25" thickBot="1" x14ac:dyDescent="0.25">
      <c r="B9" s="18" t="s">
        <v>39</v>
      </c>
      <c r="C9" s="18" t="s">
        <v>32</v>
      </c>
      <c r="D9" s="18" t="s">
        <v>33</v>
      </c>
      <c r="E9" s="18" t="s">
        <v>79</v>
      </c>
      <c r="F9" s="18" t="s">
        <v>78</v>
      </c>
      <c r="H9" s="110" t="s">
        <v>38</v>
      </c>
      <c r="I9" s="110" t="s">
        <v>31</v>
      </c>
      <c r="J9" s="110" t="s">
        <v>21</v>
      </c>
      <c r="K9" s="110" t="s">
        <v>22</v>
      </c>
      <c r="L9" s="110" t="s">
        <v>23</v>
      </c>
      <c r="M9" s="110" t="s">
        <v>24</v>
      </c>
      <c r="N9" s="110" t="s">
        <v>43</v>
      </c>
      <c r="O9" s="110" t="s">
        <v>42</v>
      </c>
      <c r="P9" s="110" t="s">
        <v>25</v>
      </c>
    </row>
    <row r="10" spans="2:17" s="35" customFormat="1" ht="13.5" thickBot="1" x14ac:dyDescent="0.25">
      <c r="B10" s="18" t="s">
        <v>77</v>
      </c>
      <c r="C10" s="17"/>
      <c r="D10" s="17"/>
      <c r="E10" s="17" t="str">
        <f>$F$2&amp;"/"&amp;$E$2</f>
        <v>M€2005/PJ</v>
      </c>
      <c r="F10" s="17" t="str">
        <f>$E$2</f>
        <v>PJ</v>
      </c>
      <c r="G10" s="33"/>
      <c r="H10" s="110" t="s">
        <v>73</v>
      </c>
      <c r="I10" s="114"/>
      <c r="J10" s="114"/>
      <c r="K10" s="114"/>
      <c r="L10" s="114"/>
      <c r="M10" s="114"/>
      <c r="N10" s="114"/>
      <c r="O10" s="114"/>
      <c r="P10" s="114"/>
      <c r="Q10" s="33"/>
    </row>
    <row r="11" spans="2:17" s="35" customFormat="1" x14ac:dyDescent="0.2">
      <c r="B11" s="10" t="str">
        <f>J11</f>
        <v>MINNUC1</v>
      </c>
      <c r="C11" s="10"/>
      <c r="D11" s="10" t="str">
        <f>$J$5</f>
        <v>NUC</v>
      </c>
      <c r="E11" s="67">
        <v>0.25</v>
      </c>
      <c r="F11" s="68"/>
      <c r="H11" s="111" t="str">
        <f>'EB1'!$B$5</f>
        <v>MIN</v>
      </c>
      <c r="I11" s="112"/>
      <c r="J11" s="112" t="str">
        <f>$H$11&amp;$C$2&amp;1</f>
        <v>MINNUC1</v>
      </c>
      <c r="K11" s="115" t="str">
        <f>"Domestic Supply of "&amp;$D$2&amp; " Step "&amp;RIGHT(J11,1)</f>
        <v>Domestic Supply of Nuclear Energy Step 1</v>
      </c>
      <c r="L11" s="112" t="str">
        <f>$E$2</f>
        <v>PJ</v>
      </c>
      <c r="M11" s="112" t="str">
        <f>$E$2&amp;"a"</f>
        <v>PJa</v>
      </c>
      <c r="N11" s="112"/>
      <c r="O11" s="112"/>
      <c r="P11" s="112"/>
    </row>
    <row r="12" spans="2:17" s="35" customFormat="1" x14ac:dyDescent="0.2">
      <c r="B12" s="10"/>
      <c r="C12" s="10"/>
      <c r="D12" s="10"/>
      <c r="E12" s="67"/>
      <c r="F12" s="68"/>
      <c r="H12" s="5"/>
      <c r="I12" s="5"/>
      <c r="J12" s="5"/>
      <c r="K12" s="23"/>
      <c r="L12" s="5"/>
      <c r="M12" s="5"/>
      <c r="N12" s="5"/>
      <c r="O12" s="5"/>
      <c r="P12" s="5"/>
    </row>
    <row r="13" spans="2:17" x14ac:dyDescent="0.2">
      <c r="B13" s="10"/>
      <c r="C13" s="10"/>
      <c r="D13" s="10"/>
      <c r="E13" s="67"/>
      <c r="F13" s="68"/>
      <c r="G13" s="35"/>
      <c r="H13" s="5"/>
      <c r="I13" s="5"/>
      <c r="J13" s="5"/>
      <c r="K13" s="23"/>
      <c r="L13" s="5"/>
      <c r="M13" s="5"/>
      <c r="N13" s="5"/>
      <c r="O13" s="5"/>
      <c r="P13" s="5"/>
      <c r="Q13" s="35"/>
    </row>
    <row r="14" spans="2:17" x14ac:dyDescent="0.2">
      <c r="B14" s="10"/>
      <c r="C14" s="10"/>
      <c r="D14" s="10"/>
      <c r="E14" s="31"/>
      <c r="F14" s="5"/>
      <c r="H14" s="5"/>
      <c r="I14" s="5"/>
      <c r="J14" s="5"/>
      <c r="K14" s="23"/>
      <c r="L14" s="5"/>
      <c r="M14" s="5"/>
      <c r="N14" s="5"/>
      <c r="O14" s="5"/>
      <c r="P14" s="5"/>
    </row>
    <row r="15" spans="2:17" x14ac:dyDescent="0.2">
      <c r="B15" s="10"/>
      <c r="C15" s="10"/>
      <c r="D15" s="10"/>
      <c r="E15" s="31"/>
      <c r="F15" s="16"/>
      <c r="H15" s="5"/>
      <c r="I15" s="5"/>
      <c r="J15" s="5"/>
      <c r="K15" s="23"/>
      <c r="L15" s="5"/>
      <c r="M15" s="5"/>
      <c r="N15" s="5"/>
      <c r="O15" s="5"/>
      <c r="P15" s="5"/>
    </row>
    <row r="16" spans="2:17" s="35" customFormat="1" x14ac:dyDescent="0.2">
      <c r="B16" s="10"/>
      <c r="C16" s="10"/>
      <c r="D16" s="5"/>
      <c r="E16" s="9"/>
      <c r="F16" s="16"/>
      <c r="G16" s="33"/>
      <c r="H16" s="5"/>
      <c r="I16" s="5"/>
      <c r="J16" s="5"/>
      <c r="K16" s="5"/>
      <c r="L16" s="5"/>
      <c r="M16" s="5"/>
      <c r="N16" s="5"/>
      <c r="O16" s="5"/>
      <c r="P16" s="5"/>
      <c r="Q16" s="33"/>
    </row>
    <row r="17" spans="2:17" s="35" customFormat="1" x14ac:dyDescent="0.2">
      <c r="B17" s="5"/>
      <c r="C17" s="5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</row>
    <row r="18" spans="2:17" x14ac:dyDescent="0.2">
      <c r="B18" s="5"/>
      <c r="C18" s="5"/>
      <c r="D18" s="5"/>
      <c r="E18" s="5"/>
      <c r="F18" s="5"/>
      <c r="G18" s="35"/>
      <c r="H18" s="5"/>
      <c r="I18" s="5"/>
      <c r="J18" s="5"/>
      <c r="K18" s="5"/>
      <c r="L18" s="5"/>
      <c r="M18" s="5"/>
      <c r="N18" s="5"/>
      <c r="O18" s="5"/>
      <c r="P18" s="5"/>
      <c r="Q18" s="35"/>
    </row>
    <row r="19" spans="2:17" x14ac:dyDescent="0.2">
      <c r="B19" s="5"/>
      <c r="C19" s="5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s="34" customFormat="1" ht="19.5" customHeight="1" x14ac:dyDescent="0.2">
      <c r="B20" s="5"/>
      <c r="C20" s="5"/>
      <c r="D20" s="5"/>
      <c r="E20" s="5"/>
      <c r="F20" s="5"/>
      <c r="G20" s="33"/>
      <c r="H20" s="5"/>
      <c r="I20" s="5"/>
      <c r="J20" s="5"/>
      <c r="K20" s="5"/>
      <c r="L20" s="5"/>
      <c r="M20" s="5"/>
      <c r="N20" s="5"/>
      <c r="O20" s="5"/>
      <c r="P20" s="5"/>
      <c r="Q20" s="33"/>
    </row>
    <row r="21" spans="2:17" x14ac:dyDescent="0.2">
      <c r="B21" s="5"/>
      <c r="C21" s="5"/>
      <c r="D21" s="5"/>
      <c r="E21" s="5"/>
      <c r="F21" s="5"/>
      <c r="G21" s="34"/>
      <c r="H21" s="5"/>
      <c r="I21" s="5"/>
      <c r="J21" s="5"/>
      <c r="K21" s="5"/>
      <c r="L21" s="5"/>
      <c r="M21" s="5"/>
      <c r="N21" s="5"/>
      <c r="O21" s="5"/>
      <c r="P21" s="5"/>
      <c r="Q21" s="34"/>
    </row>
    <row r="22" spans="2:17" x14ac:dyDescent="0.2">
      <c r="H22" s="5"/>
      <c r="I22" s="5"/>
      <c r="J22" s="5"/>
      <c r="K22" s="5"/>
      <c r="L22" s="5"/>
      <c r="M22" s="5"/>
      <c r="N22" s="5"/>
      <c r="O22" s="5"/>
      <c r="P22" s="5"/>
    </row>
    <row r="23" spans="2:17" s="35" customFormat="1" x14ac:dyDescent="0.2">
      <c r="B23" s="48"/>
      <c r="C23" s="1" t="s">
        <v>115</v>
      </c>
      <c r="D23"/>
      <c r="E23"/>
      <c r="F23"/>
      <c r="G23" s="33"/>
      <c r="H23"/>
      <c r="I23"/>
      <c r="J23"/>
      <c r="K23"/>
      <c r="L23"/>
      <c r="M23"/>
      <c r="N23"/>
      <c r="O23"/>
      <c r="P23"/>
      <c r="Q23" s="33"/>
    </row>
    <row r="24" spans="2:17" s="35" customFormat="1" x14ac:dyDescent="0.2">
      <c r="B24" s="56"/>
      <c r="C24" s="1" t="s">
        <v>116</v>
      </c>
      <c r="D24"/>
      <c r="E24"/>
      <c r="F24"/>
      <c r="H24"/>
      <c r="I24"/>
      <c r="J24"/>
      <c r="K24"/>
      <c r="L24"/>
      <c r="M24"/>
      <c r="N24"/>
      <c r="O24"/>
      <c r="P24"/>
    </row>
    <row r="25" spans="2:17" s="35" customFormat="1" x14ac:dyDescent="0.2">
      <c r="B25"/>
      <c r="C25"/>
      <c r="D25"/>
      <c r="E25"/>
      <c r="F25"/>
      <c r="H25"/>
      <c r="I25"/>
      <c r="J25"/>
      <c r="K25"/>
      <c r="L25"/>
      <c r="M25"/>
      <c r="N25"/>
      <c r="O25"/>
      <c r="P25"/>
    </row>
    <row r="26" spans="2:17" x14ac:dyDescent="0.2">
      <c r="G26" s="35"/>
      <c r="Q26" s="35"/>
    </row>
    <row r="30" spans="2:17" x14ac:dyDescent="0.2">
      <c r="G30" s="36"/>
    </row>
    <row r="31" spans="2:17" x14ac:dyDescent="0.2">
      <c r="G31" s="36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40"/>
  <sheetViews>
    <sheetView zoomScaleNormal="100" workbookViewId="0">
      <selection activeCell="E1" sqref="E1:G65536"/>
    </sheetView>
  </sheetViews>
  <sheetFormatPr defaultColWidth="8.85546875" defaultRowHeight="12.75" x14ac:dyDescent="0.2"/>
  <cols>
    <col min="1" max="1" width="2" style="33" bestFit="1" customWidth="1"/>
    <col min="2" max="2" width="13.85546875" customWidth="1"/>
    <col min="3" max="3" width="11.85546875" bestFit="1" customWidth="1"/>
    <col min="4" max="4" width="14" bestFit="1" customWidth="1"/>
    <col min="5" max="5" width="8.42578125" bestFit="1" customWidth="1"/>
    <col min="6" max="6" width="13.28515625" customWidth="1"/>
    <col min="7" max="7" width="2" style="33" bestFit="1" customWidth="1"/>
    <col min="8" max="8" width="11.85546875" bestFit="1" customWidth="1"/>
    <col min="9" max="9" width="7.42578125" bestFit="1" customWidth="1"/>
    <col min="10" max="10" width="12.140625" bestFit="1" customWidth="1"/>
    <col min="11" max="11" width="40.5703125" customWidth="1"/>
    <col min="12" max="12" width="6.140625" bestFit="1" customWidth="1"/>
    <col min="13" max="13" width="10.42578125" bestFit="1" customWidth="1"/>
    <col min="14" max="14" width="12.85546875" bestFit="1" customWidth="1"/>
    <col min="15" max="15" width="14.140625" bestFit="1" customWidth="1"/>
    <col min="16" max="16" width="8" bestFit="1" customWidth="1"/>
    <col min="17" max="16384" width="8.85546875" style="33"/>
  </cols>
  <sheetData>
    <row r="1" spans="2:17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17" ht="15.75" x14ac:dyDescent="0.25">
      <c r="B2" s="14"/>
      <c r="C2" s="14" t="str">
        <f>'EB1'!O2</f>
        <v>BIO</v>
      </c>
      <c r="D2" s="14" t="str">
        <f>'EB1'!O3</f>
        <v>Biomass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17" ht="15.75" x14ac:dyDescent="0.25">
      <c r="C3" s="14" t="str">
        <f>'EB1'!P2</f>
        <v>HYD</v>
      </c>
      <c r="D3" s="14" t="str">
        <f>'EB1'!P3</f>
        <v>Hydro power</v>
      </c>
      <c r="E3" s="14" t="str">
        <f>'EB1'!$Z$2</f>
        <v>PJ</v>
      </c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17" ht="24" thickBot="1" x14ac:dyDescent="0.3">
      <c r="B4" s="1"/>
      <c r="C4" s="14" t="str">
        <f>'EB1'!Q2</f>
        <v>WIN</v>
      </c>
      <c r="D4" s="14" t="str">
        <f>'EB1'!Q3</f>
        <v>Wind energy</v>
      </c>
      <c r="E4" s="14" t="str">
        <f>'EB1'!$Z$2</f>
        <v>PJ</v>
      </c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</row>
    <row r="5" spans="2:17" ht="15.75" x14ac:dyDescent="0.25">
      <c r="C5" s="14" t="str">
        <f>'EB1'!R2</f>
        <v>SOL</v>
      </c>
      <c r="D5" s="14" t="str">
        <f>'EB1'!R3</f>
        <v>Solar energy</v>
      </c>
      <c r="E5" s="14" t="str">
        <f>'EB1'!$Z$2</f>
        <v>PJ</v>
      </c>
      <c r="H5" s="111" t="s">
        <v>65</v>
      </c>
      <c r="I5" s="112"/>
      <c r="J5" s="111" t="str">
        <f t="shared" ref="J5:K8" si="0">C2</f>
        <v>BIO</v>
      </c>
      <c r="K5" s="111" t="str">
        <f t="shared" si="0"/>
        <v>Biomass</v>
      </c>
      <c r="L5" s="111" t="str">
        <f>$E$2</f>
        <v>PJ</v>
      </c>
      <c r="M5" s="111"/>
      <c r="N5" s="111"/>
      <c r="O5" s="111"/>
      <c r="P5" s="111"/>
    </row>
    <row r="6" spans="2:17" x14ac:dyDescent="0.2">
      <c r="C6" s="5"/>
      <c r="D6" s="5"/>
      <c r="H6" s="111"/>
      <c r="I6" s="112"/>
      <c r="J6" s="111" t="str">
        <f t="shared" si="0"/>
        <v>HYD</v>
      </c>
      <c r="K6" s="111" t="str">
        <f t="shared" si="0"/>
        <v>Hydro power</v>
      </c>
      <c r="L6" s="111" t="str">
        <f>$E$2</f>
        <v>PJ</v>
      </c>
      <c r="M6" s="111"/>
      <c r="N6" s="111"/>
      <c r="O6" s="111"/>
      <c r="P6" s="111"/>
    </row>
    <row r="7" spans="2:17" ht="15.75" x14ac:dyDescent="0.25">
      <c r="C7" s="12"/>
      <c r="D7" s="12"/>
      <c r="H7" s="111"/>
      <c r="I7" s="112"/>
      <c r="J7" s="111" t="str">
        <f t="shared" si="0"/>
        <v>WIN</v>
      </c>
      <c r="K7" s="111" t="str">
        <f t="shared" si="0"/>
        <v>Wind energy</v>
      </c>
      <c r="L7" s="111" t="str">
        <f>$E$2</f>
        <v>PJ</v>
      </c>
      <c r="M7" s="111"/>
      <c r="N7" s="111"/>
      <c r="O7" s="111"/>
      <c r="P7" s="111"/>
    </row>
    <row r="8" spans="2:17" ht="15.75" x14ac:dyDescent="0.25">
      <c r="C8" s="12"/>
      <c r="D8" s="12"/>
      <c r="H8" s="111"/>
      <c r="I8" s="112"/>
      <c r="J8" s="111" t="str">
        <f t="shared" si="0"/>
        <v>SOL</v>
      </c>
      <c r="K8" s="111" t="str">
        <f t="shared" si="0"/>
        <v>Solar energy</v>
      </c>
      <c r="L8" s="111" t="str">
        <f>$E$2</f>
        <v>PJ</v>
      </c>
      <c r="M8" s="111"/>
      <c r="N8" s="111"/>
      <c r="O8" s="111"/>
      <c r="P8" s="111"/>
    </row>
    <row r="10" spans="2:17" x14ac:dyDescent="0.2">
      <c r="D10" s="4" t="s">
        <v>13</v>
      </c>
      <c r="E10" s="4"/>
      <c r="H10" s="106" t="s">
        <v>15</v>
      </c>
      <c r="I10" s="106"/>
      <c r="J10" s="113"/>
      <c r="K10" s="113"/>
      <c r="L10" s="113"/>
      <c r="M10" s="113"/>
      <c r="N10" s="113"/>
      <c r="O10" s="113"/>
      <c r="P10" s="113"/>
    </row>
    <row r="11" spans="2:17" x14ac:dyDescent="0.2">
      <c r="B11" s="3" t="s">
        <v>1</v>
      </c>
      <c r="C11" s="21" t="s">
        <v>5</v>
      </c>
      <c r="D11" s="3" t="s">
        <v>6</v>
      </c>
      <c r="E11" s="66" t="s">
        <v>35</v>
      </c>
      <c r="F11" s="66" t="s">
        <v>72</v>
      </c>
      <c r="H11" s="108" t="s">
        <v>11</v>
      </c>
      <c r="I11" s="109" t="s">
        <v>30</v>
      </c>
      <c r="J11" s="108" t="s">
        <v>1</v>
      </c>
      <c r="K11" s="108" t="s">
        <v>2</v>
      </c>
      <c r="L11" s="108" t="s">
        <v>16</v>
      </c>
      <c r="M11" s="108" t="s">
        <v>17</v>
      </c>
      <c r="N11" s="108" t="s">
        <v>18</v>
      </c>
      <c r="O11" s="108" t="s">
        <v>19</v>
      </c>
      <c r="P11" s="108" t="s">
        <v>20</v>
      </c>
    </row>
    <row r="12" spans="2:17" ht="23.25" thickBot="1" x14ac:dyDescent="0.25">
      <c r="B12" s="18" t="s">
        <v>39</v>
      </c>
      <c r="C12" s="18" t="s">
        <v>32</v>
      </c>
      <c r="D12" s="18" t="s">
        <v>33</v>
      </c>
      <c r="E12" s="18" t="s">
        <v>79</v>
      </c>
      <c r="F12" s="18" t="s">
        <v>78</v>
      </c>
      <c r="H12" s="110" t="s">
        <v>38</v>
      </c>
      <c r="I12" s="110" t="s">
        <v>31</v>
      </c>
      <c r="J12" s="110" t="s">
        <v>21</v>
      </c>
      <c r="K12" s="110" t="s">
        <v>22</v>
      </c>
      <c r="L12" s="110" t="s">
        <v>23</v>
      </c>
      <c r="M12" s="110" t="s">
        <v>24</v>
      </c>
      <c r="N12" s="110" t="s">
        <v>43</v>
      </c>
      <c r="O12" s="110" t="s">
        <v>42</v>
      </c>
      <c r="P12" s="110" t="s">
        <v>25</v>
      </c>
    </row>
    <row r="13" spans="2:17" s="35" customFormat="1" ht="13.5" thickBot="1" x14ac:dyDescent="0.25">
      <c r="B13" s="18" t="s">
        <v>77</v>
      </c>
      <c r="C13" s="17"/>
      <c r="D13" s="17"/>
      <c r="E13" s="17" t="str">
        <f>$F$2&amp;"/"&amp;$E$2</f>
        <v>M€2005/PJ</v>
      </c>
      <c r="F13" s="17" t="str">
        <f>$E$2</f>
        <v>PJ</v>
      </c>
      <c r="G13" s="33"/>
      <c r="H13" s="110" t="s">
        <v>73</v>
      </c>
      <c r="I13" s="114"/>
      <c r="J13" s="114"/>
      <c r="K13" s="114"/>
      <c r="L13" s="114"/>
      <c r="M13" s="114"/>
      <c r="N13" s="114"/>
      <c r="O13" s="114"/>
      <c r="P13" s="114"/>
      <c r="Q13" s="33"/>
    </row>
    <row r="14" spans="2:17" s="35" customFormat="1" x14ac:dyDescent="0.2">
      <c r="B14" s="10" t="str">
        <f>J14</f>
        <v>MINBIO1</v>
      </c>
      <c r="C14" s="10"/>
      <c r="D14" s="10" t="str">
        <f>J5</f>
        <v>BIO</v>
      </c>
      <c r="E14" s="48">
        <v>4.0500000000000007</v>
      </c>
      <c r="F14" s="68"/>
      <c r="H14" s="111" t="str">
        <f>'EB1'!$B$5</f>
        <v>MIN</v>
      </c>
      <c r="I14" s="112"/>
      <c r="J14" s="112" t="str">
        <f>$H$14&amp;C2&amp;1</f>
        <v>MINBIO1</v>
      </c>
      <c r="K14" s="115" t="str">
        <f>"Domestic Supply of "&amp;D2&amp; " Step "&amp;RIGHT(J14,1)</f>
        <v>Domestic Supply of Biomass Step 1</v>
      </c>
      <c r="L14" s="112" t="str">
        <f>$E$2</f>
        <v>PJ</v>
      </c>
      <c r="M14" s="112" t="str">
        <f>$E$2&amp;"a"</f>
        <v>PJa</v>
      </c>
      <c r="N14" s="112"/>
      <c r="O14" s="112"/>
      <c r="P14" s="112"/>
    </row>
    <row r="15" spans="2:17" s="35" customFormat="1" x14ac:dyDescent="0.2">
      <c r="B15" s="10" t="str">
        <f>J15</f>
        <v>MINHYD1</v>
      </c>
      <c r="C15" s="10"/>
      <c r="D15" s="10" t="str">
        <f>J6</f>
        <v>HYD</v>
      </c>
      <c r="E15" s="67"/>
      <c r="F15" s="68"/>
      <c r="H15" s="112"/>
      <c r="I15" s="112"/>
      <c r="J15" s="112" t="str">
        <f>$H$14&amp;C3&amp;1</f>
        <v>MINHYD1</v>
      </c>
      <c r="K15" s="115" t="str">
        <f>"Domestic Supply of "&amp;D3&amp; " Step "&amp;RIGHT(J15,1)</f>
        <v>Domestic Supply of Hydro power Step 1</v>
      </c>
      <c r="L15" s="112" t="str">
        <f>$E$2</f>
        <v>PJ</v>
      </c>
      <c r="M15" s="112" t="str">
        <f>$E$2&amp;"a"</f>
        <v>PJa</v>
      </c>
      <c r="N15" s="112"/>
      <c r="O15" s="112"/>
      <c r="P15" s="112"/>
    </row>
    <row r="16" spans="2:17" x14ac:dyDescent="0.2">
      <c r="B16" s="10" t="str">
        <f>J16</f>
        <v>MINWIN1</v>
      </c>
      <c r="C16" s="10"/>
      <c r="D16" s="10" t="str">
        <f>J7</f>
        <v>WIN</v>
      </c>
      <c r="E16" s="67"/>
      <c r="F16" s="68"/>
      <c r="G16" s="35"/>
      <c r="H16" s="112"/>
      <c r="I16" s="112"/>
      <c r="J16" s="112" t="str">
        <f>$H$14&amp;C4&amp;1</f>
        <v>MINWIN1</v>
      </c>
      <c r="K16" s="115" t="str">
        <f>"Domestic Supply of "&amp;D4&amp; " Step "&amp;RIGHT(J16,1)</f>
        <v>Domestic Supply of Wind energy Step 1</v>
      </c>
      <c r="L16" s="112" t="str">
        <f>$E$2</f>
        <v>PJ</v>
      </c>
      <c r="M16" s="112" t="str">
        <f>$E$2&amp;"a"</f>
        <v>PJa</v>
      </c>
      <c r="N16" s="112"/>
      <c r="O16" s="112"/>
      <c r="P16" s="112"/>
      <c r="Q16" s="35"/>
    </row>
    <row r="17" spans="2:17" x14ac:dyDescent="0.2">
      <c r="B17" s="10" t="str">
        <f>J17</f>
        <v>MINSOL1</v>
      </c>
      <c r="C17" s="10"/>
      <c r="D17" s="10" t="str">
        <f>J8</f>
        <v>SOL</v>
      </c>
      <c r="E17" s="31"/>
      <c r="F17" s="5"/>
      <c r="H17" s="112"/>
      <c r="I17" s="112"/>
      <c r="J17" s="112" t="str">
        <f>$H$14&amp;C5&amp;1</f>
        <v>MINSOL1</v>
      </c>
      <c r="K17" s="115" t="str">
        <f>"Domestic Supply of "&amp;D5&amp; " Step "&amp;RIGHT(J17,1)</f>
        <v>Domestic Supply of Solar energy Step 1</v>
      </c>
      <c r="L17" s="112" t="str">
        <f>$E$2</f>
        <v>PJ</v>
      </c>
      <c r="M17" s="112" t="str">
        <f>$E$2&amp;"a"</f>
        <v>PJa</v>
      </c>
      <c r="N17" s="112"/>
      <c r="O17" s="112"/>
      <c r="P17" s="112"/>
    </row>
    <row r="18" spans="2:17" s="35" customFormat="1" x14ac:dyDescent="0.2">
      <c r="B18" s="10"/>
      <c r="C18" s="10"/>
      <c r="D18" s="5"/>
      <c r="E18" s="9"/>
      <c r="F18" s="16"/>
      <c r="G18" s="33"/>
      <c r="H18" s="5"/>
      <c r="I18" s="5"/>
      <c r="J18" s="5"/>
      <c r="K18" s="5"/>
      <c r="L18" s="5"/>
      <c r="M18" s="5"/>
      <c r="N18" s="5"/>
      <c r="O18" s="5"/>
      <c r="P18" s="5"/>
      <c r="Q18" s="33"/>
    </row>
    <row r="19" spans="2:17" s="35" customFormat="1" x14ac:dyDescent="0.2">
      <c r="D19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</row>
    <row r="20" spans="2:17" x14ac:dyDescent="0.2">
      <c r="B20" s="48"/>
      <c r="C20" s="1" t="s">
        <v>115</v>
      </c>
      <c r="E20" s="5"/>
      <c r="F20" s="5"/>
      <c r="G20" s="35"/>
      <c r="H20" s="5"/>
      <c r="I20" s="5"/>
      <c r="J20" s="5"/>
      <c r="K20" s="5"/>
      <c r="L20" s="5"/>
      <c r="M20" s="5"/>
      <c r="N20" s="5"/>
      <c r="O20" s="5"/>
      <c r="P20" s="5"/>
      <c r="Q20" s="35"/>
    </row>
    <row r="21" spans="2:17" x14ac:dyDescent="0.2">
      <c r="B21" s="56"/>
      <c r="C21" s="1" t="s">
        <v>116</v>
      </c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</row>
    <row r="22" spans="2:17" s="34" customFormat="1" ht="19.5" customHeight="1" x14ac:dyDescent="0.2">
      <c r="B22" s="5"/>
      <c r="C22" s="5"/>
      <c r="D22" s="5"/>
      <c r="E22" s="5"/>
      <c r="F22" s="5"/>
      <c r="G22" s="33"/>
      <c r="H22" s="5"/>
      <c r="I22" s="5"/>
      <c r="J22" s="5"/>
      <c r="K22" s="5"/>
      <c r="L22" s="5"/>
      <c r="M22" s="5"/>
      <c r="N22" s="5"/>
      <c r="O22" s="5"/>
      <c r="P22" s="5"/>
      <c r="Q22" s="33"/>
    </row>
    <row r="23" spans="2:17" x14ac:dyDescent="0.2">
      <c r="B23" s="5"/>
      <c r="C23" s="5"/>
      <c r="D23" s="5"/>
      <c r="E23" s="5"/>
      <c r="F23" s="5"/>
      <c r="G23" s="34"/>
      <c r="H23" s="5"/>
      <c r="I23" s="5"/>
      <c r="J23" s="5"/>
      <c r="K23" s="5"/>
      <c r="L23" s="5"/>
      <c r="M23" s="5"/>
      <c r="N23" s="5"/>
      <c r="O23" s="5"/>
      <c r="P23" s="5"/>
      <c r="Q23" s="34"/>
    </row>
    <row r="24" spans="2:17" x14ac:dyDescent="0.2">
      <c r="H24" s="5"/>
      <c r="I24" s="5"/>
      <c r="J24" s="5"/>
      <c r="K24" s="5"/>
      <c r="L24" s="5"/>
      <c r="M24" s="5"/>
      <c r="N24" s="5"/>
      <c r="O24" s="5"/>
      <c r="P24" s="5"/>
    </row>
    <row r="25" spans="2:17" s="35" customFormat="1" x14ac:dyDescent="0.2">
      <c r="E25"/>
      <c r="F25"/>
      <c r="G25" s="33"/>
      <c r="H25"/>
      <c r="I25"/>
      <c r="J25"/>
      <c r="K25"/>
      <c r="L25"/>
      <c r="M25"/>
      <c r="N25"/>
      <c r="O25"/>
      <c r="P25"/>
      <c r="Q25" s="33"/>
    </row>
    <row r="26" spans="2:17" s="35" customFormat="1" x14ac:dyDescent="0.2">
      <c r="E26"/>
      <c r="F26"/>
      <c r="H26"/>
      <c r="I26"/>
      <c r="J26"/>
      <c r="K26"/>
      <c r="L26"/>
      <c r="M26"/>
      <c r="N26"/>
      <c r="O26"/>
      <c r="P26"/>
    </row>
    <row r="27" spans="2:17" s="35" customFormat="1" x14ac:dyDescent="0.2">
      <c r="B27"/>
      <c r="C27"/>
      <c r="D27"/>
      <c r="E27"/>
      <c r="F27"/>
      <c r="H27"/>
      <c r="I27"/>
      <c r="J27"/>
      <c r="K27"/>
      <c r="L27"/>
      <c r="M27"/>
      <c r="N27"/>
      <c r="O27"/>
      <c r="P27"/>
    </row>
    <row r="28" spans="2:17" x14ac:dyDescent="0.2">
      <c r="G28" s="35"/>
      <c r="Q28" s="35"/>
    </row>
    <row r="32" spans="2:17" x14ac:dyDescent="0.2">
      <c r="G32" s="36"/>
    </row>
    <row r="33" spans="7:7" x14ac:dyDescent="0.2">
      <c r="G33" s="36"/>
    </row>
    <row r="34" spans="7:7" x14ac:dyDescent="0.2">
      <c r="G34" s="36"/>
    </row>
    <row r="35" spans="7:7" x14ac:dyDescent="0.2">
      <c r="G35" s="36"/>
    </row>
    <row r="36" spans="7:7" x14ac:dyDescent="0.2">
      <c r="G36" s="36"/>
    </row>
    <row r="37" spans="7:7" x14ac:dyDescent="0.2">
      <c r="G37" s="36"/>
    </row>
    <row r="38" spans="7:7" x14ac:dyDescent="0.2">
      <c r="G38" s="36"/>
    </row>
    <row r="39" spans="7:7" x14ac:dyDescent="0.2">
      <c r="G39" s="36"/>
    </row>
    <row r="40" spans="7:7" x14ac:dyDescent="0.2">
      <c r="G40" s="36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36"/>
  <sheetViews>
    <sheetView zoomScaleNormal="100" workbookViewId="0">
      <selection activeCell="E1" sqref="E1:G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'EB1'!G$2</f>
        <v>DSL</v>
      </c>
      <c r="D2" s="14" t="str">
        <f>'EB1'!G$3</f>
        <v>Diesel oil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22" ht="15.75" x14ac:dyDescent="0.25">
      <c r="C3" s="14" t="str">
        <f>'EB1'!H$2</f>
        <v>KER</v>
      </c>
      <c r="D3" s="14" t="str">
        <f>'EB1'!H$3</f>
        <v>Kerosenes</v>
      </c>
      <c r="E3" s="14" t="str">
        <f>'EB1'!$Z$2</f>
        <v>PJ</v>
      </c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22" ht="24" thickBot="1" x14ac:dyDescent="0.3">
      <c r="C4" s="14" t="str">
        <f>'EB1'!I$2</f>
        <v>LPG</v>
      </c>
      <c r="D4" s="14" t="str">
        <f>'EB1'!I$3</f>
        <v>LPG</v>
      </c>
      <c r="E4" s="14" t="str">
        <f>'EB1'!$Z$2</f>
        <v>PJ</v>
      </c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  <c r="S4" s="5"/>
      <c r="T4" s="5"/>
    </row>
    <row r="5" spans="2:22" ht="15.75" x14ac:dyDescent="0.25">
      <c r="C5" s="14" t="str">
        <f>'EB1'!J$2</f>
        <v>GSL</v>
      </c>
      <c r="D5" s="14" t="str">
        <f>'EB1'!J$3</f>
        <v>Motor spirit</v>
      </c>
      <c r="E5" s="14" t="str">
        <f>'EB1'!$Z$2</f>
        <v>PJ</v>
      </c>
      <c r="H5" s="111" t="s">
        <v>65</v>
      </c>
      <c r="I5" s="112"/>
      <c r="J5" s="111" t="str">
        <f t="shared" ref="J5:K11" si="0">C2</f>
        <v>DSL</v>
      </c>
      <c r="K5" s="111" t="str">
        <f t="shared" si="0"/>
        <v>Diesel oil</v>
      </c>
      <c r="L5" s="111" t="str">
        <f t="shared" ref="L5:L11" si="1">$E$2</f>
        <v>PJ</v>
      </c>
      <c r="M5" s="111"/>
      <c r="N5" s="111"/>
      <c r="O5" s="111"/>
      <c r="P5" s="111"/>
      <c r="R5" s="5"/>
      <c r="S5" s="5"/>
      <c r="T5" s="5"/>
      <c r="U5" s="5"/>
      <c r="V5" s="5"/>
    </row>
    <row r="6" spans="2:22" ht="15.75" x14ac:dyDescent="0.25">
      <c r="C6" s="14" t="str">
        <f>'EB1'!K$2</f>
        <v>NAP</v>
      </c>
      <c r="D6" s="14" t="str">
        <f>'EB1'!K$3</f>
        <v>Naphtha</v>
      </c>
      <c r="E6" s="14" t="str">
        <f>'EB1'!$Z$2</f>
        <v>PJ</v>
      </c>
      <c r="H6" s="111"/>
      <c r="I6" s="112"/>
      <c r="J6" s="111" t="str">
        <f t="shared" si="0"/>
        <v>KER</v>
      </c>
      <c r="K6" s="111" t="str">
        <f t="shared" si="0"/>
        <v>Kerosenes</v>
      </c>
      <c r="L6" s="111" t="str">
        <f t="shared" si="1"/>
        <v>PJ</v>
      </c>
      <c r="M6" s="111"/>
      <c r="N6" s="111"/>
      <c r="O6" s="111"/>
      <c r="P6" s="111"/>
      <c r="R6" s="5"/>
      <c r="S6" s="5"/>
      <c r="T6" s="5"/>
      <c r="U6" s="5"/>
      <c r="V6" s="5"/>
    </row>
    <row r="7" spans="2:22" ht="15.75" x14ac:dyDescent="0.25">
      <c r="C7" s="14" t="str">
        <f>'EB1'!L$2</f>
        <v>HFO</v>
      </c>
      <c r="D7" s="14" t="str">
        <f>'EB1'!L$3</f>
        <v>Heavy Fuel Oil</v>
      </c>
      <c r="E7" s="14" t="str">
        <f>'EB1'!$Z$2</f>
        <v>PJ</v>
      </c>
      <c r="H7" s="111"/>
      <c r="I7" s="112"/>
      <c r="J7" s="111" t="str">
        <f t="shared" si="0"/>
        <v>LPG</v>
      </c>
      <c r="K7" s="111" t="str">
        <f t="shared" si="0"/>
        <v>LPG</v>
      </c>
      <c r="L7" s="111" t="str">
        <f t="shared" si="1"/>
        <v>PJ</v>
      </c>
      <c r="M7" s="111"/>
      <c r="N7" s="111"/>
      <c r="O7" s="111"/>
      <c r="P7" s="111"/>
      <c r="R7" s="5"/>
      <c r="S7" s="5"/>
      <c r="U7" s="5"/>
      <c r="V7" s="5"/>
    </row>
    <row r="8" spans="2:22" ht="15.75" x14ac:dyDescent="0.25">
      <c r="C8" s="14" t="str">
        <f>'EB1'!M$2</f>
        <v>OPP</v>
      </c>
      <c r="D8" s="14" t="str">
        <f>'EB1'!M$3</f>
        <v>Other Petroleum Products</v>
      </c>
      <c r="E8" s="14" t="str">
        <f>'EB1'!$Z$2</f>
        <v>PJ</v>
      </c>
      <c r="H8" s="111"/>
      <c r="I8" s="112"/>
      <c r="J8" s="111" t="str">
        <f t="shared" si="0"/>
        <v>GSL</v>
      </c>
      <c r="K8" s="111" t="str">
        <f t="shared" si="0"/>
        <v>Motor spirit</v>
      </c>
      <c r="L8" s="111" t="str">
        <f t="shared" si="1"/>
        <v>PJ</v>
      </c>
      <c r="M8" s="111"/>
      <c r="N8" s="111"/>
      <c r="O8" s="111"/>
      <c r="P8" s="111"/>
      <c r="R8" s="5"/>
      <c r="S8" s="5"/>
    </row>
    <row r="9" spans="2:22" x14ac:dyDescent="0.2">
      <c r="H9" s="111"/>
      <c r="I9" s="112"/>
      <c r="J9" s="111" t="str">
        <f t="shared" si="0"/>
        <v>NAP</v>
      </c>
      <c r="K9" s="111" t="str">
        <f t="shared" si="0"/>
        <v>Naphtha</v>
      </c>
      <c r="L9" s="111" t="str">
        <f t="shared" si="1"/>
        <v>PJ</v>
      </c>
      <c r="M9" s="111"/>
      <c r="N9" s="111"/>
      <c r="O9" s="111"/>
      <c r="P9" s="111"/>
      <c r="R9" s="5"/>
      <c r="S9" s="5"/>
    </row>
    <row r="10" spans="2:22" s="5" customFormat="1" x14ac:dyDescent="0.2">
      <c r="B10"/>
      <c r="C10"/>
      <c r="D10"/>
      <c r="E10"/>
      <c r="F10"/>
      <c r="H10" s="111"/>
      <c r="I10" s="112"/>
      <c r="J10" s="111" t="str">
        <f t="shared" si="0"/>
        <v>HFO</v>
      </c>
      <c r="K10" s="111" t="str">
        <f t="shared" si="0"/>
        <v>Heavy Fuel Oil</v>
      </c>
      <c r="L10" s="111" t="str">
        <f t="shared" si="1"/>
        <v>PJ</v>
      </c>
      <c r="M10" s="111"/>
      <c r="N10" s="111"/>
      <c r="O10" s="111"/>
      <c r="P10" s="111"/>
      <c r="Q10"/>
      <c r="U10"/>
      <c r="V10"/>
    </row>
    <row r="11" spans="2:22" s="5" customFormat="1" x14ac:dyDescent="0.2">
      <c r="H11" s="111"/>
      <c r="I11" s="112"/>
      <c r="J11" s="111" t="str">
        <f t="shared" si="0"/>
        <v>OPP</v>
      </c>
      <c r="K11" s="111" t="str">
        <f t="shared" si="0"/>
        <v>Other Petroleum Products</v>
      </c>
      <c r="L11" s="111" t="str">
        <f t="shared" si="1"/>
        <v>PJ</v>
      </c>
      <c r="M11" s="111"/>
      <c r="N11" s="111"/>
      <c r="O11" s="111"/>
      <c r="P11" s="111"/>
      <c r="Q11"/>
    </row>
    <row r="12" spans="2:22" s="5" customFormat="1" x14ac:dyDescent="0.2">
      <c r="H12"/>
      <c r="I12"/>
      <c r="J12"/>
      <c r="K12"/>
      <c r="L12"/>
      <c r="M12"/>
      <c r="N12"/>
      <c r="O12"/>
      <c r="P12"/>
      <c r="Q12"/>
    </row>
    <row r="13" spans="2:22" x14ac:dyDescent="0.2">
      <c r="D13" s="4" t="s">
        <v>13</v>
      </c>
      <c r="E13" s="4"/>
      <c r="H13" s="106" t="s">
        <v>15</v>
      </c>
      <c r="I13" s="106"/>
      <c r="J13" s="113"/>
      <c r="K13" s="113"/>
      <c r="L13" s="113"/>
      <c r="M13" s="113"/>
      <c r="N13" s="113"/>
      <c r="O13" s="113"/>
      <c r="P13" s="113"/>
      <c r="T13" s="5"/>
      <c r="U13" s="5"/>
      <c r="V13" s="5"/>
    </row>
    <row r="14" spans="2:22" x14ac:dyDescent="0.2">
      <c r="B14" s="3" t="s">
        <v>1</v>
      </c>
      <c r="C14" s="21" t="s">
        <v>5</v>
      </c>
      <c r="D14" s="3" t="s">
        <v>6</v>
      </c>
      <c r="E14" s="66" t="s">
        <v>35</v>
      </c>
      <c r="F14" s="66" t="s">
        <v>72</v>
      </c>
      <c r="H14" s="108" t="s">
        <v>11</v>
      </c>
      <c r="I14" s="109" t="s">
        <v>30</v>
      </c>
      <c r="J14" s="108" t="s">
        <v>1</v>
      </c>
      <c r="K14" s="108" t="s">
        <v>2</v>
      </c>
      <c r="L14" s="108" t="s">
        <v>16</v>
      </c>
      <c r="M14" s="108" t="s">
        <v>17</v>
      </c>
      <c r="N14" s="108" t="s">
        <v>18</v>
      </c>
      <c r="O14" s="108" t="s">
        <v>19</v>
      </c>
      <c r="P14" s="108" t="s">
        <v>20</v>
      </c>
      <c r="T14" s="5"/>
      <c r="U14" s="5"/>
      <c r="V14" s="5"/>
    </row>
    <row r="15" spans="2:22" ht="23.25" thickBot="1" x14ac:dyDescent="0.25">
      <c r="B15" s="18" t="s">
        <v>39</v>
      </c>
      <c r="C15" s="18" t="s">
        <v>32</v>
      </c>
      <c r="D15" s="18" t="s">
        <v>33</v>
      </c>
      <c r="E15" s="18" t="s">
        <v>79</v>
      </c>
      <c r="F15" s="18" t="s">
        <v>78</v>
      </c>
      <c r="H15" s="110" t="s">
        <v>38</v>
      </c>
      <c r="I15" s="110" t="s">
        <v>31</v>
      </c>
      <c r="J15" s="110" t="s">
        <v>21</v>
      </c>
      <c r="K15" s="110" t="s">
        <v>22</v>
      </c>
      <c r="L15" s="110" t="s">
        <v>23</v>
      </c>
      <c r="M15" s="110" t="s">
        <v>24</v>
      </c>
      <c r="N15" s="110" t="s">
        <v>43</v>
      </c>
      <c r="O15" s="110" t="s">
        <v>42</v>
      </c>
      <c r="P15" s="110" t="s">
        <v>25</v>
      </c>
      <c r="U15" s="5"/>
      <c r="V15" s="5"/>
    </row>
    <row r="16" spans="2:22" s="5" customFormat="1" ht="13.5" thickBot="1" x14ac:dyDescent="0.25">
      <c r="B16" s="18" t="s">
        <v>77</v>
      </c>
      <c r="C16" s="17"/>
      <c r="D16" s="17"/>
      <c r="E16" s="17" t="str">
        <f>$F$2&amp;"/"&amp;$E$2</f>
        <v>M€2005/PJ</v>
      </c>
      <c r="F16" s="17" t="str">
        <f>$E$2</f>
        <v>PJ</v>
      </c>
      <c r="H16" s="110" t="s">
        <v>73</v>
      </c>
      <c r="I16" s="110"/>
      <c r="J16" s="110"/>
      <c r="K16" s="110"/>
      <c r="L16" s="110"/>
      <c r="M16" s="110"/>
      <c r="N16" s="110"/>
      <c r="O16" s="110"/>
      <c r="P16" s="110"/>
      <c r="Q16"/>
      <c r="T16"/>
      <c r="U16"/>
      <c r="V16"/>
    </row>
    <row r="17" spans="2:22" s="5" customFormat="1" x14ac:dyDescent="0.2">
      <c r="B17" s="10" t="str">
        <f t="shared" ref="B17:B30" si="2">J17</f>
        <v>IMPDSL1</v>
      </c>
      <c r="C17" s="10"/>
      <c r="D17" s="10" t="str">
        <f t="shared" ref="D17:D23" si="3">C2</f>
        <v>DSL</v>
      </c>
      <c r="E17" s="59">
        <f>Pri_OIL!$F$14*1.3</f>
        <v>10.4</v>
      </c>
      <c r="F17" s="54"/>
      <c r="H17" s="112" t="str">
        <f>'EB1'!$B$6</f>
        <v>IMP</v>
      </c>
      <c r="I17" s="112"/>
      <c r="J17" s="112" t="str">
        <f t="shared" ref="J17:J23" si="4">$H$17&amp;C2&amp;1</f>
        <v>IMPDSL1</v>
      </c>
      <c r="K17" s="115" t="str">
        <f t="shared" ref="K17:K23" si="5">"Import of "&amp;D2&amp; " Step "&amp;RIGHT(J17,1)</f>
        <v>Import of Diesel oil Step 1</v>
      </c>
      <c r="L17" s="112" t="str">
        <f t="shared" ref="L17:L30" si="6">$E$2</f>
        <v>PJ</v>
      </c>
      <c r="M17" s="112"/>
      <c r="N17" s="112"/>
      <c r="O17" s="112"/>
      <c r="P17" s="112"/>
      <c r="T17"/>
      <c r="U17"/>
      <c r="V17"/>
    </row>
    <row r="18" spans="2:22" s="5" customFormat="1" x14ac:dyDescent="0.2">
      <c r="B18" s="10" t="str">
        <f t="shared" si="2"/>
        <v>IMPKER1</v>
      </c>
      <c r="C18" s="10"/>
      <c r="D18" s="10" t="str">
        <f t="shared" si="3"/>
        <v>KER</v>
      </c>
      <c r="E18" s="59">
        <f>Pri_OIL!$F$14*1.4</f>
        <v>11.2</v>
      </c>
      <c r="F18" s="54"/>
      <c r="H18" s="112"/>
      <c r="I18" s="112"/>
      <c r="J18" s="112" t="str">
        <f t="shared" si="4"/>
        <v>IMPKER1</v>
      </c>
      <c r="K18" s="115" t="str">
        <f t="shared" si="5"/>
        <v>Import of Kerosenes Step 1</v>
      </c>
      <c r="L18" s="112" t="str">
        <f t="shared" si="6"/>
        <v>PJ</v>
      </c>
      <c r="M18" s="112"/>
      <c r="N18" s="112"/>
      <c r="O18" s="112"/>
      <c r="P18" s="112"/>
      <c r="T18" s="1"/>
      <c r="U18"/>
      <c r="V18"/>
    </row>
    <row r="19" spans="2:22" s="5" customFormat="1" x14ac:dyDescent="0.2">
      <c r="B19" s="10" t="str">
        <f t="shared" si="2"/>
        <v>IMPLPG1</v>
      </c>
      <c r="C19" s="10"/>
      <c r="D19" s="10" t="str">
        <f t="shared" si="3"/>
        <v>LPG</v>
      </c>
      <c r="E19" s="59">
        <f>Pri_OIL!$F$14*1.1</f>
        <v>8.8000000000000007</v>
      </c>
      <c r="F19" s="54"/>
      <c r="H19" s="112"/>
      <c r="I19" s="112"/>
      <c r="J19" s="112" t="str">
        <f t="shared" si="4"/>
        <v>IMPLPG1</v>
      </c>
      <c r="K19" s="115" t="str">
        <f t="shared" si="5"/>
        <v>Import of LPG Step 1</v>
      </c>
      <c r="L19" s="112" t="str">
        <f t="shared" si="6"/>
        <v>PJ</v>
      </c>
      <c r="M19" s="112"/>
      <c r="N19" s="112"/>
      <c r="O19" s="112"/>
      <c r="P19" s="112"/>
      <c r="T19"/>
      <c r="U19" s="1"/>
      <c r="V19" s="1"/>
    </row>
    <row r="20" spans="2:22" s="5" customFormat="1" x14ac:dyDescent="0.2">
      <c r="B20" s="10" t="str">
        <f t="shared" si="2"/>
        <v>IMPGSL1</v>
      </c>
      <c r="C20" s="10"/>
      <c r="D20" s="10" t="str">
        <f t="shared" si="3"/>
        <v>GSL</v>
      </c>
      <c r="E20" s="59">
        <f>Pri_OIL!$F$14*1.4</f>
        <v>11.2</v>
      </c>
      <c r="F20" s="54"/>
      <c r="H20" s="112"/>
      <c r="I20" s="112"/>
      <c r="J20" s="112" t="str">
        <f t="shared" si="4"/>
        <v>IMPGSL1</v>
      </c>
      <c r="K20" s="115" t="str">
        <f t="shared" si="5"/>
        <v>Import of Motor spirit Step 1</v>
      </c>
      <c r="L20" s="112" t="str">
        <f t="shared" si="6"/>
        <v>PJ</v>
      </c>
      <c r="M20" s="112"/>
      <c r="N20" s="112"/>
      <c r="O20" s="112"/>
      <c r="P20" s="112"/>
      <c r="T20"/>
      <c r="U20"/>
      <c r="V20"/>
    </row>
    <row r="21" spans="2:22" s="5" customFormat="1" x14ac:dyDescent="0.2">
      <c r="B21" s="10" t="str">
        <f t="shared" si="2"/>
        <v>IMPNAP1</v>
      </c>
      <c r="C21" s="10"/>
      <c r="D21" s="10" t="str">
        <f t="shared" si="3"/>
        <v>NAP</v>
      </c>
      <c r="E21" s="59">
        <f>Pri_OIL!$F$14*1.05</f>
        <v>8.4</v>
      </c>
      <c r="F21" s="54"/>
      <c r="H21" s="112"/>
      <c r="I21" s="112"/>
      <c r="J21" s="112" t="str">
        <f t="shared" si="4"/>
        <v>IMPNAP1</v>
      </c>
      <c r="K21" s="115" t="str">
        <f t="shared" si="5"/>
        <v>Import of Naphtha Step 1</v>
      </c>
      <c r="L21" s="112" t="str">
        <f t="shared" si="6"/>
        <v>PJ</v>
      </c>
      <c r="M21" s="112"/>
      <c r="N21" s="112"/>
      <c r="O21" s="112"/>
      <c r="P21" s="112"/>
      <c r="Q21"/>
      <c r="R21"/>
      <c r="S21"/>
      <c r="T21"/>
      <c r="U21"/>
      <c r="V21"/>
    </row>
    <row r="22" spans="2:22" s="5" customFormat="1" x14ac:dyDescent="0.2">
      <c r="B22" s="10" t="str">
        <f t="shared" si="2"/>
        <v>IMPHFO1</v>
      </c>
      <c r="C22" s="10"/>
      <c r="D22" s="10" t="str">
        <f t="shared" si="3"/>
        <v>HFO</v>
      </c>
      <c r="E22" s="59">
        <f>Pri_OIL!$F$14*1.05</f>
        <v>8.4</v>
      </c>
      <c r="F22" s="54"/>
      <c r="H22" s="112"/>
      <c r="I22" s="112"/>
      <c r="J22" s="112" t="str">
        <f t="shared" si="4"/>
        <v>IMPHFO1</v>
      </c>
      <c r="K22" s="115" t="str">
        <f t="shared" si="5"/>
        <v>Import of Heavy Fuel Oil Step 1</v>
      </c>
      <c r="L22" s="112" t="str">
        <f t="shared" si="6"/>
        <v>PJ</v>
      </c>
      <c r="M22" s="112"/>
      <c r="N22" s="112"/>
      <c r="O22" s="112"/>
      <c r="P22" s="112"/>
      <c r="S22"/>
      <c r="T22"/>
      <c r="U22"/>
      <c r="V22"/>
    </row>
    <row r="23" spans="2:22" x14ac:dyDescent="0.2">
      <c r="B23" s="10" t="str">
        <f t="shared" si="2"/>
        <v>IMPOPP1</v>
      </c>
      <c r="C23" s="10"/>
      <c r="D23" s="10" t="str">
        <f t="shared" si="3"/>
        <v>OPP</v>
      </c>
      <c r="E23" s="59">
        <f>Pri_OIL!$F$14*1.05</f>
        <v>8.4</v>
      </c>
      <c r="F23" s="54"/>
      <c r="H23" s="112"/>
      <c r="I23" s="112"/>
      <c r="J23" s="112" t="str">
        <f t="shared" si="4"/>
        <v>IMPOPP1</v>
      </c>
      <c r="K23" s="115" t="str">
        <f t="shared" si="5"/>
        <v>Import of Other Petroleum Products Step 1</v>
      </c>
      <c r="L23" s="112" t="str">
        <f t="shared" si="6"/>
        <v>PJ</v>
      </c>
      <c r="M23" s="112"/>
      <c r="N23" s="112"/>
      <c r="O23" s="112"/>
      <c r="P23" s="112"/>
      <c r="Q23" s="5"/>
    </row>
    <row r="24" spans="2:22" x14ac:dyDescent="0.2">
      <c r="B24" s="10" t="str">
        <f t="shared" si="2"/>
        <v>EXPDSL1</v>
      </c>
      <c r="C24" s="10" t="str">
        <f t="shared" ref="C24:C30" si="7">C2</f>
        <v>DSL</v>
      </c>
      <c r="D24" s="10"/>
      <c r="E24" s="59">
        <f>E17*0.99</f>
        <v>10.295999999999999</v>
      </c>
      <c r="F24" s="54">
        <f>-'EB1'!G$7</f>
        <v>1683.1424999999999</v>
      </c>
      <c r="H24" s="112" t="str">
        <f>'EB1'!B7</f>
        <v>EXP</v>
      </c>
      <c r="I24" s="113"/>
      <c r="J24" s="112" t="str">
        <f t="shared" ref="J24:J30" si="8">$H$24&amp;C2&amp;1</f>
        <v>EXPDSL1</v>
      </c>
      <c r="K24" s="115" t="str">
        <f t="shared" ref="K24:K30" si="9">"Export of "&amp;D2&amp; " Step "&amp;RIGHT(J24,1)</f>
        <v>Export of Diesel oil Step 1</v>
      </c>
      <c r="L24" s="112" t="str">
        <f t="shared" si="6"/>
        <v>PJ</v>
      </c>
      <c r="M24" s="112"/>
      <c r="N24" s="113"/>
      <c r="O24" s="112"/>
      <c r="P24" s="112"/>
      <c r="S24" s="1"/>
    </row>
    <row r="25" spans="2:22" x14ac:dyDescent="0.2">
      <c r="B25" s="10" t="str">
        <f t="shared" si="2"/>
        <v>EXPKER1</v>
      </c>
      <c r="C25" s="10" t="str">
        <f t="shared" si="7"/>
        <v>KER</v>
      </c>
      <c r="D25" s="10"/>
      <c r="E25" s="59">
        <f t="shared" ref="E25:E30" si="10">E18*0.99</f>
        <v>11.087999999999999</v>
      </c>
      <c r="F25" s="54">
        <f>-'EB1'!H$7</f>
        <v>295.38850000000002</v>
      </c>
      <c r="H25" s="113"/>
      <c r="I25" s="113"/>
      <c r="J25" s="112" t="str">
        <f t="shared" si="8"/>
        <v>EXPKER1</v>
      </c>
      <c r="K25" s="115" t="str">
        <f t="shared" si="9"/>
        <v>Export of Kerosenes Step 1</v>
      </c>
      <c r="L25" s="112" t="str">
        <f t="shared" si="6"/>
        <v>PJ</v>
      </c>
      <c r="M25" s="112"/>
      <c r="N25" s="113"/>
      <c r="O25" s="112"/>
      <c r="P25" s="112"/>
      <c r="Q25" s="5"/>
      <c r="R25" s="1"/>
    </row>
    <row r="26" spans="2:22" x14ac:dyDescent="0.2">
      <c r="B26" s="10" t="str">
        <f t="shared" si="2"/>
        <v>EXPLPG1</v>
      </c>
      <c r="C26" s="10" t="str">
        <f t="shared" si="7"/>
        <v>LPG</v>
      </c>
      <c r="D26" s="10"/>
      <c r="E26" s="59">
        <f t="shared" si="10"/>
        <v>8.7119999999999997</v>
      </c>
      <c r="F26" s="54">
        <f>-'EB1'!I$7</f>
        <v>194.51650000000001</v>
      </c>
      <c r="H26" s="112"/>
      <c r="I26" s="112"/>
      <c r="J26" s="112" t="str">
        <f t="shared" si="8"/>
        <v>EXPLPG1</v>
      </c>
      <c r="K26" s="115" t="str">
        <f t="shared" si="9"/>
        <v>Export of LPG Step 1</v>
      </c>
      <c r="L26" s="112" t="str">
        <f t="shared" si="6"/>
        <v>PJ</v>
      </c>
      <c r="M26" s="112"/>
      <c r="N26" s="112"/>
      <c r="O26" s="112"/>
      <c r="P26" s="112"/>
      <c r="Q26" s="5"/>
    </row>
    <row r="27" spans="2:22" x14ac:dyDescent="0.2">
      <c r="B27" s="10" t="str">
        <f t="shared" si="2"/>
        <v>EXPGSL1</v>
      </c>
      <c r="C27" s="10" t="str">
        <f t="shared" si="7"/>
        <v>GSL</v>
      </c>
      <c r="D27" s="10"/>
      <c r="E27" s="59">
        <f t="shared" si="10"/>
        <v>11.087999999999999</v>
      </c>
      <c r="F27" s="54">
        <f>-'EB1'!J$7</f>
        <v>1500.6420000000001</v>
      </c>
      <c r="H27" s="112"/>
      <c r="I27" s="112"/>
      <c r="J27" s="112" t="str">
        <f t="shared" si="8"/>
        <v>EXPGSL1</v>
      </c>
      <c r="K27" s="115" t="str">
        <f t="shared" si="9"/>
        <v>Export of Motor spirit Step 1</v>
      </c>
      <c r="L27" s="112" t="str">
        <f t="shared" si="6"/>
        <v>PJ</v>
      </c>
      <c r="M27" s="112"/>
      <c r="N27" s="112"/>
      <c r="O27" s="112"/>
      <c r="P27" s="112"/>
      <c r="Q27" s="5"/>
    </row>
    <row r="28" spans="2:22" x14ac:dyDescent="0.2">
      <c r="B28" s="10" t="str">
        <f t="shared" si="2"/>
        <v>EXPNAP1</v>
      </c>
      <c r="C28" s="10" t="str">
        <f t="shared" si="7"/>
        <v>NAP</v>
      </c>
      <c r="D28" s="10"/>
      <c r="E28" s="59">
        <f t="shared" si="10"/>
        <v>8.3160000000000007</v>
      </c>
      <c r="F28" s="54">
        <f>-'EB1'!K$7</f>
        <v>400.84</v>
      </c>
      <c r="H28" s="113"/>
      <c r="I28" s="113"/>
      <c r="J28" s="112" t="str">
        <f t="shared" si="8"/>
        <v>EXPNAP1</v>
      </c>
      <c r="K28" s="115" t="str">
        <f t="shared" si="9"/>
        <v>Export of Naphtha Step 1</v>
      </c>
      <c r="L28" s="112" t="str">
        <f t="shared" si="6"/>
        <v>PJ</v>
      </c>
      <c r="M28" s="112"/>
      <c r="N28" s="113"/>
      <c r="O28" s="113"/>
      <c r="P28" s="113"/>
      <c r="Q28" s="5"/>
    </row>
    <row r="29" spans="2:22" x14ac:dyDescent="0.2">
      <c r="B29" s="10" t="str">
        <f t="shared" si="2"/>
        <v>EXPHFO1</v>
      </c>
      <c r="C29" s="10" t="str">
        <f t="shared" si="7"/>
        <v>HFO</v>
      </c>
      <c r="D29" s="10"/>
      <c r="E29" s="59">
        <f t="shared" si="10"/>
        <v>8.3160000000000007</v>
      </c>
      <c r="F29" s="54">
        <f>-'EB1'!L$7</f>
        <v>1239.28</v>
      </c>
      <c r="H29" s="113"/>
      <c r="I29" s="113"/>
      <c r="J29" s="112" t="str">
        <f t="shared" si="8"/>
        <v>EXPHFO1</v>
      </c>
      <c r="K29" s="115" t="str">
        <f t="shared" si="9"/>
        <v>Export of Heavy Fuel Oil Step 1</v>
      </c>
      <c r="L29" s="112" t="str">
        <f t="shared" si="6"/>
        <v>PJ</v>
      </c>
      <c r="M29" s="112"/>
      <c r="N29" s="113"/>
      <c r="O29" s="113"/>
      <c r="P29" s="113"/>
    </row>
    <row r="30" spans="2:22" x14ac:dyDescent="0.2">
      <c r="B30" s="10" t="str">
        <f t="shared" si="2"/>
        <v>EXPOPP1</v>
      </c>
      <c r="C30" s="10" t="str">
        <f t="shared" si="7"/>
        <v>OPP</v>
      </c>
      <c r="D30" s="10"/>
      <c r="E30" s="59">
        <f t="shared" si="10"/>
        <v>8.3160000000000007</v>
      </c>
      <c r="F30" s="54">
        <f>-'EB1'!M$7</f>
        <v>453.036</v>
      </c>
      <c r="H30" s="113"/>
      <c r="I30" s="113"/>
      <c r="J30" s="112" t="str">
        <f t="shared" si="8"/>
        <v>EXPOPP1</v>
      </c>
      <c r="K30" s="115" t="str">
        <f t="shared" si="9"/>
        <v>Export of Other Petroleum Products Step 1</v>
      </c>
      <c r="L30" s="112" t="str">
        <f t="shared" si="6"/>
        <v>PJ</v>
      </c>
      <c r="M30" s="113"/>
      <c r="N30" s="113"/>
      <c r="O30" s="113"/>
      <c r="P30" s="113"/>
    </row>
    <row r="35" spans="2:3" x14ac:dyDescent="0.2">
      <c r="B35" s="48"/>
      <c r="C35" s="1" t="s">
        <v>115</v>
      </c>
    </row>
    <row r="36" spans="2:3" x14ac:dyDescent="0.2">
      <c r="B36" s="56"/>
      <c r="C36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V22"/>
  <sheetViews>
    <sheetView zoomScaleNormal="100" workbookViewId="0">
      <selection activeCell="E1" sqref="E1:G65536"/>
    </sheetView>
  </sheetViews>
  <sheetFormatPr defaultRowHeight="12.75" x14ac:dyDescent="0.2"/>
  <cols>
    <col min="1" max="1" width="2" bestFit="1" customWidth="1"/>
    <col min="2" max="2" width="13.28515625" bestFit="1" customWidth="1"/>
    <col min="3" max="3" width="11.85546875" bestFit="1" customWidth="1"/>
    <col min="4" max="4" width="27.42578125" bestFit="1" customWidth="1"/>
    <col min="5" max="5" width="8.42578125" bestFit="1" customWidth="1"/>
    <col min="6" max="6" width="13.7109375" customWidth="1"/>
    <col min="7" max="7" width="2" bestFit="1" customWidth="1"/>
    <col min="8" max="8" width="11.85546875" bestFit="1" customWidth="1"/>
    <col min="9" max="9" width="7.140625" customWidth="1"/>
    <col min="10" max="10" width="11.42578125" bestFit="1" customWidth="1"/>
    <col min="11" max="11" width="37.42578125" bestFit="1" customWidth="1"/>
    <col min="12" max="12" width="6.140625" bestFit="1" customWidth="1"/>
    <col min="13" max="13" width="11" customWidth="1"/>
    <col min="14" max="14" width="12.85546875" bestFit="1" customWidth="1"/>
    <col min="15" max="15" width="14.140625" bestFit="1" customWidth="1"/>
    <col min="16" max="16" width="8" bestFit="1" customWidth="1"/>
  </cols>
  <sheetData>
    <row r="1" spans="2:22" ht="30" x14ac:dyDescent="0.25">
      <c r="B1" s="30" t="s">
        <v>66</v>
      </c>
      <c r="C1" s="30" t="s">
        <v>67</v>
      </c>
      <c r="D1" s="30" t="s">
        <v>68</v>
      </c>
      <c r="E1" s="30" t="s">
        <v>70</v>
      </c>
      <c r="F1" s="30" t="s">
        <v>71</v>
      </c>
    </row>
    <row r="2" spans="2:22" ht="15.75" x14ac:dyDescent="0.25">
      <c r="B2" s="14" t="s">
        <v>112</v>
      </c>
      <c r="C2" s="14" t="str">
        <f>'EB1'!U$2</f>
        <v>ELC</v>
      </c>
      <c r="D2" s="14" t="str">
        <f>'EB1'!U$3</f>
        <v>Electricity</v>
      </c>
      <c r="E2" s="14" t="str">
        <f>'EB1'!$Z$2</f>
        <v>PJ</v>
      </c>
      <c r="F2" s="14" t="str">
        <f>'EB1'!Y2</f>
        <v>M€2005</v>
      </c>
      <c r="H2" s="106" t="s">
        <v>14</v>
      </c>
      <c r="I2" s="106"/>
      <c r="J2" s="107"/>
      <c r="K2" s="107"/>
      <c r="L2" s="107"/>
      <c r="M2" s="107"/>
      <c r="N2" s="107"/>
      <c r="O2" s="107"/>
      <c r="P2" s="107"/>
    </row>
    <row r="3" spans="2:22" ht="15.75" x14ac:dyDescent="0.25">
      <c r="C3" s="12"/>
      <c r="D3" s="12"/>
      <c r="H3" s="108" t="s">
        <v>7</v>
      </c>
      <c r="I3" s="109" t="s">
        <v>30</v>
      </c>
      <c r="J3" s="108" t="s">
        <v>0</v>
      </c>
      <c r="K3" s="108" t="s">
        <v>3</v>
      </c>
      <c r="L3" s="108" t="s">
        <v>4</v>
      </c>
      <c r="M3" s="108" t="s">
        <v>8</v>
      </c>
      <c r="N3" s="108" t="s">
        <v>9</v>
      </c>
      <c r="O3" s="108" t="s">
        <v>10</v>
      </c>
      <c r="P3" s="108" t="s">
        <v>12</v>
      </c>
    </row>
    <row r="4" spans="2:22" ht="24" thickBot="1" x14ac:dyDescent="0.3">
      <c r="C4" s="12"/>
      <c r="D4" s="12"/>
      <c r="H4" s="110" t="s">
        <v>37</v>
      </c>
      <c r="I4" s="110" t="s">
        <v>31</v>
      </c>
      <c r="J4" s="110" t="s">
        <v>26</v>
      </c>
      <c r="K4" s="110" t="s">
        <v>27</v>
      </c>
      <c r="L4" s="110" t="s">
        <v>4</v>
      </c>
      <c r="M4" s="110" t="s">
        <v>40</v>
      </c>
      <c r="N4" s="110" t="s">
        <v>41</v>
      </c>
      <c r="O4" s="110" t="s">
        <v>28</v>
      </c>
      <c r="P4" s="110" t="s">
        <v>29</v>
      </c>
      <c r="S4" s="5"/>
      <c r="T4" s="5"/>
    </row>
    <row r="5" spans="2:22" ht="15.75" x14ac:dyDescent="0.25">
      <c r="C5" s="12"/>
      <c r="D5" s="12"/>
      <c r="H5" s="10"/>
      <c r="I5" s="5"/>
      <c r="J5" s="10"/>
      <c r="K5" s="10"/>
      <c r="L5" s="10"/>
      <c r="M5" s="10"/>
      <c r="N5" s="10"/>
      <c r="O5" s="10"/>
      <c r="P5" s="10"/>
      <c r="R5" s="5"/>
      <c r="S5" s="5"/>
      <c r="T5" s="5"/>
      <c r="U5" s="5"/>
      <c r="V5" s="5"/>
    </row>
    <row r="6" spans="2:22" ht="15.75" x14ac:dyDescent="0.25">
      <c r="C6" s="12"/>
      <c r="D6" s="12"/>
      <c r="H6" s="10"/>
      <c r="I6" s="5"/>
      <c r="J6" s="10"/>
      <c r="K6" s="10"/>
      <c r="L6" s="10"/>
      <c r="M6" s="10"/>
      <c r="N6" s="10"/>
      <c r="O6" s="10"/>
      <c r="P6" s="10"/>
      <c r="R6" s="5"/>
      <c r="S6" s="5"/>
      <c r="T6" s="5"/>
      <c r="U6" s="5"/>
      <c r="V6" s="5"/>
    </row>
    <row r="7" spans="2:22" s="5" customFormat="1" x14ac:dyDescent="0.2">
      <c r="H7"/>
      <c r="I7"/>
      <c r="J7"/>
      <c r="K7"/>
      <c r="L7"/>
      <c r="M7"/>
      <c r="N7"/>
      <c r="O7"/>
      <c r="P7"/>
      <c r="Q7"/>
    </row>
    <row r="8" spans="2:22" s="5" customFormat="1" x14ac:dyDescent="0.2">
      <c r="H8"/>
      <c r="I8"/>
      <c r="J8"/>
      <c r="K8"/>
      <c r="L8"/>
      <c r="M8"/>
      <c r="N8"/>
      <c r="O8"/>
      <c r="P8"/>
      <c r="Q8"/>
    </row>
    <row r="9" spans="2:22" s="5" customFormat="1" x14ac:dyDescent="0.2">
      <c r="H9"/>
      <c r="I9"/>
      <c r="J9"/>
      <c r="K9"/>
      <c r="L9"/>
      <c r="M9"/>
      <c r="N9"/>
      <c r="O9"/>
      <c r="P9"/>
      <c r="Q9"/>
    </row>
    <row r="10" spans="2:22" s="5" customFormat="1" x14ac:dyDescent="0.2">
      <c r="H10"/>
      <c r="I10"/>
      <c r="J10"/>
      <c r="K10"/>
      <c r="L10"/>
      <c r="M10"/>
      <c r="N10"/>
      <c r="O10"/>
      <c r="P10"/>
      <c r="Q10"/>
    </row>
    <row r="11" spans="2:22" x14ac:dyDescent="0.2">
      <c r="D11" s="4" t="s">
        <v>13</v>
      </c>
      <c r="E11" s="4"/>
      <c r="H11" s="106" t="s">
        <v>15</v>
      </c>
      <c r="I11" s="106"/>
      <c r="J11" s="113"/>
      <c r="K11" s="113"/>
      <c r="L11" s="113"/>
      <c r="M11" s="113"/>
      <c r="N11" s="113"/>
      <c r="O11" s="113"/>
      <c r="P11" s="113"/>
      <c r="T11" s="5"/>
      <c r="U11" s="5"/>
      <c r="V11" s="5"/>
    </row>
    <row r="12" spans="2:22" x14ac:dyDescent="0.2">
      <c r="B12" s="3" t="s">
        <v>1</v>
      </c>
      <c r="C12" s="21" t="s">
        <v>5</v>
      </c>
      <c r="D12" s="3" t="s">
        <v>6</v>
      </c>
      <c r="E12" s="66" t="s">
        <v>35</v>
      </c>
      <c r="F12" s="66" t="s">
        <v>72</v>
      </c>
      <c r="H12" s="108" t="s">
        <v>11</v>
      </c>
      <c r="I12" s="109" t="s">
        <v>30</v>
      </c>
      <c r="J12" s="108" t="s">
        <v>1</v>
      </c>
      <c r="K12" s="108" t="s">
        <v>2</v>
      </c>
      <c r="L12" s="108" t="s">
        <v>16</v>
      </c>
      <c r="M12" s="108" t="s">
        <v>17</v>
      </c>
      <c r="N12" s="108" t="s">
        <v>18</v>
      </c>
      <c r="O12" s="108" t="s">
        <v>19</v>
      </c>
      <c r="P12" s="108" t="s">
        <v>20</v>
      </c>
      <c r="T12" s="5"/>
      <c r="U12" s="5"/>
      <c r="V12" s="5"/>
    </row>
    <row r="13" spans="2:22" ht="23.25" thickBot="1" x14ac:dyDescent="0.25">
      <c r="B13" s="18" t="s">
        <v>39</v>
      </c>
      <c r="C13" s="18" t="s">
        <v>32</v>
      </c>
      <c r="D13" s="18" t="s">
        <v>33</v>
      </c>
      <c r="E13" s="18" t="s">
        <v>79</v>
      </c>
      <c r="F13" s="18" t="s">
        <v>78</v>
      </c>
      <c r="H13" s="110" t="s">
        <v>38</v>
      </c>
      <c r="I13" s="110" t="s">
        <v>31</v>
      </c>
      <c r="J13" s="110" t="s">
        <v>21</v>
      </c>
      <c r="K13" s="110" t="s">
        <v>22</v>
      </c>
      <c r="L13" s="110" t="s">
        <v>23</v>
      </c>
      <c r="M13" s="110" t="s">
        <v>24</v>
      </c>
      <c r="N13" s="110" t="s">
        <v>43</v>
      </c>
      <c r="O13" s="110" t="s">
        <v>42</v>
      </c>
      <c r="P13" s="110" t="s">
        <v>25</v>
      </c>
      <c r="U13" s="5"/>
      <c r="V13" s="5"/>
    </row>
    <row r="14" spans="2:22" s="5" customFormat="1" ht="13.5" thickBot="1" x14ac:dyDescent="0.25">
      <c r="B14" s="18" t="s">
        <v>77</v>
      </c>
      <c r="C14" s="17"/>
      <c r="D14" s="17"/>
      <c r="E14" s="17" t="str">
        <f>$F$2&amp;"/"&amp;$E$2</f>
        <v>M€2005/PJ</v>
      </c>
      <c r="F14" s="17" t="str">
        <f>$E$2</f>
        <v>PJ</v>
      </c>
      <c r="H14" s="110" t="s">
        <v>73</v>
      </c>
      <c r="I14" s="110"/>
      <c r="J14" s="110"/>
      <c r="K14" s="110"/>
      <c r="L14" s="110"/>
      <c r="M14" s="110"/>
      <c r="N14" s="110"/>
      <c r="O14" s="110"/>
      <c r="P14" s="110"/>
      <c r="Q14"/>
      <c r="T14"/>
      <c r="U14"/>
      <c r="V14"/>
    </row>
    <row r="15" spans="2:22" s="5" customFormat="1" x14ac:dyDescent="0.2">
      <c r="B15" s="10" t="str">
        <f>J15</f>
        <v>IMPELC1</v>
      </c>
      <c r="C15" s="10"/>
      <c r="D15" s="10" t="str">
        <f>C2</f>
        <v>ELC</v>
      </c>
      <c r="E15" s="59">
        <f>Pri_GAS!F12*1.3</f>
        <v>5.3819999999999997</v>
      </c>
      <c r="F15" s="54">
        <f>'EB1'!U6</f>
        <v>583.76</v>
      </c>
      <c r="H15" s="112" t="str">
        <f>'EB1'!$B$6</f>
        <v>IMP</v>
      </c>
      <c r="I15" s="112"/>
      <c r="J15" s="112" t="str">
        <f>$H$15&amp;C2&amp;1</f>
        <v>IMPELC1</v>
      </c>
      <c r="K15" s="115" t="str">
        <f>"Import of "&amp;D2&amp; " Step "&amp;RIGHT(J15,1)</f>
        <v>Import of Electricity Step 1</v>
      </c>
      <c r="L15" s="112" t="str">
        <f>$E$2</f>
        <v>PJ</v>
      </c>
      <c r="M15" s="112"/>
      <c r="N15" s="111" t="s">
        <v>92</v>
      </c>
      <c r="O15" s="112"/>
      <c r="P15" s="112"/>
      <c r="T15"/>
      <c r="U15"/>
      <c r="V15"/>
    </row>
    <row r="16" spans="2:22" x14ac:dyDescent="0.2">
      <c r="B16" s="10" t="str">
        <f>J16</f>
        <v>EXPELC1</v>
      </c>
      <c r="C16" s="10" t="str">
        <f>C2</f>
        <v>ELC</v>
      </c>
      <c r="D16" s="10"/>
      <c r="E16" s="59">
        <v>6</v>
      </c>
      <c r="F16" s="54">
        <f>-'EB1'!U$7</f>
        <v>563.40200000000004</v>
      </c>
      <c r="H16" s="112" t="str">
        <f>'EB1'!B7</f>
        <v>EXP</v>
      </c>
      <c r="I16" s="113"/>
      <c r="J16" s="112" t="str">
        <f>$H$16&amp;C2&amp;1</f>
        <v>EXPELC1</v>
      </c>
      <c r="K16" s="115" t="str">
        <f>"Export of "&amp;D2&amp; " Step "&amp;RIGHT(J16,1)</f>
        <v>Export of Electricity Step 1</v>
      </c>
      <c r="L16" s="112" t="str">
        <f>$E$2</f>
        <v>PJ</v>
      </c>
      <c r="M16" s="112"/>
      <c r="N16" s="111" t="s">
        <v>92</v>
      </c>
      <c r="O16" s="112"/>
      <c r="P16" s="112"/>
      <c r="S16" s="1"/>
    </row>
    <row r="21" spans="2:3" x14ac:dyDescent="0.2">
      <c r="B21" s="48"/>
      <c r="C21" s="1" t="s">
        <v>115</v>
      </c>
    </row>
    <row r="22" spans="2:3" x14ac:dyDescent="0.2">
      <c r="B22" s="56"/>
      <c r="C22" s="1" t="s">
        <v>116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EB1</vt:lpstr>
      <vt:lpstr>RES_PRI</vt:lpstr>
      <vt:lpstr>Pri_COA</vt:lpstr>
      <vt:lpstr>Pri_GAS</vt:lpstr>
      <vt:lpstr>Pri_OIL</vt:lpstr>
      <vt:lpstr>Pri_NUC</vt:lpstr>
      <vt:lpstr>Pri_RNW</vt:lpstr>
      <vt:lpstr>Pri_PP</vt:lpstr>
      <vt:lpstr>Pri_ELC</vt:lpstr>
      <vt:lpstr>Con_REF</vt:lpstr>
      <vt:lpstr>TOTCO2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SANDEEP KUMAR</cp:lastModifiedBy>
  <cp:lastPrinted>2004-11-16T14:57:57Z</cp:lastPrinted>
  <dcterms:created xsi:type="dcterms:W3CDTF">2000-12-13T15:53:11Z</dcterms:created>
  <dcterms:modified xsi:type="dcterms:W3CDTF">2025-06-18T11:37:13Z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399556994438171</vt:r8>
  </property>
</Properties>
</file>