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GAMS AND GIT\GitHub\Demo_S012_Vonline\"/>
    </mc:Choice>
  </mc:AlternateContent>
  <xr:revisionPtr revIDLastSave="0" documentId="13_ncr:1_{0140D298-BD15-4BFE-98B8-22A43592DD01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G5" i="133"/>
  <c r="M5" i="133"/>
  <c r="M9" i="133" s="1"/>
  <c r="H7" i="133"/>
  <c r="H9" i="133" s="1"/>
  <c r="N8" i="133"/>
  <c r="Y19" i="143"/>
  <c r="Y18" i="143"/>
  <c r="Y17" i="143"/>
  <c r="C2" i="140"/>
  <c r="M10" i="140" s="1"/>
  <c r="M23" i="140" s="1"/>
  <c r="M9" i="140"/>
  <c r="M22" i="140"/>
  <c r="B2" i="140"/>
  <c r="L7" i="140" s="1"/>
  <c r="C23" i="140"/>
  <c r="C22" i="140"/>
  <c r="C21" i="140"/>
  <c r="C20" i="140"/>
  <c r="H11" i="143"/>
  <c r="G11" i="143"/>
  <c r="Y15" i="143"/>
  <c r="X6" i="143"/>
  <c r="G2" i="143"/>
  <c r="L11" i="143" s="1"/>
  <c r="E2" i="143"/>
  <c r="O11" i="143" s="1"/>
  <c r="X13" i="143"/>
  <c r="X16" i="143"/>
  <c r="C2" i="143"/>
  <c r="W6" i="143" s="1"/>
  <c r="B2" i="143"/>
  <c r="W5" i="143"/>
  <c r="V5" i="143"/>
  <c r="D14" i="143" s="1"/>
  <c r="Y16" i="143"/>
  <c r="Y14" i="143"/>
  <c r="Y13" i="143"/>
  <c r="Y12" i="143"/>
  <c r="F2" i="140"/>
  <c r="F17" i="140"/>
  <c r="E2" i="140"/>
  <c r="O19" i="140" s="1"/>
  <c r="P8" i="133"/>
  <c r="J6" i="133"/>
  <c r="J9" i="133" s="1"/>
  <c r="U7" i="133"/>
  <c r="M6" i="133"/>
  <c r="L5" i="133"/>
  <c r="L9" i="133"/>
  <c r="L8" i="133"/>
  <c r="P7" i="133"/>
  <c r="U8" i="133"/>
  <c r="O8" i="133"/>
  <c r="D8" i="133"/>
  <c r="F5" i="133"/>
  <c r="K8" i="133"/>
  <c r="I6" i="133"/>
  <c r="E21" i="140" s="1"/>
  <c r="E7" i="133"/>
  <c r="H6" i="133"/>
  <c r="I8" i="133"/>
  <c r="R5" i="133"/>
  <c r="J5" i="133"/>
  <c r="I7" i="133"/>
  <c r="K7" i="133"/>
  <c r="F6" i="133"/>
  <c r="F9" i="133" s="1"/>
  <c r="J7" i="133"/>
  <c r="P5" i="133"/>
  <c r="H5" i="133"/>
  <c r="R8" i="133"/>
  <c r="R6" i="133"/>
  <c r="R9" i="133" s="1"/>
  <c r="G19" i="143"/>
  <c r="R19" i="143" s="1"/>
  <c r="O7" i="133"/>
  <c r="K5" i="133"/>
  <c r="F8" i="133"/>
  <c r="T6" i="133"/>
  <c r="E6" i="133"/>
  <c r="G13" i="143"/>
  <c r="R13" i="143" s="1"/>
  <c r="S5" i="133"/>
  <c r="D7" i="133"/>
  <c r="F7" i="133"/>
  <c r="D6" i="133"/>
  <c r="G26" i="143" s="1"/>
  <c r="R12" i="143" s="1"/>
  <c r="N7" i="133"/>
  <c r="S7" i="133"/>
  <c r="S9" i="133"/>
  <c r="S6" i="133"/>
  <c r="K6" i="133"/>
  <c r="R7" i="133"/>
  <c r="H8" i="133"/>
  <c r="G6" i="133"/>
  <c r="P6" i="133"/>
  <c r="T5" i="133"/>
  <c r="G7" i="133"/>
  <c r="Q6" i="133"/>
  <c r="G18" i="143" s="1"/>
  <c r="R18" i="143" s="1"/>
  <c r="I5" i="133"/>
  <c r="I9" i="133"/>
  <c r="U5" i="133"/>
  <c r="T7" i="133"/>
  <c r="M7" i="133"/>
  <c r="T8" i="133"/>
  <c r="L6" i="133"/>
  <c r="S8" i="133"/>
  <c r="O5" i="133"/>
  <c r="G8" i="133"/>
  <c r="D5" i="133"/>
  <c r="L7" i="133"/>
  <c r="O6" i="133"/>
  <c r="G16" i="143"/>
  <c r="R16" i="143"/>
  <c r="Q5" i="133"/>
  <c r="J8" i="133"/>
  <c r="M8" i="133"/>
  <c r="N5" i="133"/>
  <c r="X5" i="143"/>
  <c r="Q8" i="133"/>
  <c r="E5" i="133"/>
  <c r="V8" i="133"/>
  <c r="E8" i="133"/>
  <c r="V5" i="133"/>
  <c r="Q7" i="133"/>
  <c r="V7" i="133"/>
  <c r="V6" i="133"/>
  <c r="N6" i="133"/>
  <c r="G15" i="143"/>
  <c r="R15" i="143" s="1"/>
  <c r="X15" i="143"/>
  <c r="X12" i="143"/>
  <c r="D12" i="143"/>
  <c r="X19" i="143"/>
  <c r="X18" i="143"/>
  <c r="D15" i="143"/>
  <c r="X17" i="143"/>
  <c r="X14" i="143"/>
  <c r="M11" i="143"/>
  <c r="L20" i="140" l="1"/>
  <c r="B20" i="140" s="1"/>
  <c r="E6" i="149"/>
  <c r="V14" i="143"/>
  <c r="D20" i="140"/>
  <c r="C14" i="143"/>
  <c r="L6" i="140"/>
  <c r="D6" i="149" s="1"/>
  <c r="L10" i="140"/>
  <c r="E23" i="140"/>
  <c r="M6" i="140"/>
  <c r="M19" i="140" s="1"/>
  <c r="O22" i="140"/>
  <c r="L11" i="140"/>
  <c r="N11" i="140"/>
  <c r="D13" i="143"/>
  <c r="E9" i="133"/>
  <c r="L8" i="140"/>
  <c r="D9" i="133"/>
  <c r="N9" i="133"/>
  <c r="O18" i="140"/>
  <c r="N25" i="140"/>
  <c r="O9" i="133"/>
  <c r="K9" i="133"/>
  <c r="V18" i="143"/>
  <c r="B18" i="143" s="1"/>
  <c r="L5" i="140"/>
  <c r="M8" i="140"/>
  <c r="M21" i="140" s="1"/>
  <c r="G9" i="133"/>
  <c r="L9" i="140"/>
  <c r="N24" i="140"/>
  <c r="H15" i="143"/>
  <c r="L12" i="140"/>
  <c r="N23" i="140"/>
  <c r="M5" i="140"/>
  <c r="M18" i="140" s="1"/>
  <c r="U9" i="133"/>
  <c r="Q9" i="133"/>
  <c r="T9" i="133"/>
  <c r="P9" i="133"/>
  <c r="V9" i="133"/>
  <c r="N6" i="140"/>
  <c r="O21" i="140"/>
  <c r="K11" i="143"/>
  <c r="V17" i="143"/>
  <c r="G14" i="143"/>
  <c r="R14" i="143" s="1"/>
  <c r="L24" i="140"/>
  <c r="B27" i="140" s="1"/>
  <c r="M11" i="140"/>
  <c r="M24" i="140" s="1"/>
  <c r="M12" i="140"/>
  <c r="M25" i="140" s="1"/>
  <c r="D19" i="143"/>
  <c r="N12" i="140"/>
  <c r="N20" i="140"/>
  <c r="N7" i="140"/>
  <c r="N8" i="140"/>
  <c r="V19" i="143"/>
  <c r="D17" i="143"/>
  <c r="D19" i="140"/>
  <c r="C19" i="140" s="1"/>
  <c r="N19" i="140"/>
  <c r="O20" i="140"/>
  <c r="O24" i="140"/>
  <c r="O23" i="140"/>
  <c r="N5" i="140"/>
  <c r="C17" i="143"/>
  <c r="C15" i="143"/>
  <c r="O25" i="140"/>
  <c r="E20" i="140"/>
  <c r="V6" i="143"/>
  <c r="B8" i="149" s="1"/>
  <c r="E22" i="140"/>
  <c r="N9" i="140"/>
  <c r="D18" i="143"/>
  <c r="N10" i="140"/>
  <c r="N18" i="140"/>
  <c r="N22" i="140"/>
  <c r="D16" i="143"/>
  <c r="M7" i="140"/>
  <c r="M20" i="140" s="1"/>
  <c r="N21" i="140"/>
  <c r="D18" i="140" l="1"/>
  <c r="C18" i="140" s="1"/>
  <c r="C12" i="143"/>
  <c r="C6" i="149"/>
  <c r="L18" i="140"/>
  <c r="B18" i="140" s="1"/>
  <c r="V12" i="143"/>
  <c r="W12" i="143" s="1"/>
  <c r="W18" i="143"/>
  <c r="L23" i="140"/>
  <c r="B26" i="140" s="1"/>
  <c r="D26" i="140"/>
  <c r="C26" i="140" s="1"/>
  <c r="L19" i="140"/>
  <c r="B19" i="140" s="1"/>
  <c r="V13" i="143"/>
  <c r="C13" i="143"/>
  <c r="B14" i="143"/>
  <c r="W14" i="143"/>
  <c r="D24" i="140"/>
  <c r="C24" i="140" s="1"/>
  <c r="L21" i="140"/>
  <c r="B24" i="140" s="1"/>
  <c r="D27" i="140"/>
  <c r="C27" i="140" s="1"/>
  <c r="C18" i="143"/>
  <c r="V16" i="143"/>
  <c r="L22" i="140"/>
  <c r="B25" i="140" s="1"/>
  <c r="C16" i="143"/>
  <c r="D25" i="140"/>
  <c r="C25" i="140" s="1"/>
  <c r="D28" i="140"/>
  <c r="C28" i="140" s="1"/>
  <c r="L25" i="140"/>
  <c r="B28" i="140" s="1"/>
  <c r="C19" i="143"/>
  <c r="V15" i="143"/>
  <c r="B15" i="143" s="1"/>
  <c r="B17" i="143"/>
  <c r="W17" i="143"/>
  <c r="W19" i="143"/>
  <c r="B19" i="143"/>
  <c r="B13" i="143" l="1"/>
  <c r="W13" i="143"/>
  <c r="W16" i="143"/>
  <c r="B16" i="143"/>
  <c r="B12" i="143"/>
  <c r="W15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<sst xmlns="http://schemas.openxmlformats.org/spreadsheetml/2006/main" count="249" uniqueCount="168">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</sst>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Fill="1" applyAlignment="1">
      <alignment horizontal="left"/>
    </xf>
    <xf numFmtId="0" fontId="10" fillId="0" borderId="0" xfId="0" applyFont="1" applyFill="1"/>
    <xf numFmtId="0" fontId="10" fillId="3" borderId="0" xfId="0" quotePrefix="1" applyFont="1" applyFill="1" applyBorder="1" applyAlignment="1"/>
    <xf numFmtId="0" fontId="10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 applyFill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6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6" fontId="9" fillId="14" borderId="7" xfId="0" applyNumberFormat="1" applyFont="1" applyFill="1" applyBorder="1" applyAlignment="1">
      <alignment horizontal="left" vertical="center"/>
    </xf>
    <xf numFmtId="166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6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7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6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66" fontId="9" fillId="15" borderId="13" xfId="0" applyNumberFormat="1" applyFont="1" applyFill="1" applyBorder="1" applyAlignment="1">
      <alignment horizontal="center" vertical="center"/>
    </xf>
    <xf numFmtId="166" fontId="9" fillId="15" borderId="14" xfId="0" applyNumberFormat="1" applyFont="1" applyFill="1" applyBorder="1" applyAlignment="1">
      <alignment horizontal="center" vertical="center"/>
    </xf>
    <xf numFmtId="167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18" fillId="0" borderId="0" xfId="7" applyNumberFormat="1" applyFill="1" applyBorder="1" applyAlignment="1"/>
    <xf numFmtId="165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8" fontId="0" fillId="0" borderId="0" xfId="0" applyNumberFormat="1" applyFill="1" applyBorder="1"/>
    <xf numFmtId="167" fontId="0" fillId="0" borderId="0" xfId="0" applyNumberFormat="1" applyFill="1" applyBorder="1"/>
    <xf numFmtId="0" fontId="21" fillId="4" borderId="2" xfId="1" applyFont="1" applyBorder="1" applyAlignment="1">
      <alignment horizontal="center" wrapText="1"/>
    </xf>
    <xf numFmtId="169" fontId="5" fillId="0" borderId="0" xfId="0" applyNumberFormat="1" applyFont="1"/>
    <xf numFmtId="169" fontId="4" fillId="0" borderId="0" xfId="0" applyNumberFormat="1" applyFont="1"/>
    <xf numFmtId="169" fontId="3" fillId="2" borderId="3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4" borderId="2" xfId="1" applyNumberFormat="1" applyFont="1" applyBorder="1" applyAlignment="1">
      <alignment horizontal="left" wrapText="1"/>
    </xf>
    <xf numFmtId="169" fontId="0" fillId="0" borderId="0" xfId="0" applyNumberFormat="1" applyFill="1"/>
    <xf numFmtId="169" fontId="0" fillId="0" borderId="0" xfId="0" applyNumberFormat="1" applyFill="1" applyAlignment="1">
      <alignment wrapText="1"/>
    </xf>
    <xf numFmtId="169" fontId="0" fillId="0" borderId="0" xfId="0" applyNumberFormat="1"/>
    <xf numFmtId="169" fontId="21" fillId="4" borderId="2" xfId="1" applyNumberFormat="1" applyFont="1" applyBorder="1" applyAlignment="1">
      <alignment horizontal="center" wrapText="1"/>
    </xf>
    <xf numFmtId="169" fontId="4" fillId="0" borderId="0" xfId="0" applyNumberFormat="1" applyFont="1" applyFill="1"/>
    <xf numFmtId="169" fontId="4" fillId="0" borderId="0" xfId="9" applyNumberFormat="1"/>
    <xf numFmtId="169" fontId="0" fillId="0" borderId="0" xfId="0" applyNumberFormat="1" applyFill="1" applyBorder="1"/>
    <xf numFmtId="169" fontId="0" fillId="0" borderId="0" xfId="0" applyNumberFormat="1" applyFill="1" applyAlignmen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4" fillId="18" borderId="0" xfId="9" applyFill="1"/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75" name="Picture 6">
          <a:extLst>
            <a:ext uri="{FF2B5EF4-FFF2-40B4-BE49-F238E27FC236}">
              <a16:creationId xmlns:a16="http://schemas.microsoft.com/office/drawing/2014/main" id="{07B54768-2264-459D-AAAF-4E7CAD46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76" name="Picture 8">
          <a:extLst>
            <a:ext uri="{FF2B5EF4-FFF2-40B4-BE49-F238E27FC236}">
              <a16:creationId xmlns:a16="http://schemas.microsoft.com/office/drawing/2014/main" id="{092998F4-DAF5-4AB5-A34B-DFA9CC7FF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77" name="Picture 4">
          <a:extLst>
            <a:ext uri="{FF2B5EF4-FFF2-40B4-BE49-F238E27FC236}">
              <a16:creationId xmlns:a16="http://schemas.microsoft.com/office/drawing/2014/main" id="{AD288841-D70D-4C2E-9A6A-06C46B03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8" name="Picture 5">
          <a:extLst>
            <a:ext uri="{FF2B5EF4-FFF2-40B4-BE49-F238E27FC236}">
              <a16:creationId xmlns:a16="http://schemas.microsoft.com/office/drawing/2014/main" id="{F7EDBE9C-2FFC-4928-AE9B-DF9BBBDE5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B2F145-8850-4388-9ADE-B2C38CEC5F7B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D1CAE3-AB1F-44E7-83A8-8CFE9F3A6676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1A3727-B21E-4010-995E-8645C474E6C5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17"/>
  <sheetViews>
    <sheetView zoomScale="80" zoomScaleNormal="80" workbookViewId="0">
      <selection activeCell="U7" sqref="U7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3" t="s">
        <v>78</v>
      </c>
      <c r="Y1" s="1" t="s">
        <v>79</v>
      </c>
      <c r="Z1" s="1" t="s">
        <v>80</v>
      </c>
      <c r="AA1" s="1" t="s">
        <v>86</v>
      </c>
    </row>
    <row r="2" spans="1:27" ht="15.75" x14ac:dyDescent="0.25">
      <c r="C2" s="7"/>
      <c r="D2" s="48" t="s">
        <v>42</v>
      </c>
      <c r="E2" s="48" t="s">
        <v>43</v>
      </c>
      <c r="F2" s="48" t="s">
        <v>44</v>
      </c>
      <c r="G2" s="48" t="s">
        <v>125</v>
      </c>
      <c r="H2" s="48" t="s">
        <v>126</v>
      </c>
      <c r="I2" s="48" t="s">
        <v>127</v>
      </c>
      <c r="J2" s="48" t="s">
        <v>128</v>
      </c>
      <c r="K2" s="48" t="s">
        <v>129</v>
      </c>
      <c r="L2" s="48" t="s">
        <v>130</v>
      </c>
      <c r="M2" s="48" t="s">
        <v>131</v>
      </c>
      <c r="N2" s="48" t="s">
        <v>45</v>
      </c>
      <c r="O2" s="48" t="s">
        <v>156</v>
      </c>
      <c r="P2" s="48" t="s">
        <v>152</v>
      </c>
      <c r="Q2" s="48" t="s">
        <v>157</v>
      </c>
      <c r="R2" s="48" t="s">
        <v>158</v>
      </c>
      <c r="S2" s="48" t="s">
        <v>46</v>
      </c>
      <c r="T2" s="48" t="s">
        <v>47</v>
      </c>
      <c r="U2" s="48" t="s">
        <v>48</v>
      </c>
      <c r="V2" s="48" t="s">
        <v>151</v>
      </c>
      <c r="X2" s="8"/>
      <c r="Y2" s="47" t="s">
        <v>141</v>
      </c>
      <c r="Z2" s="14" t="s">
        <v>68</v>
      </c>
      <c r="AA2" s="14" t="s">
        <v>87</v>
      </c>
    </row>
    <row r="3" spans="1:27" ht="25.5" x14ac:dyDescent="0.2">
      <c r="C3" s="67" t="s">
        <v>121</v>
      </c>
      <c r="D3" s="49" t="s">
        <v>49</v>
      </c>
      <c r="E3" s="49" t="s">
        <v>50</v>
      </c>
      <c r="F3" s="49" t="s">
        <v>124</v>
      </c>
      <c r="G3" s="49" t="s">
        <v>137</v>
      </c>
      <c r="H3" s="49" t="s">
        <v>134</v>
      </c>
      <c r="I3" s="49" t="s">
        <v>127</v>
      </c>
      <c r="J3" s="49" t="s">
        <v>135</v>
      </c>
      <c r="K3" s="49" t="s">
        <v>136</v>
      </c>
      <c r="L3" s="49" t="s">
        <v>132</v>
      </c>
      <c r="M3" s="49" t="s">
        <v>133</v>
      </c>
      <c r="N3" s="49" t="s">
        <v>51</v>
      </c>
      <c r="O3" s="49" t="s">
        <v>159</v>
      </c>
      <c r="P3" s="49" t="s">
        <v>153</v>
      </c>
      <c r="Q3" s="49" t="s">
        <v>154</v>
      </c>
      <c r="R3" s="49" t="s">
        <v>155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5" x14ac:dyDescent="0.25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5" x14ac:dyDescent="0.25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5" x14ac:dyDescent="0.25">
      <c r="A12" s="6"/>
      <c r="C12" s="53" t="s">
        <v>142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">
      <c r="A13" s="6"/>
      <c r="V13" s="8"/>
    </row>
    <row r="14" spans="1:27" x14ac:dyDescent="0.2">
      <c r="A14" s="6"/>
      <c r="V14" s="8"/>
    </row>
    <row r="15" spans="1:27" x14ac:dyDescent="0.2">
      <c r="A15" s="6"/>
      <c r="C15" s="64" t="s">
        <v>89</v>
      </c>
      <c r="D15" s="66" t="s">
        <v>90</v>
      </c>
      <c r="E15" s="65" t="s">
        <v>91</v>
      </c>
      <c r="V15" s="8"/>
    </row>
    <row r="16" spans="1:27" x14ac:dyDescent="0.2">
      <c r="A16" s="6"/>
      <c r="B16" s="23" t="s">
        <v>98</v>
      </c>
      <c r="C16" s="61" t="s">
        <v>92</v>
      </c>
      <c r="D16" s="61" t="s">
        <v>93</v>
      </c>
      <c r="E16" s="62" t="s">
        <v>91</v>
      </c>
      <c r="V16" s="8"/>
    </row>
    <row r="17" spans="2:5" x14ac:dyDescent="0.2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1"/>
      <c r="F1" s="6"/>
    </row>
    <row r="2" spans="2:13" ht="18" x14ac:dyDescent="0.25">
      <c r="B2" s="78" t="s">
        <v>146</v>
      </c>
      <c r="E2" s="6"/>
      <c r="F2" s="6"/>
    </row>
    <row r="4" spans="2:13" ht="18" x14ac:dyDescent="0.25">
      <c r="E4" s="119" t="s">
        <v>149</v>
      </c>
      <c r="F4" s="120"/>
      <c r="G4" s="120"/>
      <c r="H4" s="120"/>
      <c r="I4" s="120"/>
      <c r="J4" s="120"/>
      <c r="K4" s="120"/>
      <c r="L4" s="120"/>
      <c r="M4" s="121"/>
    </row>
    <row r="5" spans="2:13" ht="12.75" customHeight="1" x14ac:dyDescent="0.2">
      <c r="E5" s="79" t="s">
        <v>147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Normal="100" workbookViewId="0">
      <selection activeCell="E20" sqref="E20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96</v>
      </c>
      <c r="F1" s="12" t="s">
        <v>79</v>
      </c>
      <c r="G1" s="12" t="s">
        <v>83</v>
      </c>
      <c r="H1" s="39"/>
    </row>
    <row r="2" spans="2:18" ht="31.5" x14ac:dyDescent="0.25">
      <c r="B2" s="14" t="str">
        <f>'EB1'!B6</f>
        <v>ELC</v>
      </c>
      <c r="C2" s="22" t="str">
        <f>'EB1'!C6</f>
        <v>Electricity Plants</v>
      </c>
      <c r="D2" s="14" t="s">
        <v>94</v>
      </c>
      <c r="E2" s="14" t="str">
        <f>'EB1'!Z2</f>
        <v>PJ</v>
      </c>
      <c r="F2" s="14" t="str">
        <f>'EB1'!Y2</f>
        <v>M€2005</v>
      </c>
      <c r="G2" s="14" t="s">
        <v>84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20" t="s">
        <v>1</v>
      </c>
      <c r="C15" s="20" t="s">
        <v>5</v>
      </c>
      <c r="D15" s="20" t="s">
        <v>6</v>
      </c>
      <c r="E15" s="82" t="s">
        <v>140</v>
      </c>
      <c r="F15" s="80" t="s">
        <v>123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9" t="s">
        <v>37</v>
      </c>
      <c r="C16" s="19" t="s">
        <v>32</v>
      </c>
      <c r="D16" s="19" t="s">
        <v>33</v>
      </c>
      <c r="E16" s="19" t="s">
        <v>139</v>
      </c>
      <c r="F16" s="19" t="s">
        <v>34</v>
      </c>
      <c r="G16" s="19" t="s">
        <v>75</v>
      </c>
      <c r="H16" s="19" t="s">
        <v>160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95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">
      <c r="B32" s="52"/>
      <c r="C32" s="1" t="s">
        <v>144</v>
      </c>
    </row>
    <row r="33" spans="2:3" x14ac:dyDescent="0.2">
      <c r="B33" s="68"/>
      <c r="C33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65536"/>
  <sheetViews>
    <sheetView tabSelected="1" zoomScale="90" zoomScaleNormal="90" workbookViewId="0">
      <selection activeCell="I22" sqref="I22"/>
    </sheetView>
  </sheetViews>
  <sheetFormatPr defaultColWidth="8.85546875" defaultRowHeight="12.75" x14ac:dyDescent="0.2"/>
  <cols>
    <col min="1" max="1" width="3" style="25" customWidth="1"/>
    <col min="2" max="2" width="16.42578125" style="25" customWidth="1"/>
    <col min="3" max="3" width="12.140625" style="25" bestFit="1" customWidth="1"/>
    <col min="4" max="4" width="11.28515625" style="25" bestFit="1" customWidth="1"/>
    <col min="5" max="6" width="12" style="25" bestFit="1" customWidth="1"/>
    <col min="7" max="8" width="13" style="25" bestFit="1" customWidth="1"/>
    <col min="9" max="9" width="8.85546875" style="25" bestFit="1" customWidth="1"/>
    <col min="10" max="10" width="8.140625" style="25" bestFit="1" customWidth="1"/>
    <col min="11" max="11" width="10" style="25" bestFit="1" customWidth="1"/>
    <col min="12" max="12" width="9.85546875" style="25" bestFit="1" customWidth="1"/>
    <col min="13" max="14" width="8.85546875" style="25" bestFit="1" customWidth="1"/>
    <col min="15" max="15" width="15" style="25" bestFit="1" customWidth="1"/>
    <col min="16" max="16" width="13.28515625" style="25" bestFit="1" customWidth="1"/>
    <col min="17" max="17" width="2" style="25" bestFit="1" customWidth="1"/>
    <col min="18" max="18" width="13.5703125" style="25" bestFit="1" customWidth="1"/>
    <col min="19" max="19" width="2.140625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5"/>
  </cols>
  <sheetData>
    <row r="1" spans="2:28" ht="30" x14ac:dyDescent="0.25">
      <c r="B1" s="24" t="s">
        <v>65</v>
      </c>
      <c r="C1" s="12" t="s">
        <v>67</v>
      </c>
      <c r="D1" s="12" t="s">
        <v>97</v>
      </c>
      <c r="E1" s="24" t="s">
        <v>23</v>
      </c>
      <c r="F1" s="24" t="s">
        <v>99</v>
      </c>
      <c r="G1" s="24" t="s">
        <v>69</v>
      </c>
      <c r="H1" s="24" t="s">
        <v>83</v>
      </c>
    </row>
    <row r="2" spans="2:28" ht="31.5" x14ac:dyDescent="0.25">
      <c r="B2" s="14" t="str">
        <f>'EB1'!B6</f>
        <v>ELC</v>
      </c>
      <c r="C2" s="22" t="str">
        <f>'EB1'!C6</f>
        <v>Electricity Plants</v>
      </c>
      <c r="D2" s="22" t="s">
        <v>100</v>
      </c>
      <c r="E2" s="14" t="str">
        <f>'EB1'!Z2</f>
        <v>PJ</v>
      </c>
      <c r="F2" s="14" t="s">
        <v>101</v>
      </c>
      <c r="G2" s="14" t="str">
        <f>'EB1'!Y2</f>
        <v>M€2005</v>
      </c>
      <c r="H2" s="14" t="s">
        <v>84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3" t="s">
        <v>107</v>
      </c>
      <c r="C4" s="12" t="s">
        <v>114</v>
      </c>
      <c r="D4" s="12" t="s">
        <v>108</v>
      </c>
      <c r="E4" s="12" t="s">
        <v>109</v>
      </c>
      <c r="F4" s="12" t="s">
        <v>122</v>
      </c>
      <c r="H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2" t="s">
        <v>113</v>
      </c>
      <c r="C5" s="14" t="s">
        <v>112</v>
      </c>
      <c r="D5" s="14" t="s">
        <v>111</v>
      </c>
      <c r="E5" s="14" t="s">
        <v>110</v>
      </c>
      <c r="F5" s="14" t="s">
        <v>85</v>
      </c>
      <c r="H5" s="13"/>
      <c r="K5" s="13"/>
      <c r="S5" s="27"/>
      <c r="T5" s="115" t="s">
        <v>64</v>
      </c>
      <c r="U5" s="111"/>
      <c r="V5" s="115" t="str">
        <f>'EB1'!$U$2</f>
        <v>ELC</v>
      </c>
      <c r="W5" s="115" t="str">
        <f>'EB1'!$U$3</f>
        <v>Electricity</v>
      </c>
      <c r="X5" s="115" t="str">
        <f>$E$2</f>
        <v>PJ</v>
      </c>
      <c r="Y5" s="115"/>
      <c r="Z5" s="115" t="s">
        <v>116</v>
      </c>
      <c r="AA5" s="115"/>
      <c r="AB5" s="115" t="s">
        <v>48</v>
      </c>
    </row>
    <row r="6" spans="2:28" x14ac:dyDescent="0.2">
      <c r="T6" s="113" t="s">
        <v>88</v>
      </c>
      <c r="U6" s="113"/>
      <c r="V6" s="113" t="str">
        <f>$B$2&amp;'EB1'!$C$15</f>
        <v>ELCCO2</v>
      </c>
      <c r="W6" s="113" t="str">
        <f>$C$2&amp;" "&amp;'EB1'!$C$16</f>
        <v>Electricity Plants Carbon dioxide</v>
      </c>
      <c r="X6" s="113" t="str">
        <f>'EB1'!$AA$2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1" t="s">
        <v>1</v>
      </c>
      <c r="C9" s="21" t="s">
        <v>5</v>
      </c>
      <c r="D9" s="21" t="s">
        <v>6</v>
      </c>
      <c r="E9" s="21" t="s">
        <v>164</v>
      </c>
      <c r="F9" s="21" t="s">
        <v>165</v>
      </c>
      <c r="G9" s="80" t="s">
        <v>123</v>
      </c>
      <c r="H9" s="80" t="s">
        <v>148</v>
      </c>
      <c r="I9" s="80" t="s">
        <v>73</v>
      </c>
      <c r="J9" s="80" t="s">
        <v>167</v>
      </c>
      <c r="K9" s="80" t="s">
        <v>162</v>
      </c>
      <c r="L9" s="80" t="s">
        <v>72</v>
      </c>
      <c r="M9" s="80" t="s">
        <v>103</v>
      </c>
      <c r="N9" s="80" t="s">
        <v>70</v>
      </c>
      <c r="O9" s="80" t="s">
        <v>161</v>
      </c>
      <c r="P9" s="80" t="s">
        <v>118</v>
      </c>
      <c r="Q9" s="30"/>
      <c r="R9" s="101" t="s">
        <v>115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9" t="s">
        <v>37</v>
      </c>
      <c r="C10" s="19" t="s">
        <v>32</v>
      </c>
      <c r="D10" s="19" t="s">
        <v>33</v>
      </c>
      <c r="E10" s="19" t="s">
        <v>166</v>
      </c>
      <c r="F10" s="19" t="s">
        <v>166</v>
      </c>
      <c r="G10" s="19" t="s">
        <v>34</v>
      </c>
      <c r="H10" s="86" t="s">
        <v>120</v>
      </c>
      <c r="I10" s="19" t="s">
        <v>75</v>
      </c>
      <c r="J10" s="86" t="s">
        <v>82</v>
      </c>
      <c r="K10" s="19" t="s">
        <v>163</v>
      </c>
      <c r="L10" s="19" t="s">
        <v>81</v>
      </c>
      <c r="M10" s="19" t="s">
        <v>105</v>
      </c>
      <c r="N10" s="19" t="s">
        <v>160</v>
      </c>
      <c r="O10" s="19" t="s">
        <v>106</v>
      </c>
      <c r="P10" s="19" t="s">
        <v>119</v>
      </c>
      <c r="Q10" s="26"/>
      <c r="R10" s="38" t="s">
        <v>104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 t="str">
        <f>$F$2</f>
        <v>GW</v>
      </c>
      <c r="H11" s="81" t="str">
        <f>$F$2</f>
        <v>GW</v>
      </c>
      <c r="I11" s="17"/>
      <c r="J11" s="81"/>
      <c r="K11" s="17" t="str">
        <f>$G$2&amp;"/"&amp;$F$2</f>
        <v>M€2005/GW</v>
      </c>
      <c r="L11" s="17" t="str">
        <f>$G$2&amp;"/"&amp;$F$2</f>
        <v>M€2005/GW</v>
      </c>
      <c r="M11" s="17" t="str">
        <f>$G$2&amp;"/"&amp;$E$2</f>
        <v>M€2005/PJ</v>
      </c>
      <c r="N11" s="17" t="s">
        <v>77</v>
      </c>
      <c r="O11" s="17" t="str">
        <f>$E$2&amp;"/"&amp;$F$2</f>
        <v>PJ/GW</v>
      </c>
      <c r="P11" s="17"/>
      <c r="Q11" s="26"/>
      <c r="R11" s="102" t="s">
        <v>121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5" t="str">
        <f t="shared" ref="B12:B19" si="0">V12</f>
        <v>ELCTECOA00</v>
      </c>
      <c r="C12" s="25" t="str">
        <f>$B$2&amp;RIGHT(Sector_Fuels_ELC!L5,3)</f>
        <v>ELCCOA</v>
      </c>
      <c r="D12" s="25" t="str">
        <f t="shared" ref="D12:D19" si="1">$V$5</f>
        <v>ELC</v>
      </c>
      <c r="G12" s="122">
        <v>100</v>
      </c>
      <c r="H12" s="69"/>
      <c r="I12" s="76">
        <v>0.38400000000000001</v>
      </c>
      <c r="J12" s="76">
        <v>0.85</v>
      </c>
      <c r="K12" s="75"/>
      <c r="L12" s="76">
        <v>40</v>
      </c>
      <c r="M12" s="76">
        <v>0.5</v>
      </c>
      <c r="N12" s="75">
        <v>30</v>
      </c>
      <c r="O12" s="75">
        <v>31.536000000000001</v>
      </c>
      <c r="P12" s="76">
        <v>1</v>
      </c>
      <c r="Q12" s="26"/>
      <c r="R12" s="34">
        <f>G26*$J12*$O12</f>
        <v>2395.6907520000004</v>
      </c>
      <c r="S12" s="100"/>
      <c r="T12" s="111" t="s">
        <v>102</v>
      </c>
      <c r="U12" s="111"/>
      <c r="V12" s="111" t="str">
        <f>$B$2&amp;$C$5&amp;$H$2&amp;RIGHT(Sector_Fuels_ELC!$L$5,3)&amp;"00"</f>
        <v>ELCTECOA00</v>
      </c>
      <c r="W12" s="112" t="str">
        <f>$D$2&amp;" "&amp;$H$1&amp;RIGHT(V12,2)&amp;" - "&amp;'EB1'!D3</f>
        <v>Power Plants Existing00 - Solid Fuels</v>
      </c>
      <c r="X12" s="111" t="str">
        <f t="shared" ref="X12:X19" si="2">$E$2</f>
        <v>PJ</v>
      </c>
      <c r="Y12" s="111" t="str">
        <f t="shared" ref="Y12:Y19" si="3">$F$2</f>
        <v>GW</v>
      </c>
      <c r="Z12" s="115" t="s">
        <v>117</v>
      </c>
      <c r="AA12" s="111"/>
      <c r="AB12" s="111"/>
    </row>
    <row r="13" spans="2:28" x14ac:dyDescent="0.2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>(-'EB1'!$E$6*$I$13)/($J$13*$O$13)</f>
        <v>41.450437783149788</v>
      </c>
      <c r="H13" s="69"/>
      <c r="I13" s="94">
        <v>0.4929</v>
      </c>
      <c r="J13" s="76">
        <v>0.85</v>
      </c>
      <c r="K13" s="75"/>
      <c r="L13" s="76">
        <v>35</v>
      </c>
      <c r="M13" s="76">
        <v>0.4</v>
      </c>
      <c r="N13" s="75">
        <v>20</v>
      </c>
      <c r="O13" s="75">
        <v>31.536000000000001</v>
      </c>
      <c r="P13" s="76">
        <v>1</v>
      </c>
      <c r="Q13" s="26"/>
      <c r="R13" s="34">
        <f t="shared" ref="R12:R19" si="4">G13*$J13*$O13</f>
        <v>1111.1038550399999</v>
      </c>
      <c r="S13" s="37"/>
      <c r="T13" s="111"/>
      <c r="U13" s="111"/>
      <c r="V13" s="111" t="str">
        <f>$B$2&amp;$C$5&amp;$H$2&amp;RIGHT(Sector_Fuels_ELC!$L$6,3)&amp;"00"</f>
        <v>ELCTEGAS00</v>
      </c>
      <c r="W13" s="112" t="str">
        <f>$D$2&amp;" "&amp;$H$1&amp;RIGHT(V13,2)&amp;" - "&amp;'EB1'!E3</f>
        <v>Power Plants Existing00 - Natural Gas</v>
      </c>
      <c r="X13" s="111" t="str">
        <f t="shared" si="2"/>
        <v>PJ</v>
      </c>
      <c r="Y13" s="111" t="str">
        <f t="shared" si="3"/>
        <v>GW</v>
      </c>
      <c r="Z13" s="111"/>
      <c r="AA13" s="111"/>
      <c r="AB13" s="111"/>
    </row>
    <row r="14" spans="2:28" x14ac:dyDescent="0.2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>((-SUM('EB1'!G6:M6)*$I$14)/($J$14*$O$14))</f>
        <v>5.710602448742053</v>
      </c>
      <c r="H14" s="69"/>
      <c r="I14" s="94">
        <v>0.25</v>
      </c>
      <c r="J14" s="94">
        <v>0.85</v>
      </c>
      <c r="K14" s="93"/>
      <c r="L14" s="94">
        <v>20</v>
      </c>
      <c r="M14" s="94">
        <v>0.2</v>
      </c>
      <c r="N14" s="93">
        <v>30</v>
      </c>
      <c r="O14" s="75">
        <v>31.536000000000001</v>
      </c>
      <c r="P14" s="76">
        <v>1</v>
      </c>
      <c r="Q14" s="26"/>
      <c r="R14" s="34">
        <f t="shared" si="4"/>
        <v>153.07612499999996</v>
      </c>
      <c r="S14" s="37"/>
      <c r="T14" s="111"/>
      <c r="U14" s="111"/>
      <c r="V14" s="111" t="str">
        <f>$B$2&amp;$C$5&amp;$H$2&amp;RIGHT(Sector_Fuels_ELC!$L$7,3)&amp;"00"</f>
        <v>ELCTEOIL00</v>
      </c>
      <c r="W14" s="112" t="str">
        <f>$D$2&amp;" "&amp;$H$1&amp;RIGHT(V14,2)&amp;" - "&amp;'EB1'!F3</f>
        <v>Power Plants Existing00 - Crude oil</v>
      </c>
      <c r="X14" s="111" t="str">
        <f t="shared" si="2"/>
        <v>PJ</v>
      </c>
      <c r="Y14" s="111" t="str">
        <f t="shared" si="3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9">
        <f>(-'EB1'!$N$6*$I$15)/($J$15*$O$15)</f>
        <v>51.797945205479458</v>
      </c>
      <c r="H15" s="99">
        <f>G15</f>
        <v>51.797945205479458</v>
      </c>
      <c r="I15" s="93">
        <v>0.33</v>
      </c>
      <c r="J15" s="94">
        <v>0.9</v>
      </c>
      <c r="K15" s="93"/>
      <c r="L15" s="94">
        <v>38</v>
      </c>
      <c r="M15" s="93">
        <v>0.27</v>
      </c>
      <c r="N15" s="74"/>
      <c r="O15" s="93">
        <v>31.536000000000001</v>
      </c>
      <c r="P15" s="94">
        <v>1</v>
      </c>
      <c r="Q15" s="28"/>
      <c r="R15" s="34">
        <f t="shared" si="4"/>
        <v>1470.1500000000003</v>
      </c>
      <c r="S15" s="37"/>
      <c r="T15" s="111"/>
      <c r="U15" s="111"/>
      <c r="V15" s="111" t="str">
        <f>$B$2&amp;$F$5&amp;$H$2&amp;RIGHT(Sector_Fuels_ELC!$L$8,3)&amp;"00"</f>
        <v>ELCNENUC00</v>
      </c>
      <c r="W15" s="118" t="str">
        <f>$D$2&amp;" "&amp;$H$1&amp;RIGHT(V15,2)&amp;" - "&amp;'EB1'!N3</f>
        <v>Power Plants Existing00 - Nuclear Energy</v>
      </c>
      <c r="X15" s="111" t="str">
        <f t="shared" si="2"/>
        <v>PJ</v>
      </c>
      <c r="Y15" s="111" t="str">
        <f t="shared" si="3"/>
        <v>GW</v>
      </c>
      <c r="Z15" s="115" t="s">
        <v>117</v>
      </c>
      <c r="AA15" s="111"/>
      <c r="AB15" s="111"/>
    </row>
    <row r="16" spans="2:28" x14ac:dyDescent="0.2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9">
        <f>(-'EB1'!$O$6*$I$16)/($J$16*$O$16)</f>
        <v>7.8023302733384083</v>
      </c>
      <c r="H16" s="92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3">
        <v>31.536000000000001</v>
      </c>
      <c r="P16" s="94">
        <v>1</v>
      </c>
      <c r="Q16" s="28"/>
      <c r="R16" s="34">
        <f t="shared" si="4"/>
        <v>147.63257250000001</v>
      </c>
      <c r="S16" s="37"/>
      <c r="T16" s="111"/>
      <c r="U16" s="111"/>
      <c r="V16" s="111" t="str">
        <f>$B$2&amp;$E$5&amp;$H$2&amp;RIGHT(Sector_Fuels_ELC!$L$9,3)&amp;"00"</f>
        <v>ELCREBIO00</v>
      </c>
      <c r="W16" s="118" t="str">
        <f>$D$2&amp;" "&amp;$H$1&amp;RIGHT(V16,2)&amp;" - "&amp;'EB1'!O3</f>
        <v>Power Plants Existing00 - Biomass</v>
      </c>
      <c r="X16" s="111" t="str">
        <f t="shared" si="2"/>
        <v>PJ</v>
      </c>
      <c r="Y16" s="111" t="str">
        <f t="shared" si="3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4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3">
        <v>31.536000000000001</v>
      </c>
      <c r="P17" s="94">
        <v>0.5</v>
      </c>
      <c r="Q17" s="28"/>
      <c r="R17" s="34">
        <f>(E17+F17)*$J17*$O17</f>
        <v>488.80799999999999</v>
      </c>
      <c r="S17" s="37"/>
      <c r="T17" s="111"/>
      <c r="U17" s="111"/>
      <c r="V17" s="111" t="str">
        <f>$B$2&amp;$E$5&amp;$H$2&amp;RIGHT(Sector_Fuels_ELC!$L$10,3)&amp;"00"</f>
        <v>ELCREHYD00</v>
      </c>
      <c r="W17" s="118" t="str">
        <f>$D$2&amp;" "&amp;$H$1&amp;RIGHT(V17,2)&amp;" - "&amp;'EB1'!P3</f>
        <v>Power Plants Existing00 - Hydro power</v>
      </c>
      <c r="X17" s="111" t="str">
        <f t="shared" si="2"/>
        <v>PJ</v>
      </c>
      <c r="Y17" s="111" t="str">
        <f t="shared" si="3"/>
        <v>GW</v>
      </c>
      <c r="Z17" s="111"/>
      <c r="AA17" s="111"/>
      <c r="AB17" s="111"/>
    </row>
    <row r="18" spans="2:28" x14ac:dyDescent="0.2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9">
        <f>(-'EB1'!$Q$6*$I$18)/($J$18*$O$18)</f>
        <v>23.908866057838662</v>
      </c>
      <c r="H18" s="92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3">
        <v>31.536000000000001</v>
      </c>
      <c r="P18" s="94">
        <v>0.3</v>
      </c>
      <c r="Q18" s="28"/>
      <c r="R18" s="34">
        <f t="shared" si="4"/>
        <v>263.8965</v>
      </c>
      <c r="S18" s="37"/>
      <c r="T18" s="111"/>
      <c r="U18" s="111"/>
      <c r="V18" s="111" t="str">
        <f>$B$2&amp;$E$5&amp;$H$2&amp;RIGHT(Sector_Fuels_ELC!$L$11,3)&amp;"00"</f>
        <v>ELCREWIN00</v>
      </c>
      <c r="W18" s="118" t="str">
        <f>$D$2&amp;" "&amp;$H$1&amp;RIGHT(V18,2)&amp;" - "&amp;'EB1'!Q3</f>
        <v>Power Plants Existing00 - Wind energy</v>
      </c>
      <c r="X18" s="111" t="str">
        <f t="shared" si="2"/>
        <v>PJ</v>
      </c>
      <c r="Y18" s="111" t="str">
        <f t="shared" si="3"/>
        <v>GW</v>
      </c>
      <c r="Z18" s="111"/>
      <c r="AA18" s="111"/>
      <c r="AB18" s="111"/>
    </row>
    <row r="19" spans="2:28" x14ac:dyDescent="0.2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9">
        <f>(-'EB1'!$R$6*$I$19)/($J$19*$O$19)</f>
        <v>7.1875528496533061</v>
      </c>
      <c r="H19" s="92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3">
        <v>31.536000000000001</v>
      </c>
      <c r="P19" s="94">
        <v>0.2</v>
      </c>
      <c r="Q19" s="28"/>
      <c r="R19" s="34">
        <f t="shared" si="4"/>
        <v>68</v>
      </c>
      <c r="S19" s="37"/>
      <c r="T19" s="111"/>
      <c r="U19" s="111"/>
      <c r="V19" s="111" t="str">
        <f>$B$2&amp;$E$5&amp;$H$2&amp;RIGHT(Sector_Fuels_ELC!$L$12,3)&amp;"00"</f>
        <v>ELCRESOL00</v>
      </c>
      <c r="W19" s="118" t="str">
        <f>$D$2&amp;" "&amp;$H$1&amp;RIGHT(V19,2)&amp;" - "&amp;'EB1'!R3</f>
        <v>Power Plants Existing00 - Solar energy</v>
      </c>
      <c r="X19" s="111" t="str">
        <f t="shared" si="2"/>
        <v>PJ</v>
      </c>
      <c r="Y19" s="111" t="str">
        <f t="shared" si="3"/>
        <v>GW</v>
      </c>
      <c r="Z19" s="111"/>
      <c r="AA19" s="111"/>
      <c r="AB19" s="111"/>
    </row>
    <row r="21" spans="2:28" x14ac:dyDescent="0.2">
      <c r="R21" s="97"/>
    </row>
    <row r="22" spans="2:28" x14ac:dyDescent="0.2">
      <c r="R22" s="97"/>
    </row>
    <row r="23" spans="2:28" x14ac:dyDescent="0.2">
      <c r="B23" s="52"/>
      <c r="C23" s="1" t="s">
        <v>144</v>
      </c>
      <c r="R23" s="97"/>
    </row>
    <row r="24" spans="2:28" x14ac:dyDescent="0.2">
      <c r="B24" s="68"/>
      <c r="C24" s="1" t="s">
        <v>145</v>
      </c>
      <c r="R24" s="97"/>
    </row>
    <row r="25" spans="2:28" x14ac:dyDescent="0.2">
      <c r="R25" s="97"/>
    </row>
    <row r="26" spans="2:28" x14ac:dyDescent="0.2">
      <c r="G26" s="98">
        <f>(-'EB1'!$D$6*$I$12)/($J$12*$O$12)</f>
        <v>89.372771062763022</v>
      </c>
    </row>
    <row r="65536" spans="19:19" x14ac:dyDescent="0.2">
      <c r="S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>
      <selection activeCell="E35" sqref="E35"/>
    </sheetView>
  </sheetViews>
  <sheetFormatPr defaultRowHeight="12.75" x14ac:dyDescent="0.2"/>
  <cols>
    <col min="2" max="2" width="14.42578125" customWidth="1"/>
  </cols>
  <sheetData>
    <row r="3" spans="2:10" ht="17.45" customHeight="1" x14ac:dyDescent="0.25">
      <c r="B3" s="42" t="s">
        <v>150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45" customHeight="1" x14ac:dyDescent="0.25">
      <c r="B4" s="43"/>
      <c r="C4" s="43"/>
      <c r="D4" s="43"/>
      <c r="E4" s="43"/>
      <c r="F4" s="43"/>
      <c r="G4" s="43"/>
    </row>
    <row r="5" spans="2:10" ht="18" x14ac:dyDescent="0.25">
      <c r="B5" s="40" t="s">
        <v>138</v>
      </c>
      <c r="C5" s="41"/>
      <c r="F5" s="31"/>
      <c r="G5" s="31"/>
    </row>
    <row r="6" spans="2:10" ht="13.5" thickBot="1" x14ac:dyDescent="0.25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5" thickBot="1" x14ac:dyDescent="0.25">
      <c r="B7" s="18" t="s">
        <v>76</v>
      </c>
      <c r="C7" s="18" t="s">
        <v>143</v>
      </c>
      <c r="D7" s="18" t="s">
        <v>143</v>
      </c>
      <c r="E7" s="18" t="s">
        <v>143</v>
      </c>
      <c r="F7" s="88"/>
      <c r="G7" s="88"/>
      <c r="H7" s="1"/>
    </row>
    <row r="8" spans="2:10" x14ac:dyDescent="0.2">
      <c r="B8" s="25" t="str">
        <f>Con_ELC!$V$6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">
      <c r="F9" s="31"/>
      <c r="G9" s="31"/>
    </row>
    <row r="10" spans="2:10" x14ac:dyDescent="0.2">
      <c r="F10" s="31"/>
      <c r="G10" s="31"/>
    </row>
    <row r="23" spans="2:3" x14ac:dyDescent="0.2">
      <c r="B23" s="52"/>
      <c r="C23" s="1" t="s">
        <v>144</v>
      </c>
    </row>
    <row r="24" spans="2:3" x14ac:dyDescent="0.2">
      <c r="B24" s="68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SANDEEP KUMAR</cp:lastModifiedBy>
  <cp:lastPrinted>2004-11-16T14:57:57Z</cp:lastPrinted>
  <dcterms:created xsi:type="dcterms:W3CDTF">2000-12-13T15:53:11Z</dcterms:created>
  <dcterms:modified xsi:type="dcterms:W3CDTF">2025-07-22T11:41:03Z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933101832866668</vt:r8>
  </property>
</Properties>
</file>