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B739A5C4-4F23-4F45-9082-57D2BBD87D52}" xr6:coauthVersionLast="47" xr6:coauthVersionMax="47" xr10:uidLastSave="{00000000-0000-0000-0000-000000000000}"/>
  <bookViews>
    <workbookView xWindow="0" yWindow="105" windowWidth="23280" windowHeight="15480" xr2:uid="{00000000-000D-0000-FFFF-FFFF00000000}"/>
  </bookViews>
  <sheets>
    <sheet name="terminals" sheetId="9" r:id="rId1"/>
    <sheet name="storage" sheetId="8" r:id="rId2"/>
    <sheet name="routing_network" sheetId="2" r:id="rId3"/>
    <sheet name="obstacles" sheetId="3" r:id="rId4"/>
    <sheet name="existing_connections" sheetId="6" r:id="rId5"/>
    <sheet name="Input - Nodes" sheetId="11" r:id="rId6"/>
    <sheet name="Input - Netwerke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2" i="6"/>
  <c r="J4" i="11" l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3" i="1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C4" i="9"/>
  <c r="D4" i="9"/>
  <c r="E4" i="9"/>
  <c r="A38" i="6"/>
  <c r="B38" i="6"/>
  <c r="C38" i="6"/>
  <c r="D38" i="6"/>
  <c r="E38" i="6"/>
  <c r="F38" i="6"/>
  <c r="G38" i="6"/>
  <c r="A37" i="6"/>
  <c r="B37" i="6"/>
  <c r="C37" i="6"/>
  <c r="D37" i="6"/>
  <c r="E37" i="6"/>
  <c r="F37" i="6"/>
  <c r="G37" i="6"/>
  <c r="A36" i="6"/>
  <c r="B36" i="6"/>
  <c r="C36" i="6"/>
  <c r="D36" i="6"/>
  <c r="E36" i="6"/>
  <c r="F36" i="6"/>
  <c r="G36" i="6"/>
  <c r="A32" i="6"/>
  <c r="A33" i="6"/>
  <c r="A34" i="6"/>
  <c r="A35" i="6"/>
  <c r="B32" i="6"/>
  <c r="B33" i="6"/>
  <c r="B34" i="6"/>
  <c r="B35" i="6"/>
  <c r="C32" i="6"/>
  <c r="C33" i="6"/>
  <c r="C34" i="6"/>
  <c r="C35" i="6"/>
  <c r="D32" i="6"/>
  <c r="D33" i="6"/>
  <c r="D34" i="6"/>
  <c r="D35" i="6"/>
  <c r="E32" i="6"/>
  <c r="E33" i="6"/>
  <c r="E34" i="6"/>
  <c r="E35" i="6"/>
  <c r="F32" i="6"/>
  <c r="F33" i="6"/>
  <c r="F34" i="6"/>
  <c r="F35" i="6"/>
  <c r="G32" i="6"/>
  <c r="G33" i="6"/>
  <c r="G34" i="6"/>
  <c r="G35" i="6"/>
  <c r="A31" i="6"/>
  <c r="B31" i="6"/>
  <c r="C31" i="6"/>
  <c r="D31" i="6"/>
  <c r="E31" i="6"/>
  <c r="F31" i="6"/>
  <c r="G31" i="6"/>
  <c r="A30" i="6"/>
  <c r="B30" i="6"/>
  <c r="C30" i="6"/>
  <c r="D30" i="6"/>
  <c r="E30" i="6"/>
  <c r="F30" i="6"/>
  <c r="G30" i="6"/>
  <c r="E3" i="9"/>
  <c r="D3" i="9"/>
  <c r="C3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E5" i="9"/>
  <c r="A23" i="6"/>
  <c r="A24" i="6"/>
  <c r="A25" i="6"/>
  <c r="A26" i="6"/>
  <c r="A27" i="6"/>
  <c r="A28" i="6"/>
  <c r="A29" i="6"/>
  <c r="B23" i="6"/>
  <c r="B24" i="6"/>
  <c r="B25" i="6"/>
  <c r="B26" i="6"/>
  <c r="B27" i="6"/>
  <c r="B28" i="6"/>
  <c r="B29" i="6"/>
  <c r="C23" i="6"/>
  <c r="C24" i="6"/>
  <c r="C25" i="6"/>
  <c r="C26" i="6"/>
  <c r="C27" i="6"/>
  <c r="C28" i="6"/>
  <c r="C29" i="6"/>
  <c r="D23" i="6"/>
  <c r="D24" i="6"/>
  <c r="D25" i="6"/>
  <c r="D26" i="6"/>
  <c r="D27" i="6"/>
  <c r="D28" i="6"/>
  <c r="D29" i="6"/>
  <c r="E23" i="6"/>
  <c r="E24" i="6"/>
  <c r="E25" i="6"/>
  <c r="E26" i="6"/>
  <c r="E27" i="6"/>
  <c r="E28" i="6"/>
  <c r="E29" i="6"/>
  <c r="F23" i="6"/>
  <c r="F24" i="6"/>
  <c r="F25" i="6"/>
  <c r="F26" i="6"/>
  <c r="F27" i="6"/>
  <c r="F28" i="6"/>
  <c r="F29" i="6"/>
  <c r="G23" i="6"/>
  <c r="G24" i="6"/>
  <c r="G25" i="6"/>
  <c r="G26" i="6"/>
  <c r="G27" i="6"/>
  <c r="G28" i="6"/>
  <c r="G29" i="6"/>
  <c r="A22" i="6"/>
  <c r="B22" i="6"/>
  <c r="C22" i="6"/>
  <c r="D22" i="6"/>
  <c r="E22" i="6"/>
  <c r="F22" i="6"/>
  <c r="G22" i="6"/>
  <c r="A21" i="6"/>
  <c r="B21" i="6"/>
  <c r="C21" i="6"/>
  <c r="D21" i="6"/>
  <c r="E21" i="6"/>
  <c r="F21" i="6"/>
  <c r="G21" i="6"/>
  <c r="A20" i="6"/>
  <c r="B20" i="6"/>
  <c r="C20" i="6"/>
  <c r="D20" i="6"/>
  <c r="E20" i="6"/>
  <c r="F20" i="6"/>
  <c r="G20" i="6"/>
  <c r="G17" i="6"/>
  <c r="G18" i="6"/>
  <c r="G1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D2" i="9"/>
  <c r="C2" i="9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D5" i="9"/>
  <c r="C5" i="9"/>
</calcChain>
</file>

<file path=xl/sharedStrings.xml><?xml version="1.0" encoding="utf-8"?>
<sst xmlns="http://schemas.openxmlformats.org/spreadsheetml/2006/main" count="257" uniqueCount="92">
  <si>
    <t>coordinates</t>
  </si>
  <si>
    <t>amount</t>
  </si>
  <si>
    <t>capacity</t>
  </si>
  <si>
    <t>terminals</t>
  </si>
  <si>
    <t>timestep 0</t>
  </si>
  <si>
    <t>node 1</t>
  </si>
  <si>
    <t>node 2</t>
  </si>
  <si>
    <t>obstacle 0</t>
  </si>
  <si>
    <t>obstacle 1</t>
  </si>
  <si>
    <t>obstacle 2</t>
  </si>
  <si>
    <t>ID</t>
  </si>
  <si>
    <t>UTM_Easting_1</t>
  </si>
  <si>
    <t>UTM_Northing_1</t>
  </si>
  <si>
    <t>UTM_Easting_2</t>
  </si>
  <si>
    <t>UTM_Northing_2</t>
  </si>
  <si>
    <t>UTM_Easting</t>
  </si>
  <si>
    <t>UTM_Northing</t>
  </si>
  <si>
    <t>Categorie</t>
  </si>
  <si>
    <t>Node 1</t>
  </si>
  <si>
    <t>Node 2</t>
  </si>
  <si>
    <t>cluster</t>
  </si>
  <si>
    <t>Demand aardgas</t>
  </si>
  <si>
    <t>Longitude</t>
  </si>
  <si>
    <t>Latitude</t>
  </si>
  <si>
    <t>UTM_Zone</t>
  </si>
  <si>
    <t>NODES</t>
  </si>
  <si>
    <t>W01</t>
  </si>
  <si>
    <t>31N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</si>
  <si>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</si>
  <si>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</si>
  <si>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</si>
  <si>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</si>
  <si>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</si>
  <si>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</si>
  <si>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</si>
  <si>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</si>
  <si>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</si>
  <si>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</si>
  <si>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UTM_Zone1</t>
  </si>
  <si>
    <t>UTM_Zone2</t>
  </si>
  <si>
    <t>Capaciteiten</t>
  </si>
  <si>
    <t>Capaciteit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</si>
  <si>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</si>
  <si>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</si>
  <si>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</si>
  <si>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</si>
  <si>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</si>
  <si>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</si>
  <si>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</si>
  <si>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</si>
  <si>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</si>
  <si>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</si>
  <si>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</si>
  <si>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</si>
  <si>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</si>
  <si>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Industry</t>
  </si>
  <si>
    <t>IND-003,IND-151,IND-267,IND-269</t>
  </si>
  <si>
    <t>IND-005,IND-114,IND-164,IND-212</t>
  </si>
  <si>
    <t>IND-015</t>
  </si>
  <si>
    <t>IND-038</t>
  </si>
  <si>
    <t>IND-061</t>
  </si>
  <si>
    <t>IND-120</t>
  </si>
  <si>
    <t>IND-125,IND-315</t>
  </si>
  <si>
    <t>IND-126</t>
  </si>
  <si>
    <t>IND-142</t>
  </si>
  <si>
    <t>IND-152</t>
  </si>
  <si>
    <t>IND-154</t>
  </si>
  <si>
    <t>IND-170</t>
  </si>
  <si>
    <t>IND-259</t>
  </si>
  <si>
    <t>IND-268</t>
  </si>
  <si>
    <t>IND-273</t>
  </si>
  <si>
    <t>IND-282,IND-317</t>
  </si>
  <si>
    <t>IND-348</t>
  </si>
  <si>
    <t>Pipeline</t>
  </si>
  <si>
    <t>Waterway</t>
  </si>
  <si>
    <t>Road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</si>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</sst>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0" borderId="4" xfId="0" applyFont="1" applyBorder="1"/>
    <xf numFmtId="0" fontId="3" fillId="0" borderId="2" xfId="0" applyFont="1" applyBorder="1"/>
    <xf numFmtId="0" fontId="3" fillId="0" borderId="5" xfId="0" applyFont="1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0" fontId="5" fillId="0" borderId="2" xfId="0" applyFont="1" applyBorder="1"/>
    <xf numFmtId="164" fontId="0" fillId="0" borderId="6" xfId="0" applyNumberFormat="1" applyBorder="1" applyAlignment="1">
      <alignment horizontal="center"/>
    </xf>
    <xf numFmtId="0" fontId="3" fillId="0" borderId="6" xfId="0" applyFont="1" applyBorder="1"/>
    <xf numFmtId="0" fontId="5" fillId="0" borderId="6" xfId="0" applyFont="1" applyBorder="1"/>
    <xf numFmtId="0" fontId="5" fillId="0" borderId="5" xfId="0" applyFon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1" fontId="0" fillId="0" borderId="2" xfId="0" applyNumberFormat="1" applyBorder="1"/>
    <xf numFmtId="1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3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5" formatCode="0.0000000000000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000000000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0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382B5-DDBE-4A96-A02F-66187B1724FB}" name="Table3" displayName="Table3" ref="A1:G80" totalsRowShown="0" headerRowDxfId="32" dataDxfId="30" headerRowBorderDxfId="31" tableBorderDxfId="29" totalsRowBorderDxfId="28">
  <autoFilter ref="A1:G80" xr:uid="{CD3382B5-DDBE-4A96-A02F-66187B1724FB}"/>
  <tableColumns count="7">
    <tableColumn id="1" xr3:uid="{8ED322A1-F0B4-4A6B-9679-23C18FC3D5DC}" name="terminals" dataDxfId="27"/>
    <tableColumn id="5" xr3:uid="{BF1C205A-0347-468E-B13F-C19979330838}" name="ID" dataDxfId="26"/>
    <tableColumn id="2" xr3:uid="{2181ECC8-119D-4520-8720-053D91AE10E5}" name="UTM_Easting" dataDxfId="25"/>
    <tableColumn id="4" xr3:uid="{430C2FF0-DA7C-44C3-9B1C-D69ED838D74E}" name="UTM_Northing" dataDxfId="24"/>
    <tableColumn id="7" xr3:uid="{117C31E1-8720-4DA6-96D8-77DF6696D34D}" name="UTM_Zone" dataDxfId="23">
      <calculatedColumnFormula>_xlfn.XLOOKUP(Table3[[#This Row],[ID]],Tabel7[ID],Tabel7[UTM_Zone],"")</calculatedColumnFormula>
    </tableColumn>
    <tableColumn id="6" xr3:uid="{7A797B3E-DD18-4B03-A9E1-A7AAFF004D90}" name="Categorie" dataDxfId="22"/>
    <tableColumn id="3" xr3:uid="{D1CD9C65-6FA6-4EBD-9B35-3EB13822A749}" name="timestep 0" dataDxfId="21">
      <calculatedColumnFormula>_xlfn.XLOOKUP(Table3[[#This Row],[ID]],Nodes_coordinaten[cluster],Nodes_coordinaten[Demand aardgas],"")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>
  <autoFilter ref="A1:C3" xr:uid="{00000000-0009-0000-0100-000002000000}"/>
  <tableColumns count="3">
    <tableColumn id="1" xr3:uid="{00000000-0010-0000-0100-000001000000}" name="coordinates"/>
    <tableColumn id="2" xr3:uid="{00000000-0010-0000-0100-000002000000}" name="amount"/>
    <tableColumn id="3" xr3:uid="{00000000-0010-0000-0100-000003000000}" name="capacit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B65" totalsRowShown="0" headerRowDxfId="20" dataDxfId="19">
  <autoFilter ref="A1:B65" xr:uid="{00000000-0009-0000-0100-000004000000}"/>
  <tableColumns count="2">
    <tableColumn id="1" xr3:uid="{00000000-0010-0000-0200-000001000000}" name="node 1" dataDxfId="18"/>
    <tableColumn id="2" xr3:uid="{00000000-0010-0000-0200-000002000000}" name="node 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9" totalsRowShown="0" headerRowDxfId="16" dataDxfId="15">
  <autoFilter ref="A1:C9" xr:uid="{00000000-0009-0000-0100-000005000000}"/>
  <tableColumns count="3">
    <tableColumn id="1" xr3:uid="{00000000-0010-0000-0300-000001000000}" name="obstacle 0" dataDxfId="14"/>
    <tableColumn id="2" xr3:uid="{00000000-0010-0000-0300-000002000000}" name="obstacle 1" dataDxfId="13"/>
    <tableColumn id="3" xr3:uid="{00000000-0010-0000-0300-000003000000}" name="obstacle 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J38" totalsRowShown="0" headerRowDxfId="11" dataDxfId="10">
  <autoFilter ref="A1:J38" xr:uid="{00000000-0009-0000-0100-000001000000}"/>
  <tableColumns count="10">
    <tableColumn id="1" xr3:uid="{00000000-0010-0000-0400-000001000000}" name="UTM_Easting_1" dataDxfId="9">
      <calculatedColumnFormula>_xlfn.XLOOKUP(Table1[[#This Row],[Node 1]],Tabel7[ID],Tabel7[UTM_Easting],"")</calculatedColumnFormula>
    </tableColumn>
    <tableColumn id="4" xr3:uid="{155F7021-46C6-4D81-AD7E-472857C84DDF}" name="UTM_Northing_1" dataDxfId="8">
      <calculatedColumnFormula>_xlfn.XLOOKUP(Table1[[#This Row],[Node 1]],Tabel7[ID],Tabel7[UTM_Northing],"")</calculatedColumnFormula>
    </tableColumn>
    <tableColumn id="9" xr3:uid="{E7EBF74F-FFDD-45C0-9059-354AC24A9F97}" name="UTM_Zone1" dataDxfId="7">
      <calculatedColumnFormula>_xlfn.XLOOKUP(Table1[[#This Row],[Node 1]],Tabel7[ID],Tabel7[UTM_Zone],"")</calculatedColumnFormula>
    </tableColumn>
    <tableColumn id="2" xr3:uid="{00000000-0010-0000-0400-000002000000}" name="UTM_Easting_2" dataDxfId="6">
      <calculatedColumnFormula>_xlfn.XLOOKUP(Table1[[#This Row],[Node 2]],Tabel7[ID],Tabel7[UTM_Easting],"")</calculatedColumnFormula>
    </tableColumn>
    <tableColumn id="5" xr3:uid="{7E38811E-9E59-41D5-A067-C54BB12B10B7}" name="UTM_Northing_2" dataDxfId="5">
      <calculatedColumnFormula>_xlfn.XLOOKUP(Table1[[#This Row],[Node 2]],Tabel7[ID],Tabel7[UTM_Northing],"")</calculatedColumnFormula>
    </tableColumn>
    <tableColumn id="10" xr3:uid="{71A8C6C7-02D9-4850-B9E0-1F742120F30E}" name="UTM_Zone2" dataDxfId="4">
      <calculatedColumnFormula>_xlfn.XLOOKUP(Table1[[#This Row],[Node 2]],Tabel7[ID],Tabel7[UTM_Zone],"")</calculatedColumnFormula>
    </tableColumn>
    <tableColumn id="3" xr3:uid="{00000000-0010-0000-0400-000003000000}" name="capacity" dataDxfId="3">
      <calculatedColumnFormula>_xlfn.XLOOKUP(Table1[[#This Row],[Categorie]],Tabel8[Categorie],Tabel8[Capaciteit],"")</calculatedColumnFormula>
    </tableColumn>
    <tableColumn id="6" xr3:uid="{3DE0BA6A-B360-4024-A784-D1B2D165B0E4}" name="Node 1" dataDxfId="2"/>
    <tableColumn id="8" xr3:uid="{51F462C3-6578-433B-A0BA-99F598F31470}" name="Node 2" dataDxfId="1"/>
    <tableColumn id="7" xr3:uid="{271158FC-84DA-47C5-A865-D07EA48DF3D0}" name="Categorie" dataDxfId="0">
      <calculatedColumnFormula>IF(ISNUMBER(FIND("P",Table1[[#This Row],[Node 1]])),"Pipeline",
 IF(ISNUMBER(FIND("W",Table1[[#This Row],[Node 1]])),"Waterway",
 IF(ISNUMBER(FIND("R",Table1[[#This Row],[Node 1]])),"Road",
 "")))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2F5E0-78FD-4D57-9094-6EB53F56DBAD}" name="Nodes_coordinaten" displayName="Nodes_coordinaten" ref="A2:H19" totalsRowShown="0">
  <autoFilter ref="A2:H19" xr:uid="{C752F5E0-78FD-4D57-9094-6EB53F56DBAD}"/>
  <tableColumns count="8">
    <tableColumn id="1" xr3:uid="{52B01A56-BA7C-49D7-AEE5-AB087FDE7866}" name="cluster"/>
    <tableColumn id="2" xr3:uid="{03A696B1-D7B3-422F-AEB8-B34472ECF2B7}" name="Demand aardgas"/>
    <tableColumn id="3" xr3:uid="{2F6DCE5D-2C1C-4E12-874E-337BDC10AC42}" name="ID"/>
    <tableColumn id="5" xr3:uid="{A9E37F64-7E0B-4ECE-8642-18158482FB14}" name="Longitude"/>
    <tableColumn id="6" xr3:uid="{1A8736AA-54DE-4CFF-B44D-E0317919360E}" name="Latitude"/>
    <tableColumn id="7" xr3:uid="{9737C155-D96D-4904-861F-95CD99B09587}" name="UTM_Easting"/>
    <tableColumn id="8" xr3:uid="{E5324D25-0DF3-4ABF-AF41-D250BE3690C1}" name="UTM_Northing"/>
    <tableColumn id="9" xr3:uid="{E95CA955-8B43-4287-9A6F-2A28AB5403DD}" name="UTM_Z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297E1B-E0D4-4ADC-98AF-042C26EC7E74}" name="Tabel7" displayName="Tabel7" ref="A1:F41" totalsRowShown="0">
  <autoFilter ref="A1:F41" xr:uid="{8C297E1B-E0D4-4ADC-98AF-042C26EC7E74}"/>
  <tableColumns count="6">
    <tableColumn id="1" xr3:uid="{DE582C5C-6136-40BC-A8E8-6D8121B45941}" name="ID"/>
    <tableColumn id="2" xr3:uid="{4E567C0E-99A6-4BB5-B767-71C9B7E65BA5}" name="Longitude"/>
    <tableColumn id="3" xr3:uid="{36D06F3C-6ABE-4386-B288-B4BCDCBBC0DA}" name="Latitude"/>
    <tableColumn id="4" xr3:uid="{19AA2BB1-59D3-4BA5-A118-994BB90DFC2E}" name="UTM_Easting"/>
    <tableColumn id="5" xr3:uid="{09826841-D50B-4910-97EF-2340DC86D6F7}" name="UTM_Northing"/>
    <tableColumn id="6" xr3:uid="{2C3A014A-7E17-4177-A061-A82B9A2A5A5A}" name="UTM_Z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D35850-840E-4CB6-8243-C328C4EEB97C}" name="Tabel8" displayName="Tabel8" ref="I2:J5" totalsRowShown="0">
  <autoFilter ref="I2:J5" xr:uid="{0AD35850-840E-4CB6-8243-C328C4EEB97C}"/>
  <tableColumns count="2">
    <tableColumn id="1" xr3:uid="{B5C39A0F-29F1-4FB0-BC4D-F5699EA05B7A}" name="Categorie"/>
    <tableColumn id="2" xr3:uid="{DE68267B-5B07-4C95-BC82-09D1AE814554}" name="Capacite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20F-5AAF-4BCB-9949-8687818E7D36}">
  <dimension ref="A1:G94"/>
  <sheetViews>
    <sheetView tabSelected="1" workbookViewId="0">
      <selection activeCell="K14" sqref="K14"/>
    </sheetView>
  </sheetViews>
  <sheetFormatPr defaultRowHeight="15" x14ac:dyDescent="0.25"/>
  <cols>
    <col min="1" max="2" width="11" customWidth="1"/>
    <col min="3" max="3" width="19" customWidth="1"/>
    <col min="4" max="6" width="19.85546875" customWidth="1"/>
    <col min="7" max="7" width="12" customWidth="1"/>
  </cols>
  <sheetData>
    <row r="1" spans="1:7" x14ac:dyDescent="0.25">
      <c r="A1" s="8" t="s">
        <v>3</v>
      </c>
      <c r="B1" s="8" t="s">
        <v>10</v>
      </c>
      <c r="C1" s="9" t="s">
        <v>15</v>
      </c>
      <c r="D1" s="9" t="s">
        <v>16</v>
      </c>
      <c r="E1" s="9" t="s">
        <v>24</v>
      </c>
      <c r="F1" s="9" t="s">
        <v>17</v>
      </c>
      <c r="G1" s="9" t="s">
        <v>4</v>
      </c>
    </row>
    <row r="2" spans="1:7" x14ac:dyDescent="0.25">
      <c r="A2" s="10">
        <v>0</v>
      </c>
      <c r="B2" s="15" t="s">
        <v>91</v>
      </c>
      <c r="C2" s="20">
        <f>_xlfn.XLOOKUP(Table3[[#This Row],[ID]],Tabel7[ID],Tabel7[UTM_Easting],"")</f>
        <v>728995</v>
      </c>
      <c r="D2" s="20">
        <f>_xlfn.XLOOKUP(Table3[[#This Row],[ID]],Tabel7[ID],Tabel7[UTM_Northing],"")</f>
        <v>5814007</v>
      </c>
      <c r="E2" s="20" t="str">
        <f>_xlfn.XLOOKUP(Table3[[#This Row],[ID]],Tabel7[ID],Tabel7[UTM_Zone],"")</f>
        <v>31N</v>
      </c>
      <c r="F2" s="20" t="s">
        <v>73</v>
      </c>
      <c r="G2" s="27">
        <v>-260</v>
      </c>
    </row>
    <row r="3" spans="1:7" x14ac:dyDescent="0.25">
      <c r="A3" s="10">
        <v>1</v>
      </c>
      <c r="B3" s="10" t="s">
        <v>26</v>
      </c>
      <c r="C3" s="20">
        <f>_xlfn.XLOOKUP(Table3[[#This Row],[ID]],Tabel7[ID],Tabel7[UTM_Easting],"")</f>
        <v>682890</v>
      </c>
      <c r="D3" s="20">
        <f>_xlfn.XLOOKUP(Table3[[#This Row],[ID]],Tabel7[ID],Tabel7[UTM_Northing],"")</f>
        <v>5830842</v>
      </c>
      <c r="E3" s="20" t="str">
        <f>_xlfn.XLOOKUP(Table3[[#This Row],[ID]],Tabel7[ID],Tabel7[UTM_Zone],"")</f>
        <v>31N</v>
      </c>
      <c r="F3" s="13" t="s">
        <v>74</v>
      </c>
      <c r="G3" s="26">
        <v>-200</v>
      </c>
    </row>
    <row r="4" spans="1:7" x14ac:dyDescent="0.25">
      <c r="A4" s="10">
        <v>2</v>
      </c>
      <c r="B4" s="10" t="s">
        <v>42</v>
      </c>
      <c r="C4" s="20">
        <f>_xlfn.XLOOKUP(Table3[[#This Row],[ID]],Tabel7[ID],Tabel7[UTM_Easting],"")</f>
        <v>695535</v>
      </c>
      <c r="D4" s="20">
        <f>_xlfn.XLOOKUP(Table3[[#This Row],[ID]],Tabel7[ID],Tabel7[UTM_Northing],"")</f>
        <v>5809428</v>
      </c>
      <c r="E4" s="20" t="str">
        <f>_xlfn.XLOOKUP(Table3[[#This Row],[ID]],Tabel7[ID],Tabel7[UTM_Zone],"")</f>
        <v>31N</v>
      </c>
      <c r="F4" s="13" t="s">
        <v>75</v>
      </c>
      <c r="G4" s="26">
        <v>-200</v>
      </c>
    </row>
    <row r="5" spans="1:7" x14ac:dyDescent="0.25">
      <c r="A5" s="10">
        <v>3</v>
      </c>
      <c r="B5" s="15">
        <v>1</v>
      </c>
      <c r="C5" s="20">
        <f>_xlfn.XLOOKUP(Table3[[#This Row],[ID]],Nodes_coordinaten[cluster],Nodes_coordinaten[UTM_Easting],"")</f>
        <v>708102</v>
      </c>
      <c r="D5" s="20">
        <f>_xlfn.XLOOKUP(Table3[[#This Row],[ID]],Nodes_coordinaten[cluster],Nodes_coordinaten[UTM_Northing],"")</f>
        <v>5822892</v>
      </c>
      <c r="E5" s="20" t="str">
        <f>_xlfn.XLOOKUP(Table3[[#This Row],[ID]],Nodes_coordinaten[cluster],Nodes_coordinaten[UTM_Zone],"")</f>
        <v>31N</v>
      </c>
      <c r="F5" s="20" t="s">
        <v>55</v>
      </c>
      <c r="G5" s="27">
        <f>_xlfn.XLOOKUP(Table3[[#This Row],[ID]],Nodes_coordinaten[cluster],Nodes_coordinaten[Demand aardgas],"")</f>
        <v>24.413675383728979</v>
      </c>
    </row>
    <row r="6" spans="1:7" x14ac:dyDescent="0.25">
      <c r="A6" s="10">
        <v>4</v>
      </c>
      <c r="B6" s="15">
        <v>2</v>
      </c>
      <c r="C6" s="20">
        <f>_xlfn.XLOOKUP(Table3[[#This Row],[ID]],Nodes_coordinaten[cluster],Nodes_coordinaten[UTM_Easting],"")</f>
        <v>714328</v>
      </c>
      <c r="D6" s="20">
        <f>_xlfn.XLOOKUP(Table3[[#This Row],[ID]],Nodes_coordinaten[cluster],Nodes_coordinaten[UTM_Northing],"")</f>
        <v>5842963</v>
      </c>
      <c r="E6" s="20" t="str">
        <f>_xlfn.XLOOKUP(Table3[[#This Row],[ID]],Nodes_coordinaten[cluster],Nodes_coordinaten[UTM_Zone],"")</f>
        <v>31N</v>
      </c>
      <c r="F6" s="20" t="s">
        <v>55</v>
      </c>
      <c r="G6" s="27">
        <f>_xlfn.XLOOKUP(Table3[[#This Row],[ID]],Nodes_coordinaten[cluster],Nodes_coordinaten[Demand aardgas],"")</f>
        <v>31.349799255999638</v>
      </c>
    </row>
    <row r="7" spans="1:7" x14ac:dyDescent="0.25">
      <c r="A7" s="10">
        <v>5</v>
      </c>
      <c r="B7" s="15">
        <v>10</v>
      </c>
      <c r="C7" s="20">
        <f>_xlfn.XLOOKUP(Table3[[#This Row],[ID]],Nodes_coordinaten[cluster],Nodes_coordinaten[UTM_Easting],"")</f>
        <v>738954</v>
      </c>
      <c r="D7" s="20">
        <f>_xlfn.XLOOKUP(Table3[[#This Row],[ID]],Nodes_coordinaten[cluster],Nodes_coordinaten[UTM_Northing],"")</f>
        <v>5828293</v>
      </c>
      <c r="E7" s="20" t="str">
        <f>_xlfn.XLOOKUP(Table3[[#This Row],[ID]],Nodes_coordinaten[cluster],Nodes_coordinaten[UTM_Zone],"")</f>
        <v>31N</v>
      </c>
      <c r="F7" s="20" t="s">
        <v>55</v>
      </c>
      <c r="G7" s="27">
        <f>_xlfn.XLOOKUP(Table3[[#This Row],[ID]],Nodes_coordinaten[cluster],Nodes_coordinaten[Demand aardgas],"")</f>
        <v>49.090909090909093</v>
      </c>
    </row>
    <row r="8" spans="1:7" x14ac:dyDescent="0.25">
      <c r="A8" s="10">
        <v>6</v>
      </c>
      <c r="B8" s="15">
        <v>28</v>
      </c>
      <c r="C8" s="20">
        <f>_xlfn.XLOOKUP(Table3[[#This Row],[ID]],Nodes_coordinaten[cluster],Nodes_coordinaten[UTM_Easting],"")</f>
        <v>736694</v>
      </c>
      <c r="D8" s="20">
        <f>_xlfn.XLOOKUP(Table3[[#This Row],[ID]],Nodes_coordinaten[cluster],Nodes_coordinaten[UTM_Northing],"")</f>
        <v>5854637</v>
      </c>
      <c r="E8" s="20" t="str">
        <f>_xlfn.XLOOKUP(Table3[[#This Row],[ID]],Nodes_coordinaten[cluster],Nodes_coordinaten[UTM_Zone],"")</f>
        <v>31N</v>
      </c>
      <c r="F8" s="20" t="s">
        <v>55</v>
      </c>
      <c r="G8" s="27">
        <f>_xlfn.XLOOKUP(Table3[[#This Row],[ID]],Nodes_coordinaten[cluster],Nodes_coordinaten[Demand aardgas],"")</f>
        <v>1.160714285714286</v>
      </c>
    </row>
    <row r="9" spans="1:7" x14ac:dyDescent="0.25">
      <c r="A9" s="10">
        <v>7</v>
      </c>
      <c r="B9" s="15">
        <v>42</v>
      </c>
      <c r="C9" s="20">
        <f>_xlfn.XLOOKUP(Table3[[#This Row],[ID]],Nodes_coordinaten[cluster],Nodes_coordinaten[UTM_Easting],"")</f>
        <v>707210</v>
      </c>
      <c r="D9" s="20">
        <f>_xlfn.XLOOKUP(Table3[[#This Row],[ID]],Nodes_coordinaten[cluster],Nodes_coordinaten[UTM_Northing],"")</f>
        <v>5835220</v>
      </c>
      <c r="E9" s="20" t="str">
        <f>_xlfn.XLOOKUP(Table3[[#This Row],[ID]],Nodes_coordinaten[cluster],Nodes_coordinaten[UTM_Zone],"")</f>
        <v>31N</v>
      </c>
      <c r="F9" s="20" t="s">
        <v>55</v>
      </c>
      <c r="G9" s="27">
        <f>_xlfn.XLOOKUP(Table3[[#This Row],[ID]],Nodes_coordinaten[cluster],Nodes_coordinaten[Demand aardgas],"")</f>
        <v>0.22151898734177214</v>
      </c>
    </row>
    <row r="10" spans="1:7" x14ac:dyDescent="0.25">
      <c r="A10" s="10">
        <v>8</v>
      </c>
      <c r="B10" s="19">
        <v>71</v>
      </c>
      <c r="C10" s="20">
        <f>_xlfn.XLOOKUP(Table3[[#This Row],[ID]],Nodes_coordinaten[cluster],Nodes_coordinaten[UTM_Easting],"")</f>
        <v>721477</v>
      </c>
      <c r="D10" s="20">
        <f>_xlfn.XLOOKUP(Table3[[#This Row],[ID]],Nodes_coordinaten[cluster],Nodes_coordinaten[UTM_Northing],"")</f>
        <v>5822583</v>
      </c>
      <c r="E10" s="20" t="str">
        <f>_xlfn.XLOOKUP(Table3[[#This Row],[ID]],Nodes_coordinaten[cluster],Nodes_coordinaten[UTM_Zone],"")</f>
        <v>31N</v>
      </c>
      <c r="F10" s="20" t="s">
        <v>55</v>
      </c>
      <c r="G10" s="27">
        <f>_xlfn.XLOOKUP(Table3[[#This Row],[ID]],Nodes_coordinaten[cluster],Nodes_coordinaten[Demand aardgas],"")</f>
        <v>7.659574468085105</v>
      </c>
    </row>
    <row r="11" spans="1:7" x14ac:dyDescent="0.25">
      <c r="A11" s="10">
        <v>9</v>
      </c>
      <c r="B11" s="15">
        <v>74</v>
      </c>
      <c r="C11" s="20">
        <f>_xlfn.XLOOKUP(Table3[[#This Row],[ID]],Nodes_coordinaten[cluster],Nodes_coordinaten[UTM_Easting],"")</f>
        <v>737559</v>
      </c>
      <c r="D11" s="20">
        <f>_xlfn.XLOOKUP(Table3[[#This Row],[ID]],Nodes_coordinaten[cluster],Nodes_coordinaten[UTM_Northing],"")</f>
        <v>5845984</v>
      </c>
      <c r="E11" s="20" t="str">
        <f>_xlfn.XLOOKUP(Table3[[#This Row],[ID]],Nodes_coordinaten[cluster],Nodes_coordinaten[UTM_Zone],"")</f>
        <v>31N</v>
      </c>
      <c r="F11" s="20" t="s">
        <v>55</v>
      </c>
      <c r="G11" s="27">
        <f>_xlfn.XLOOKUP(Table3[[#This Row],[ID]],Nodes_coordinaten[cluster],Nodes_coordinaten[Demand aardgas],"")</f>
        <v>20.534574468085111</v>
      </c>
    </row>
    <row r="12" spans="1:7" x14ac:dyDescent="0.25">
      <c r="A12" s="10">
        <v>10</v>
      </c>
      <c r="B12" s="15">
        <v>75</v>
      </c>
      <c r="C12" s="20">
        <f>_xlfn.XLOOKUP(Table3[[#This Row],[ID]],Nodes_coordinaten[cluster],Nodes_coordinaten[UTM_Easting],"")</f>
        <v>735177</v>
      </c>
      <c r="D12" s="20">
        <f>_xlfn.XLOOKUP(Table3[[#This Row],[ID]],Nodes_coordinaten[cluster],Nodes_coordinaten[UTM_Northing],"")</f>
        <v>5846728</v>
      </c>
      <c r="E12" s="20" t="str">
        <f>_xlfn.XLOOKUP(Table3[[#This Row],[ID]],Nodes_coordinaten[cluster],Nodes_coordinaten[UTM_Zone],"")</f>
        <v>31N</v>
      </c>
      <c r="F12" s="20" t="s">
        <v>55</v>
      </c>
      <c r="G12" s="27">
        <f>_xlfn.XLOOKUP(Table3[[#This Row],[ID]],Nodes_coordinaten[cluster],Nodes_coordinaten[Demand aardgas],"")</f>
        <v>12.875</v>
      </c>
    </row>
    <row r="13" spans="1:7" x14ac:dyDescent="0.25">
      <c r="A13" s="10">
        <v>11</v>
      </c>
      <c r="B13" s="15">
        <v>83</v>
      </c>
      <c r="C13" s="20">
        <f>_xlfn.XLOOKUP(Table3[[#This Row],[ID]],Nodes_coordinaten[cluster],Nodes_coordinaten[UTM_Easting],"")</f>
        <v>736569</v>
      </c>
      <c r="D13" s="20">
        <f>_xlfn.XLOOKUP(Table3[[#This Row],[ID]],Nodes_coordinaten[cluster],Nodes_coordinaten[UTM_Northing],"")</f>
        <v>5848501</v>
      </c>
      <c r="E13" s="20" t="str">
        <f>_xlfn.XLOOKUP(Table3[[#This Row],[ID]],Nodes_coordinaten[cluster],Nodes_coordinaten[UTM_Zone],"")</f>
        <v>31N</v>
      </c>
      <c r="F13" s="20" t="s">
        <v>55</v>
      </c>
      <c r="G13" s="27">
        <f>_xlfn.XLOOKUP(Table3[[#This Row],[ID]],Nodes_coordinaten[cluster],Nodes_coordinaten[Demand aardgas],"")</f>
        <v>0.14528593508500776</v>
      </c>
    </row>
    <row r="14" spans="1:7" x14ac:dyDescent="0.25">
      <c r="A14" s="10">
        <v>12</v>
      </c>
      <c r="B14" s="15">
        <v>90</v>
      </c>
      <c r="C14" s="20">
        <f>_xlfn.XLOOKUP(Table3[[#This Row],[ID]],Nodes_coordinaten[cluster],Nodes_coordinaten[UTM_Easting],"")</f>
        <v>730133</v>
      </c>
      <c r="D14" s="20">
        <f>_xlfn.XLOOKUP(Table3[[#This Row],[ID]],Nodes_coordinaten[cluster],Nodes_coordinaten[UTM_Northing],"")</f>
        <v>5833444</v>
      </c>
      <c r="E14" s="20" t="str">
        <f>_xlfn.XLOOKUP(Table3[[#This Row],[ID]],Nodes_coordinaten[cluster],Nodes_coordinaten[UTM_Zone],"")</f>
        <v>31N</v>
      </c>
      <c r="F14" s="20" t="s">
        <v>55</v>
      </c>
      <c r="G14" s="27">
        <f>_xlfn.XLOOKUP(Table3[[#This Row],[ID]],Nodes_coordinaten[cluster],Nodes_coordinaten[Demand aardgas],"")</f>
        <v>12.875</v>
      </c>
    </row>
    <row r="15" spans="1:7" x14ac:dyDescent="0.25">
      <c r="A15" s="10">
        <v>13</v>
      </c>
      <c r="B15" s="15">
        <v>92</v>
      </c>
      <c r="C15" s="20">
        <f>_xlfn.XLOOKUP(Table3[[#This Row],[ID]],Nodes_coordinaten[cluster],Nodes_coordinaten[UTM_Easting],"")</f>
        <v>736927</v>
      </c>
      <c r="D15" s="20">
        <f>_xlfn.XLOOKUP(Table3[[#This Row],[ID]],Nodes_coordinaten[cluster],Nodes_coordinaten[UTM_Northing],"")</f>
        <v>5862082</v>
      </c>
      <c r="E15" s="20" t="str">
        <f>_xlfn.XLOOKUP(Table3[[#This Row],[ID]],Nodes_coordinaten[cluster],Nodes_coordinaten[UTM_Zone],"")</f>
        <v>31N</v>
      </c>
      <c r="F15" s="20" t="s">
        <v>55</v>
      </c>
      <c r="G15" s="27">
        <f>_xlfn.XLOOKUP(Table3[[#This Row],[ID]],Nodes_coordinaten[cluster],Nodes_coordinaten[Demand aardgas],"")</f>
        <v>12.875</v>
      </c>
    </row>
    <row r="16" spans="1:7" x14ac:dyDescent="0.25">
      <c r="A16" s="10">
        <v>14</v>
      </c>
      <c r="B16" s="15">
        <v>104</v>
      </c>
      <c r="C16" s="20">
        <f>_xlfn.XLOOKUP(Table3[[#This Row],[ID]],Nodes_coordinaten[cluster],Nodes_coordinaten[UTM_Easting],"")</f>
        <v>715049</v>
      </c>
      <c r="D16" s="20">
        <f>_xlfn.XLOOKUP(Table3[[#This Row],[ID]],Nodes_coordinaten[cluster],Nodes_coordinaten[UTM_Northing],"")</f>
        <v>5824645</v>
      </c>
      <c r="E16" s="20" t="str">
        <f>_xlfn.XLOOKUP(Table3[[#This Row],[ID]],Nodes_coordinaten[cluster],Nodes_coordinaten[UTM_Zone],"")</f>
        <v>31N</v>
      </c>
      <c r="F16" s="20" t="s">
        <v>55</v>
      </c>
      <c r="G16" s="27">
        <f>_xlfn.XLOOKUP(Table3[[#This Row],[ID]],Nodes_coordinaten[cluster],Nodes_coordinaten[Demand aardgas],"")</f>
        <v>12.875</v>
      </c>
    </row>
    <row r="17" spans="1:7" x14ac:dyDescent="0.25">
      <c r="A17" s="10">
        <v>15</v>
      </c>
      <c r="B17" s="15">
        <v>148</v>
      </c>
      <c r="C17" s="20">
        <f>_xlfn.XLOOKUP(Table3[[#This Row],[ID]],Nodes_coordinaten[cluster],Nodes_coordinaten[UTM_Easting],"")</f>
        <v>715612</v>
      </c>
      <c r="D17" s="20">
        <f>_xlfn.XLOOKUP(Table3[[#This Row],[ID]],Nodes_coordinaten[cluster],Nodes_coordinaten[UTM_Northing],"")</f>
        <v>5834774</v>
      </c>
      <c r="E17" s="20" t="str">
        <f>_xlfn.XLOOKUP(Table3[[#This Row],[ID]],Nodes_coordinaten[cluster],Nodes_coordinaten[UTM_Zone],"")</f>
        <v>31N</v>
      </c>
      <c r="F17" s="20" t="s">
        <v>55</v>
      </c>
      <c r="G17" s="27">
        <f>_xlfn.XLOOKUP(Table3[[#This Row],[ID]],Nodes_coordinaten[cluster],Nodes_coordinaten[Demand aardgas],"")</f>
        <v>12.875</v>
      </c>
    </row>
    <row r="18" spans="1:7" x14ac:dyDescent="0.25">
      <c r="A18" s="10">
        <v>16</v>
      </c>
      <c r="B18" s="15">
        <v>153</v>
      </c>
      <c r="C18" s="20">
        <f>_xlfn.XLOOKUP(Table3[[#This Row],[ID]],Nodes_coordinaten[cluster],Nodes_coordinaten[UTM_Easting],"")</f>
        <v>709554</v>
      </c>
      <c r="D18" s="20">
        <f>_xlfn.XLOOKUP(Table3[[#This Row],[ID]],Nodes_coordinaten[cluster],Nodes_coordinaten[UTM_Northing],"")</f>
        <v>5830357</v>
      </c>
      <c r="E18" s="20" t="str">
        <f>_xlfn.XLOOKUP(Table3[[#This Row],[ID]],Nodes_coordinaten[cluster],Nodes_coordinaten[UTM_Zone],"")</f>
        <v>31N</v>
      </c>
      <c r="F18" s="20" t="s">
        <v>55</v>
      </c>
      <c r="G18" s="27">
        <f>_xlfn.XLOOKUP(Table3[[#This Row],[ID]],Nodes_coordinaten[cluster],Nodes_coordinaten[Demand aardgas],"")</f>
        <v>1.6513761467889909</v>
      </c>
    </row>
    <row r="19" spans="1:7" x14ac:dyDescent="0.25">
      <c r="A19" s="10">
        <v>17</v>
      </c>
      <c r="B19" s="18">
        <v>156</v>
      </c>
      <c r="C19" s="20">
        <f>_xlfn.XLOOKUP(Table3[[#This Row],[ID]],Nodes_coordinaten[cluster],Nodes_coordinaten[UTM_Easting],"")</f>
        <v>765077</v>
      </c>
      <c r="D19" s="20">
        <f>_xlfn.XLOOKUP(Table3[[#This Row],[ID]],Nodes_coordinaten[cluster],Nodes_coordinaten[UTM_Northing],"")</f>
        <v>5852610</v>
      </c>
      <c r="E19" s="20" t="str">
        <f>_xlfn.XLOOKUP(Table3[[#This Row],[ID]],Nodes_coordinaten[cluster],Nodes_coordinaten[UTM_Zone],"")</f>
        <v>31N</v>
      </c>
      <c r="F19" s="20" t="s">
        <v>55</v>
      </c>
      <c r="G19" s="27">
        <f>_xlfn.XLOOKUP(Table3[[#This Row],[ID]],Nodes_coordinaten[cluster],Nodes_coordinaten[Demand aardgas],"")</f>
        <v>68.246268656716396</v>
      </c>
    </row>
    <row r="20" spans="1:7" x14ac:dyDescent="0.25">
      <c r="A20" s="10">
        <v>18</v>
      </c>
      <c r="B20" s="15">
        <v>162</v>
      </c>
      <c r="C20" s="20">
        <f>_xlfn.XLOOKUP(Table3[[#This Row],[ID]],Nodes_coordinaten[cluster],Nodes_coordinaten[UTM_Easting],"")</f>
        <v>752951</v>
      </c>
      <c r="D20" s="20">
        <f>_xlfn.XLOOKUP(Table3[[#This Row],[ID]],Nodes_coordinaten[cluster],Nodes_coordinaten[UTM_Northing],"")</f>
        <v>5840238</v>
      </c>
      <c r="E20" s="20" t="str">
        <f>_xlfn.XLOOKUP(Table3[[#This Row],[ID]],Nodes_coordinaten[cluster],Nodes_coordinaten[UTM_Zone],"")</f>
        <v>31N</v>
      </c>
      <c r="F20" s="20" t="s">
        <v>55</v>
      </c>
      <c r="G20" s="27">
        <f>_xlfn.XLOOKUP(Table3[[#This Row],[ID]],Nodes_coordinaten[cluster],Nodes_coordinaten[Demand aardgas],"")</f>
        <v>23.685215493726137</v>
      </c>
    </row>
    <row r="21" spans="1:7" x14ac:dyDescent="0.25">
      <c r="A21" s="10">
        <v>19</v>
      </c>
      <c r="B21" s="15">
        <v>200</v>
      </c>
      <c r="C21" s="20">
        <f>_xlfn.XLOOKUP(Table3[[#This Row],[ID]],Nodes_coordinaten[cluster],Nodes_coordinaten[UTM_Easting],"")</f>
        <v>745453</v>
      </c>
      <c r="D21" s="20">
        <f>_xlfn.XLOOKUP(Table3[[#This Row],[ID]],Nodes_coordinaten[cluster],Nodes_coordinaten[UTM_Northing],"")</f>
        <v>5830397</v>
      </c>
      <c r="E21" s="20" t="str">
        <f>_xlfn.XLOOKUP(Table3[[#This Row],[ID]],Nodes_coordinaten[cluster],Nodes_coordinaten[UTM_Zone],"")</f>
        <v>31N</v>
      </c>
      <c r="F21" s="20" t="s">
        <v>55</v>
      </c>
      <c r="G21" s="27">
        <f>_xlfn.XLOOKUP(Table3[[#This Row],[ID]],Nodes_coordinaten[cluster],Nodes_coordinaten[Demand aardgas],"")</f>
        <v>0.75528700906344404</v>
      </c>
    </row>
    <row r="22" spans="1:7" x14ac:dyDescent="0.25">
      <c r="A22" s="10"/>
      <c r="B22" s="15"/>
      <c r="C22" s="20" t="str">
        <f>_xlfn.XLOOKUP(Table3[[#This Row],[ID]],Nodes_coordinaten[cluster],Nodes_coordinaten[UTM_Easting],"")</f>
        <v/>
      </c>
      <c r="D22" s="20" t="str">
        <f>_xlfn.XLOOKUP(Table3[[#This Row],[ID]],Nodes_coordinaten[cluster],Nodes_coordinaten[UTM_Northing],"")</f>
        <v/>
      </c>
      <c r="E22" s="20" t="str">
        <f>_xlfn.XLOOKUP(Table3[[#This Row],[ID]],Nodes_coordinaten[cluster],Nodes_coordinaten[UTM_Zone],"")</f>
        <v/>
      </c>
      <c r="F22" s="20"/>
      <c r="G22" s="27" t="str">
        <f>_xlfn.XLOOKUP(Table3[[#This Row],[ID]],Nodes_coordinaten[cluster],Nodes_coordinaten[Demand aardgas],"")</f>
        <v/>
      </c>
    </row>
    <row r="23" spans="1:7" x14ac:dyDescent="0.25">
      <c r="A23" s="10"/>
      <c r="B23" s="15"/>
      <c r="C23" s="20" t="str">
        <f>_xlfn.XLOOKUP(Table3[[#This Row],[ID]],Nodes_coordinaten[cluster],Nodes_coordinaten[UTM_Easting],"")</f>
        <v/>
      </c>
      <c r="D23" s="20" t="str">
        <f>_xlfn.XLOOKUP(Table3[[#This Row],[ID]],Nodes_coordinaten[cluster],Nodes_coordinaten[UTM_Northing],"")</f>
        <v/>
      </c>
      <c r="E23" s="20" t="str">
        <f>_xlfn.XLOOKUP(Table3[[#This Row],[ID]],Nodes_coordinaten[cluster],Nodes_coordinaten[UTM_Zone],"")</f>
        <v/>
      </c>
      <c r="F23" s="20"/>
      <c r="G23" s="27" t="str">
        <f>_xlfn.XLOOKUP(Table3[[#This Row],[ID]],Nodes_coordinaten[cluster],Nodes_coordinaten[Demand aardgas],"")</f>
        <v/>
      </c>
    </row>
    <row r="24" spans="1:7" x14ac:dyDescent="0.25">
      <c r="A24" s="10"/>
      <c r="B24" s="15"/>
      <c r="C24" s="20" t="str">
        <f>_xlfn.XLOOKUP(Table3[[#This Row],[ID]],Nodes_coordinaten[cluster],Nodes_coordinaten[UTM_Easting],"")</f>
        <v/>
      </c>
      <c r="D24" s="20" t="str">
        <f>_xlfn.XLOOKUP(Table3[[#This Row],[ID]],Nodes_coordinaten[cluster],Nodes_coordinaten[UTM_Northing],"")</f>
        <v/>
      </c>
      <c r="E24" s="20" t="str">
        <f>_xlfn.XLOOKUP(Table3[[#This Row],[ID]],Nodes_coordinaten[cluster],Nodes_coordinaten[UTM_Zone],"")</f>
        <v/>
      </c>
      <c r="F24" s="20"/>
      <c r="G24" s="27" t="str">
        <f>_xlfn.XLOOKUP(Table3[[#This Row],[ID]],Nodes_coordinaten[cluster],Nodes_coordinaten[Demand aardgas],"")</f>
        <v/>
      </c>
    </row>
    <row r="25" spans="1:7" x14ac:dyDescent="0.25">
      <c r="A25" s="10"/>
      <c r="B25" s="15"/>
      <c r="C25" s="20" t="str">
        <f>_xlfn.XLOOKUP(Table3[[#This Row],[ID]],Nodes_coordinaten[cluster],Nodes_coordinaten[UTM_Easting],"")</f>
        <v/>
      </c>
      <c r="D25" s="20" t="str">
        <f>_xlfn.XLOOKUP(Table3[[#This Row],[ID]],Nodes_coordinaten[cluster],Nodes_coordinaten[UTM_Northing],"")</f>
        <v/>
      </c>
      <c r="E25" s="20" t="str">
        <f>_xlfn.XLOOKUP(Table3[[#This Row],[ID]],Nodes_coordinaten[cluster],Nodes_coordinaten[UTM_Zone],"")</f>
        <v/>
      </c>
      <c r="F25" s="20"/>
      <c r="G25" s="27" t="str">
        <f>_xlfn.XLOOKUP(Table3[[#This Row],[ID]],Nodes_coordinaten[cluster],Nodes_coordinaten[Demand aardgas],"")</f>
        <v/>
      </c>
    </row>
    <row r="26" spans="1:7" x14ac:dyDescent="0.25">
      <c r="A26" s="10"/>
      <c r="B26" s="15"/>
      <c r="C26" s="20" t="str">
        <f>_xlfn.XLOOKUP(Table3[[#This Row],[ID]],Nodes_coordinaten[cluster],Nodes_coordinaten[UTM_Easting],"")</f>
        <v/>
      </c>
      <c r="D26" s="20" t="str">
        <f>_xlfn.XLOOKUP(Table3[[#This Row],[ID]],Nodes_coordinaten[cluster],Nodes_coordinaten[UTM_Northing],"")</f>
        <v/>
      </c>
      <c r="E26" s="20" t="str">
        <f>_xlfn.XLOOKUP(Table3[[#This Row],[ID]],Nodes_coordinaten[cluster],Nodes_coordinaten[UTM_Zone],"")</f>
        <v/>
      </c>
      <c r="F26" s="20"/>
      <c r="G26" s="27" t="str">
        <f>_xlfn.XLOOKUP(Table3[[#This Row],[ID]],Nodes_coordinaten[cluster],Nodes_coordinaten[Demand aardgas],"")</f>
        <v/>
      </c>
    </row>
    <row r="27" spans="1:7" x14ac:dyDescent="0.25">
      <c r="A27" s="10"/>
      <c r="B27" s="15"/>
      <c r="C27" s="20" t="str">
        <f>_xlfn.XLOOKUP(Table3[[#This Row],[ID]],Nodes_coordinaten[cluster],Nodes_coordinaten[UTM_Easting],"")</f>
        <v/>
      </c>
      <c r="D27" s="20" t="str">
        <f>_xlfn.XLOOKUP(Table3[[#This Row],[ID]],Nodes_coordinaten[cluster],Nodes_coordinaten[UTM_Northing],"")</f>
        <v/>
      </c>
      <c r="E27" s="20" t="str">
        <f>_xlfn.XLOOKUP(Table3[[#This Row],[ID]],Nodes_coordinaten[cluster],Nodes_coordinaten[UTM_Zone],"")</f>
        <v/>
      </c>
      <c r="F27" s="20"/>
      <c r="G27" s="27" t="str">
        <f>_xlfn.XLOOKUP(Table3[[#This Row],[ID]],Nodes_coordinaten[cluster],Nodes_coordinaten[Demand aardgas],"")</f>
        <v/>
      </c>
    </row>
    <row r="28" spans="1:7" x14ac:dyDescent="0.25">
      <c r="A28" s="11"/>
      <c r="C28" s="20" t="str">
        <f>_xlfn.XLOOKUP(Table3[[#This Row],[ID]],Nodes_coordinaten[cluster],Nodes_coordinaten[UTM_Easting],"")</f>
        <v/>
      </c>
      <c r="D28" s="20" t="str">
        <f>_xlfn.XLOOKUP(Table3[[#This Row],[ID]],Nodes_coordinaten[cluster],Nodes_coordinaten[UTM_Northing],"")</f>
        <v/>
      </c>
      <c r="E28" s="20" t="str">
        <f>_xlfn.XLOOKUP(Table3[[#This Row],[ID]],Nodes_coordinaten[cluster],Nodes_coordinaten[UTM_Zone],"")</f>
        <v/>
      </c>
      <c r="F28" s="20"/>
      <c r="G28" s="27" t="str">
        <f>_xlfn.XLOOKUP(Table3[[#This Row],[ID]],Nodes_coordinaten[cluster],Nodes_coordinaten[Demand aardgas],"")</f>
        <v/>
      </c>
    </row>
    <row r="29" spans="1:7" x14ac:dyDescent="0.25">
      <c r="A29" s="10"/>
      <c r="B29" s="15"/>
      <c r="C29" s="20" t="str">
        <f>_xlfn.XLOOKUP(Table3[[#This Row],[ID]],Nodes_coordinaten[cluster],Nodes_coordinaten[UTM_Easting],"")</f>
        <v/>
      </c>
      <c r="D29" s="20" t="str">
        <f>_xlfn.XLOOKUP(Table3[[#This Row],[ID]],Nodes_coordinaten[cluster],Nodes_coordinaten[UTM_Northing],"")</f>
        <v/>
      </c>
      <c r="E29" s="20" t="str">
        <f>_xlfn.XLOOKUP(Table3[[#This Row],[ID]],Nodes_coordinaten[cluster],Nodes_coordinaten[UTM_Zone],"")</f>
        <v/>
      </c>
      <c r="F29" s="20"/>
      <c r="G29" s="27" t="str">
        <f>_xlfn.XLOOKUP(Table3[[#This Row],[ID]],Nodes_coordinaten[cluster],Nodes_coordinaten[Demand aardgas],"")</f>
        <v/>
      </c>
    </row>
    <row r="30" spans="1:7" x14ac:dyDescent="0.25">
      <c r="A30" s="10"/>
      <c r="B30" s="15"/>
      <c r="C30" s="20" t="str">
        <f>_xlfn.XLOOKUP(Table3[[#This Row],[ID]],Nodes_coordinaten[cluster],Nodes_coordinaten[UTM_Easting],"")</f>
        <v/>
      </c>
      <c r="D30" s="20" t="str">
        <f>_xlfn.XLOOKUP(Table3[[#This Row],[ID]],Nodes_coordinaten[cluster],Nodes_coordinaten[UTM_Northing],"")</f>
        <v/>
      </c>
      <c r="E30" s="20" t="str">
        <f>_xlfn.XLOOKUP(Table3[[#This Row],[ID]],Nodes_coordinaten[cluster],Nodes_coordinaten[UTM_Zone],"")</f>
        <v/>
      </c>
      <c r="F30" s="20"/>
      <c r="G30" s="27" t="str">
        <f>_xlfn.XLOOKUP(Table3[[#This Row],[ID]],Nodes_coordinaten[cluster],Nodes_coordinaten[Demand aardgas],"")</f>
        <v/>
      </c>
    </row>
    <row r="31" spans="1:7" x14ac:dyDescent="0.25">
      <c r="A31" s="10"/>
      <c r="B31" s="15"/>
      <c r="C31" s="20" t="str">
        <f>_xlfn.XLOOKUP(Table3[[#This Row],[ID]],Nodes_coordinaten[cluster],Nodes_coordinaten[UTM_Easting],"")</f>
        <v/>
      </c>
      <c r="D31" s="20" t="str">
        <f>_xlfn.XLOOKUP(Table3[[#This Row],[ID]],Nodes_coordinaten[cluster],Nodes_coordinaten[UTM_Northing],"")</f>
        <v/>
      </c>
      <c r="E31" s="20" t="str">
        <f>_xlfn.XLOOKUP(Table3[[#This Row],[ID]],Nodes_coordinaten[cluster],Nodes_coordinaten[UTM_Zone],"")</f>
        <v/>
      </c>
      <c r="F31" s="20"/>
      <c r="G31" s="27" t="str">
        <f>_xlfn.XLOOKUP(Table3[[#This Row],[ID]],Nodes_coordinaten[cluster],Nodes_coordinaten[Demand aardgas],"")</f>
        <v/>
      </c>
    </row>
    <row r="32" spans="1:7" x14ac:dyDescent="0.25">
      <c r="A32" s="10"/>
      <c r="B32" s="15"/>
      <c r="C32" s="20" t="str">
        <f>_xlfn.XLOOKUP(Table3[[#This Row],[ID]],Nodes_coordinaten[cluster],Nodes_coordinaten[UTM_Easting],"")</f>
        <v/>
      </c>
      <c r="D32" s="20" t="str">
        <f>_xlfn.XLOOKUP(Table3[[#This Row],[ID]],Nodes_coordinaten[cluster],Nodes_coordinaten[UTM_Northing],"")</f>
        <v/>
      </c>
      <c r="E32" s="20" t="str">
        <f>_xlfn.XLOOKUP(Table3[[#This Row],[ID]],Nodes_coordinaten[cluster],Nodes_coordinaten[UTM_Zone],"")</f>
        <v/>
      </c>
      <c r="F32" s="20"/>
      <c r="G32" s="27" t="str">
        <f>_xlfn.XLOOKUP(Table3[[#This Row],[ID]],Nodes_coordinaten[cluster],Nodes_coordinaten[Demand aardgas],"")</f>
        <v/>
      </c>
    </row>
    <row r="33" spans="1:7" x14ac:dyDescent="0.25">
      <c r="A33" s="10"/>
      <c r="B33" s="15"/>
      <c r="C33" s="20" t="str">
        <f>_xlfn.XLOOKUP(Table3[[#This Row],[ID]],Nodes_coordinaten[cluster],Nodes_coordinaten[UTM_Easting],"")</f>
        <v/>
      </c>
      <c r="D33" s="20" t="str">
        <f>_xlfn.XLOOKUP(Table3[[#This Row],[ID]],Nodes_coordinaten[cluster],Nodes_coordinaten[UTM_Northing],"")</f>
        <v/>
      </c>
      <c r="E33" s="20" t="str">
        <f>_xlfn.XLOOKUP(Table3[[#This Row],[ID]],Nodes_coordinaten[cluster],Nodes_coordinaten[UTM_Zone],"")</f>
        <v/>
      </c>
      <c r="F33" s="20"/>
      <c r="G33" s="27" t="str">
        <f>_xlfn.XLOOKUP(Table3[[#This Row],[ID]],Nodes_coordinaten[cluster],Nodes_coordinaten[Demand aardgas],"")</f>
        <v/>
      </c>
    </row>
    <row r="34" spans="1:7" x14ac:dyDescent="0.25">
      <c r="A34" s="10"/>
      <c r="B34" s="15"/>
      <c r="C34" s="20" t="str">
        <f>_xlfn.XLOOKUP(Table3[[#This Row],[ID]],Nodes_coordinaten[cluster],Nodes_coordinaten[UTM_Easting],"")</f>
        <v/>
      </c>
      <c r="D34" s="20" t="str">
        <f>_xlfn.XLOOKUP(Table3[[#This Row],[ID]],Nodes_coordinaten[cluster],Nodes_coordinaten[UTM_Northing],"")</f>
        <v/>
      </c>
      <c r="E34" s="20" t="str">
        <f>_xlfn.XLOOKUP(Table3[[#This Row],[ID]],Nodes_coordinaten[cluster],Nodes_coordinaten[UTM_Zone],"")</f>
        <v/>
      </c>
      <c r="F34" s="20"/>
      <c r="G34" s="27" t="str">
        <f>_xlfn.XLOOKUP(Table3[[#This Row],[ID]],Nodes_coordinaten[cluster],Nodes_coordinaten[Demand aardgas],"")</f>
        <v/>
      </c>
    </row>
    <row r="35" spans="1:7" x14ac:dyDescent="0.25">
      <c r="A35" s="10"/>
      <c r="B35" s="15"/>
      <c r="C35" s="20" t="str">
        <f>_xlfn.XLOOKUP(Table3[[#This Row],[ID]],Nodes_coordinaten[cluster],Nodes_coordinaten[UTM_Easting],"")</f>
        <v/>
      </c>
      <c r="D35" s="20" t="str">
        <f>_xlfn.XLOOKUP(Table3[[#This Row],[ID]],Nodes_coordinaten[cluster],Nodes_coordinaten[UTM_Northing],"")</f>
        <v/>
      </c>
      <c r="E35" s="20" t="str">
        <f>_xlfn.XLOOKUP(Table3[[#This Row],[ID]],Nodes_coordinaten[cluster],Nodes_coordinaten[UTM_Zone],"")</f>
        <v/>
      </c>
      <c r="F35" s="20"/>
      <c r="G35" s="27" t="str">
        <f>_xlfn.XLOOKUP(Table3[[#This Row],[ID]],Nodes_coordinaten[cluster],Nodes_coordinaten[Demand aardgas],"")</f>
        <v/>
      </c>
    </row>
    <row r="36" spans="1:7" x14ac:dyDescent="0.25">
      <c r="A36" s="10"/>
      <c r="B36" s="15"/>
      <c r="C36" s="20" t="str">
        <f>_xlfn.XLOOKUP(Table3[[#This Row],[ID]],Nodes_coordinaten[cluster],Nodes_coordinaten[UTM_Easting],"")</f>
        <v/>
      </c>
      <c r="D36" s="20" t="str">
        <f>_xlfn.XLOOKUP(Table3[[#This Row],[ID]],Nodes_coordinaten[cluster],Nodes_coordinaten[UTM_Northing],"")</f>
        <v/>
      </c>
      <c r="E36" s="20" t="str">
        <f>_xlfn.XLOOKUP(Table3[[#This Row],[ID]],Nodes_coordinaten[cluster],Nodes_coordinaten[UTM_Zone],"")</f>
        <v/>
      </c>
      <c r="F36" s="20"/>
      <c r="G36" s="27" t="str">
        <f>_xlfn.XLOOKUP(Table3[[#This Row],[ID]],Nodes_coordinaten[cluster],Nodes_coordinaten[Demand aardgas],"")</f>
        <v/>
      </c>
    </row>
    <row r="37" spans="1:7" x14ac:dyDescent="0.25">
      <c r="A37" s="11"/>
      <c r="B37" s="15"/>
      <c r="C37" s="20" t="str">
        <f>_xlfn.XLOOKUP(Table3[[#This Row],[ID]],Nodes_coordinaten[cluster],Nodes_coordinaten[UTM_Easting],"")</f>
        <v/>
      </c>
      <c r="D37" s="20" t="str">
        <f>_xlfn.XLOOKUP(Table3[[#This Row],[ID]],Nodes_coordinaten[cluster],Nodes_coordinaten[UTM_Northing],"")</f>
        <v/>
      </c>
      <c r="E37" s="20" t="str">
        <f>_xlfn.XLOOKUP(Table3[[#This Row],[ID]],Nodes_coordinaten[cluster],Nodes_coordinaten[UTM_Zone],"")</f>
        <v/>
      </c>
      <c r="F37" s="20"/>
      <c r="G37" s="27" t="str">
        <f>_xlfn.XLOOKUP(Table3[[#This Row],[ID]],Nodes_coordinaten[cluster],Nodes_coordinaten[Demand aardgas],"")</f>
        <v/>
      </c>
    </row>
    <row r="38" spans="1:7" x14ac:dyDescent="0.25">
      <c r="A38" s="10"/>
      <c r="B38" s="15"/>
      <c r="C38" s="20" t="str">
        <f>_xlfn.XLOOKUP(Table3[[#This Row],[ID]],Nodes_coordinaten[cluster],Nodes_coordinaten[UTM_Easting],"")</f>
        <v/>
      </c>
      <c r="D38" s="20" t="str">
        <f>_xlfn.XLOOKUP(Table3[[#This Row],[ID]],Nodes_coordinaten[cluster],Nodes_coordinaten[UTM_Northing],"")</f>
        <v/>
      </c>
      <c r="E38" s="20" t="str">
        <f>_xlfn.XLOOKUP(Table3[[#This Row],[ID]],Nodes_coordinaten[cluster],Nodes_coordinaten[UTM_Zone],"")</f>
        <v/>
      </c>
      <c r="F38" s="20"/>
      <c r="G38" s="27" t="str">
        <f>_xlfn.XLOOKUP(Table3[[#This Row],[ID]],Nodes_coordinaten[cluster],Nodes_coordinaten[Demand aardgas],"")</f>
        <v/>
      </c>
    </row>
    <row r="39" spans="1:7" x14ac:dyDescent="0.25">
      <c r="A39" s="10"/>
      <c r="B39" s="15"/>
      <c r="C39" s="20" t="str">
        <f>_xlfn.XLOOKUP(Table3[[#This Row],[ID]],Nodes_coordinaten[cluster],Nodes_coordinaten[UTM_Easting],"")</f>
        <v/>
      </c>
      <c r="D39" s="20" t="str">
        <f>_xlfn.XLOOKUP(Table3[[#This Row],[ID]],Nodes_coordinaten[cluster],Nodes_coordinaten[UTM_Northing],"")</f>
        <v/>
      </c>
      <c r="E39" s="20" t="str">
        <f>_xlfn.XLOOKUP(Table3[[#This Row],[ID]],Nodes_coordinaten[cluster],Nodes_coordinaten[UTM_Zone],"")</f>
        <v/>
      </c>
      <c r="F39" s="20"/>
      <c r="G39" s="27" t="str">
        <f>_xlfn.XLOOKUP(Table3[[#This Row],[ID]],Nodes_coordinaten[cluster],Nodes_coordinaten[Demand aardgas],"")</f>
        <v/>
      </c>
    </row>
    <row r="40" spans="1:7" x14ac:dyDescent="0.25">
      <c r="A40" s="10"/>
      <c r="B40" s="15"/>
      <c r="C40" s="20" t="str">
        <f>_xlfn.XLOOKUP(Table3[[#This Row],[ID]],Nodes_coordinaten[cluster],Nodes_coordinaten[UTM_Easting],"")</f>
        <v/>
      </c>
      <c r="D40" s="20" t="str">
        <f>_xlfn.XLOOKUP(Table3[[#This Row],[ID]],Nodes_coordinaten[cluster],Nodes_coordinaten[UTM_Northing],"")</f>
        <v/>
      </c>
      <c r="E40" s="20" t="str">
        <f>_xlfn.XLOOKUP(Table3[[#This Row],[ID]],Nodes_coordinaten[cluster],Nodes_coordinaten[UTM_Zone],"")</f>
        <v/>
      </c>
      <c r="F40" s="20"/>
      <c r="G40" s="27" t="str">
        <f>_xlfn.XLOOKUP(Table3[[#This Row],[ID]],Nodes_coordinaten[cluster],Nodes_coordinaten[Demand aardgas],"")</f>
        <v/>
      </c>
    </row>
    <row r="41" spans="1:7" x14ac:dyDescent="0.25">
      <c r="A41" s="10"/>
      <c r="B41" s="10"/>
      <c r="C41" s="20" t="str">
        <f>_xlfn.XLOOKUP(Table3[[#This Row],[ID]],Nodes_coordinaten[cluster],Nodes_coordinaten[UTM_Easting],"")</f>
        <v/>
      </c>
      <c r="D41" s="20" t="str">
        <f>_xlfn.XLOOKUP(Table3[[#This Row],[ID]],Nodes_coordinaten[cluster],Nodes_coordinaten[UTM_Northing],"")</f>
        <v/>
      </c>
      <c r="E41" s="20" t="str">
        <f>_xlfn.XLOOKUP(Table3[[#This Row],[ID]],Nodes_coordinaten[cluster],Nodes_coordinaten[UTM_Zone],"")</f>
        <v/>
      </c>
      <c r="F41" s="20"/>
      <c r="G41" s="27" t="str">
        <f>_xlfn.XLOOKUP(Table3[[#This Row],[ID]],Nodes_coordinaten[cluster],Nodes_coordinaten[Demand aardgas],"")</f>
        <v/>
      </c>
    </row>
    <row r="42" spans="1:7" x14ac:dyDescent="0.25">
      <c r="A42" s="10"/>
      <c r="B42" s="10"/>
      <c r="C42" s="20" t="str">
        <f>_xlfn.XLOOKUP(Table3[[#This Row],[ID]],Nodes_coordinaten[cluster],Nodes_coordinaten[UTM_Easting],"")</f>
        <v/>
      </c>
      <c r="D42" s="20" t="str">
        <f>_xlfn.XLOOKUP(Table3[[#This Row],[ID]],Nodes_coordinaten[cluster],Nodes_coordinaten[UTM_Northing],"")</f>
        <v/>
      </c>
      <c r="E42" s="20" t="str">
        <f>_xlfn.XLOOKUP(Table3[[#This Row],[ID]],Nodes_coordinaten[cluster],Nodes_coordinaten[UTM_Zone],"")</f>
        <v/>
      </c>
      <c r="F42" s="20"/>
      <c r="G42" s="27" t="str">
        <f>_xlfn.XLOOKUP(Table3[[#This Row],[ID]],Nodes_coordinaten[cluster],Nodes_coordinaten[Demand aardgas],"")</f>
        <v/>
      </c>
    </row>
    <row r="43" spans="1:7" x14ac:dyDescent="0.25">
      <c r="A43" s="10"/>
      <c r="B43" s="10"/>
      <c r="C43" s="20" t="str">
        <f>_xlfn.XLOOKUP(Table3[[#This Row],[ID]],Nodes_coordinaten[cluster],Nodes_coordinaten[UTM_Easting],"")</f>
        <v/>
      </c>
      <c r="D43" s="20" t="str">
        <f>_xlfn.XLOOKUP(Table3[[#This Row],[ID]],Nodes_coordinaten[cluster],Nodes_coordinaten[UTM_Northing],"")</f>
        <v/>
      </c>
      <c r="E43" s="20" t="str">
        <f>_xlfn.XLOOKUP(Table3[[#This Row],[ID]],Nodes_coordinaten[cluster],Nodes_coordinaten[UTM_Zone],"")</f>
        <v/>
      </c>
      <c r="F43" s="20"/>
      <c r="G43" s="27" t="str">
        <f>_xlfn.XLOOKUP(Table3[[#This Row],[ID]],Nodes_coordinaten[cluster],Nodes_coordinaten[Demand aardgas],"")</f>
        <v/>
      </c>
    </row>
    <row r="44" spans="1:7" x14ac:dyDescent="0.25">
      <c r="A44" s="10"/>
      <c r="B44" s="10"/>
      <c r="C44" s="20" t="str">
        <f>_xlfn.XLOOKUP(Table3[[#This Row],[ID]],Nodes_coordinaten[cluster],Nodes_coordinaten[UTM_Easting],"")</f>
        <v/>
      </c>
      <c r="D44" s="20" t="str">
        <f>_xlfn.XLOOKUP(Table3[[#This Row],[ID]],Nodes_coordinaten[cluster],Nodes_coordinaten[UTM_Northing],"")</f>
        <v/>
      </c>
      <c r="E44" s="20" t="str">
        <f>_xlfn.XLOOKUP(Table3[[#This Row],[ID]],Nodes_coordinaten[cluster],Nodes_coordinaten[UTM_Zone],"")</f>
        <v/>
      </c>
      <c r="F44" s="20"/>
      <c r="G44" s="27" t="str">
        <f>_xlfn.XLOOKUP(Table3[[#This Row],[ID]],Nodes_coordinaten[cluster],Nodes_coordinaten[Demand aardgas],"")</f>
        <v/>
      </c>
    </row>
    <row r="45" spans="1:7" x14ac:dyDescent="0.25">
      <c r="A45" s="10"/>
      <c r="B45" s="10"/>
      <c r="C45" s="20" t="str">
        <f>_xlfn.XLOOKUP(Table3[[#This Row],[ID]],Nodes_coordinaten[cluster],Nodes_coordinaten[UTM_Easting],"")</f>
        <v/>
      </c>
      <c r="D45" s="20" t="str">
        <f>_xlfn.XLOOKUP(Table3[[#This Row],[ID]],Nodes_coordinaten[cluster],Nodes_coordinaten[UTM_Northing],"")</f>
        <v/>
      </c>
      <c r="E45" s="20" t="str">
        <f>_xlfn.XLOOKUP(Table3[[#This Row],[ID]],Nodes_coordinaten[cluster],Nodes_coordinaten[UTM_Zone],"")</f>
        <v/>
      </c>
      <c r="F45" s="20"/>
      <c r="G45" s="27" t="str">
        <f>_xlfn.XLOOKUP(Table3[[#This Row],[ID]],Nodes_coordinaten[cluster],Nodes_coordinaten[Demand aardgas],"")</f>
        <v/>
      </c>
    </row>
    <row r="46" spans="1:7" x14ac:dyDescent="0.25">
      <c r="A46" s="11"/>
      <c r="B46" s="17"/>
      <c r="C46" s="20" t="str">
        <f>_xlfn.XLOOKUP(Table3[[#This Row],[ID]],Nodes_coordinaten[cluster],Nodes_coordinaten[UTM_Easting],"")</f>
        <v/>
      </c>
      <c r="D46" s="20" t="str">
        <f>_xlfn.XLOOKUP(Table3[[#This Row],[ID]],Nodes_coordinaten[cluster],Nodes_coordinaten[UTM_Northing],"")</f>
        <v/>
      </c>
      <c r="E46" s="20" t="str">
        <f>_xlfn.XLOOKUP(Table3[[#This Row],[ID]],Nodes_coordinaten[cluster],Nodes_coordinaten[UTM_Zone],"")</f>
        <v/>
      </c>
      <c r="F46" s="13"/>
      <c r="G46" s="27" t="str">
        <f>_xlfn.XLOOKUP(Table3[[#This Row],[ID]],Nodes_coordinaten[cluster],Nodes_coordinaten[Demand aardgas],"")</f>
        <v/>
      </c>
    </row>
    <row r="47" spans="1:7" x14ac:dyDescent="0.25">
      <c r="A47" s="10"/>
      <c r="B47" s="10"/>
      <c r="C47" s="20" t="str">
        <f>_xlfn.XLOOKUP(Table3[[#This Row],[ID]],Nodes_coordinaten[cluster],Nodes_coordinaten[UTM_Easting],"")</f>
        <v/>
      </c>
      <c r="D47" s="20" t="str">
        <f>_xlfn.XLOOKUP(Table3[[#This Row],[ID]],Nodes_coordinaten[cluster],Nodes_coordinaten[UTM_Northing],"")</f>
        <v/>
      </c>
      <c r="E47" s="20" t="str">
        <f>_xlfn.XLOOKUP(Table3[[#This Row],[ID]],Nodes_coordinaten[cluster],Nodes_coordinaten[UTM_Zone],"")</f>
        <v/>
      </c>
      <c r="F47" s="13"/>
      <c r="G47" s="27" t="str">
        <f>_xlfn.XLOOKUP(Table3[[#This Row],[ID]],Nodes_coordinaten[cluster],Nodes_coordinaten[Demand aardgas],"")</f>
        <v/>
      </c>
    </row>
    <row r="48" spans="1:7" x14ac:dyDescent="0.25">
      <c r="A48" s="10"/>
      <c r="B48" s="10"/>
      <c r="C48" s="20" t="str">
        <f>_xlfn.XLOOKUP(Table3[[#This Row],[ID]],Nodes_coordinaten[cluster],Nodes_coordinaten[UTM_Easting],"")</f>
        <v/>
      </c>
      <c r="D48" s="20" t="str">
        <f>_xlfn.XLOOKUP(Table3[[#This Row],[ID]],Nodes_coordinaten[cluster],Nodes_coordinaten[UTM_Northing],"")</f>
        <v/>
      </c>
      <c r="E48" s="20" t="str">
        <f>_xlfn.XLOOKUP(Table3[[#This Row],[ID]],Nodes_coordinaten[cluster],Nodes_coordinaten[UTM_Zone],"")</f>
        <v/>
      </c>
      <c r="F48" s="13"/>
      <c r="G48" s="27" t="str">
        <f>_xlfn.XLOOKUP(Table3[[#This Row],[ID]],Nodes_coordinaten[cluster],Nodes_coordinaten[Demand aardgas],"")</f>
        <v/>
      </c>
    </row>
    <row r="49" spans="1:7" x14ac:dyDescent="0.25">
      <c r="A49" s="10"/>
      <c r="B49" s="10"/>
      <c r="C49" s="20" t="str">
        <f>_xlfn.XLOOKUP(Table3[[#This Row],[ID]],Nodes_coordinaten[cluster],Nodes_coordinaten[UTM_Easting],"")</f>
        <v/>
      </c>
      <c r="D49" s="20" t="str">
        <f>_xlfn.XLOOKUP(Table3[[#This Row],[ID]],Nodes_coordinaten[cluster],Nodes_coordinaten[UTM_Northing],"")</f>
        <v/>
      </c>
      <c r="E49" s="20" t="str">
        <f>_xlfn.XLOOKUP(Table3[[#This Row],[ID]],Nodes_coordinaten[cluster],Nodes_coordinaten[UTM_Zone],"")</f>
        <v/>
      </c>
      <c r="F49" s="13"/>
      <c r="G49" s="27" t="str">
        <f>_xlfn.XLOOKUP(Table3[[#This Row],[ID]],Nodes_coordinaten[cluster],Nodes_coordinaten[Demand aardgas],"")</f>
        <v/>
      </c>
    </row>
    <row r="50" spans="1:7" x14ac:dyDescent="0.25">
      <c r="A50" s="10"/>
      <c r="B50" s="10"/>
      <c r="C50" s="20" t="str">
        <f>_xlfn.XLOOKUP(Table3[[#This Row],[ID]],Nodes_coordinaten[cluster],Nodes_coordinaten[UTM_Easting],"")</f>
        <v/>
      </c>
      <c r="D50" s="20" t="str">
        <f>_xlfn.XLOOKUP(Table3[[#This Row],[ID]],Nodes_coordinaten[cluster],Nodes_coordinaten[UTM_Northing],"")</f>
        <v/>
      </c>
      <c r="E50" s="20" t="str">
        <f>_xlfn.XLOOKUP(Table3[[#This Row],[ID]],Nodes_coordinaten[cluster],Nodes_coordinaten[UTM_Zone],"")</f>
        <v/>
      </c>
      <c r="F50" s="13"/>
      <c r="G50" s="27" t="str">
        <f>_xlfn.XLOOKUP(Table3[[#This Row],[ID]],Nodes_coordinaten[cluster],Nodes_coordinaten[Demand aardgas],"")</f>
        <v/>
      </c>
    </row>
    <row r="51" spans="1:7" x14ac:dyDescent="0.25">
      <c r="A51" s="10"/>
      <c r="B51" s="10"/>
      <c r="C51" s="20" t="str">
        <f>_xlfn.XLOOKUP(Table3[[#This Row],[ID]],Nodes_coordinaten[cluster],Nodes_coordinaten[UTM_Easting],"")</f>
        <v/>
      </c>
      <c r="D51" s="20" t="str">
        <f>_xlfn.XLOOKUP(Table3[[#This Row],[ID]],Nodes_coordinaten[cluster],Nodes_coordinaten[UTM_Northing],"")</f>
        <v/>
      </c>
      <c r="E51" s="20" t="str">
        <f>_xlfn.XLOOKUP(Table3[[#This Row],[ID]],Nodes_coordinaten[cluster],Nodes_coordinaten[UTM_Zone],"")</f>
        <v/>
      </c>
      <c r="F51" s="13"/>
      <c r="G51" s="27" t="str">
        <f>_xlfn.XLOOKUP(Table3[[#This Row],[ID]],Nodes_coordinaten[cluster],Nodes_coordinaten[Demand aardgas],"")</f>
        <v/>
      </c>
    </row>
    <row r="52" spans="1:7" x14ac:dyDescent="0.25">
      <c r="A52" s="10"/>
      <c r="B52" s="10"/>
      <c r="C52" s="20" t="str">
        <f>_xlfn.XLOOKUP(Table3[[#This Row],[ID]],Nodes_coordinaten[cluster],Nodes_coordinaten[UTM_Easting],"")</f>
        <v/>
      </c>
      <c r="D52" s="20" t="str">
        <f>_xlfn.XLOOKUP(Table3[[#This Row],[ID]],Nodes_coordinaten[cluster],Nodes_coordinaten[UTM_Northing],"")</f>
        <v/>
      </c>
      <c r="E52" s="20" t="str">
        <f>_xlfn.XLOOKUP(Table3[[#This Row],[ID]],Nodes_coordinaten[cluster],Nodes_coordinaten[UTM_Zone],"")</f>
        <v/>
      </c>
      <c r="F52" s="13"/>
      <c r="G52" s="26" t="str">
        <f>_xlfn.XLOOKUP(Table3[[#This Row],[ID]],Nodes_coordinaten[cluster],Nodes_coordinaten[Demand aardgas],"")</f>
        <v/>
      </c>
    </row>
    <row r="53" spans="1:7" x14ac:dyDescent="0.25">
      <c r="A53" s="10"/>
      <c r="B53" s="10"/>
      <c r="C53" s="20" t="str">
        <f>_xlfn.XLOOKUP(Table3[[#This Row],[ID]],Nodes_coordinaten[cluster],Nodes_coordinaten[UTM_Easting],"")</f>
        <v/>
      </c>
      <c r="D53" s="20" t="str">
        <f>_xlfn.XLOOKUP(Table3[[#This Row],[ID]],Nodes_coordinaten[cluster],Nodes_coordinaten[UTM_Northing],"")</f>
        <v/>
      </c>
      <c r="E53" s="20" t="str">
        <f>_xlfn.XLOOKUP(Table3[[#This Row],[ID]],Nodes_coordinaten[cluster],Nodes_coordinaten[UTM_Zone],"")</f>
        <v/>
      </c>
      <c r="F53" s="13"/>
      <c r="G53" s="26" t="str">
        <f>_xlfn.XLOOKUP(Table3[[#This Row],[ID]],Nodes_coordinaten[cluster],Nodes_coordinaten[Demand aardgas],"")</f>
        <v/>
      </c>
    </row>
    <row r="54" spans="1:7" x14ac:dyDescent="0.25">
      <c r="A54" s="10"/>
      <c r="B54" s="10"/>
      <c r="C54" s="20" t="str">
        <f>_xlfn.XLOOKUP(Table3[[#This Row],[ID]],Nodes_coordinaten[cluster],Nodes_coordinaten[UTM_Easting],"")</f>
        <v/>
      </c>
      <c r="D54" s="20" t="str">
        <f>_xlfn.XLOOKUP(Table3[[#This Row],[ID]],Nodes_coordinaten[cluster],Nodes_coordinaten[UTM_Northing],"")</f>
        <v/>
      </c>
      <c r="E54" s="20" t="str">
        <f>_xlfn.XLOOKUP(Table3[[#This Row],[ID]],Nodes_coordinaten[cluster],Nodes_coordinaten[UTM_Zone],"")</f>
        <v/>
      </c>
      <c r="F54" s="13"/>
      <c r="G54" s="26" t="str">
        <f>_xlfn.XLOOKUP(Table3[[#This Row],[ID]],Nodes_coordinaten[cluster],Nodes_coordinaten[Demand aardgas],"")</f>
        <v/>
      </c>
    </row>
    <row r="55" spans="1:7" x14ac:dyDescent="0.25">
      <c r="A55" s="11"/>
      <c r="B55" s="17"/>
      <c r="C55" s="20" t="str">
        <f>_xlfn.XLOOKUP(Table3[[#This Row],[ID]],Nodes_coordinaten[cluster],Nodes_coordinaten[UTM_Easting],"")</f>
        <v/>
      </c>
      <c r="D55" s="20" t="str">
        <f>_xlfn.XLOOKUP(Table3[[#This Row],[ID]],Nodes_coordinaten[cluster],Nodes_coordinaten[UTM_Northing],"")</f>
        <v/>
      </c>
      <c r="E55" s="20" t="str">
        <f>_xlfn.XLOOKUP(Table3[[#This Row],[ID]],Nodes_coordinaten[cluster],Nodes_coordinaten[UTM_Zone],"")</f>
        <v/>
      </c>
      <c r="F55" s="13"/>
      <c r="G55" s="26" t="str">
        <f>_xlfn.XLOOKUP(Table3[[#This Row],[ID]],Nodes_coordinaten[cluster],Nodes_coordinaten[Demand aardgas],"")</f>
        <v/>
      </c>
    </row>
    <row r="56" spans="1:7" x14ac:dyDescent="0.25">
      <c r="A56" s="10"/>
      <c r="B56" s="10"/>
      <c r="C56" s="20" t="str">
        <f>_xlfn.XLOOKUP(Table3[[#This Row],[ID]],Nodes_coordinaten[cluster],Nodes_coordinaten[UTM_Easting],"")</f>
        <v/>
      </c>
      <c r="D56" s="20" t="str">
        <f>_xlfn.XLOOKUP(Table3[[#This Row],[ID]],Nodes_coordinaten[cluster],Nodes_coordinaten[UTM_Northing],"")</f>
        <v/>
      </c>
      <c r="E56" s="20" t="str">
        <f>_xlfn.XLOOKUP(Table3[[#This Row],[ID]],Nodes_coordinaten[cluster],Nodes_coordinaten[UTM_Zone],"")</f>
        <v/>
      </c>
      <c r="F56" s="13"/>
      <c r="G56" s="26" t="str">
        <f>_xlfn.XLOOKUP(Table3[[#This Row],[ID]],Nodes_coordinaten[cluster],Nodes_coordinaten[Demand aardgas],"")</f>
        <v/>
      </c>
    </row>
    <row r="57" spans="1:7" x14ac:dyDescent="0.25">
      <c r="A57" s="10"/>
      <c r="B57" s="10"/>
      <c r="C57" s="20" t="str">
        <f>_xlfn.XLOOKUP(Table3[[#This Row],[ID]],Nodes_coordinaten[cluster],Nodes_coordinaten[UTM_Easting],"")</f>
        <v/>
      </c>
      <c r="D57" s="20" t="str">
        <f>_xlfn.XLOOKUP(Table3[[#This Row],[ID]],Nodes_coordinaten[cluster],Nodes_coordinaten[UTM_Northing],"")</f>
        <v/>
      </c>
      <c r="E57" s="20" t="str">
        <f>_xlfn.XLOOKUP(Table3[[#This Row],[ID]],Nodes_coordinaten[cluster],Nodes_coordinaten[UTM_Zone],"")</f>
        <v/>
      </c>
      <c r="F57" s="13"/>
      <c r="G57" s="26" t="str">
        <f>_xlfn.XLOOKUP(Table3[[#This Row],[ID]],Nodes_coordinaten[cluster],Nodes_coordinaten[Demand aardgas],"")</f>
        <v/>
      </c>
    </row>
    <row r="58" spans="1:7" x14ac:dyDescent="0.25">
      <c r="A58" s="10"/>
      <c r="B58" s="10"/>
      <c r="C58" s="20" t="str">
        <f>_xlfn.XLOOKUP(Table3[[#This Row],[ID]],Nodes_coordinaten[cluster],Nodes_coordinaten[UTM_Easting],"")</f>
        <v/>
      </c>
      <c r="D58" s="20" t="str">
        <f>_xlfn.XLOOKUP(Table3[[#This Row],[ID]],Nodes_coordinaten[cluster],Nodes_coordinaten[UTM_Northing],"")</f>
        <v/>
      </c>
      <c r="E58" s="20" t="str">
        <f>_xlfn.XLOOKUP(Table3[[#This Row],[ID]],Nodes_coordinaten[cluster],Nodes_coordinaten[UTM_Zone],"")</f>
        <v/>
      </c>
      <c r="F58" s="13"/>
      <c r="G58" s="26" t="str">
        <f>_xlfn.XLOOKUP(Table3[[#This Row],[ID]],Nodes_coordinaten[cluster],Nodes_coordinaten[Demand aardgas],"")</f>
        <v/>
      </c>
    </row>
    <row r="59" spans="1:7" x14ac:dyDescent="0.25">
      <c r="A59" s="10"/>
      <c r="B59" s="10"/>
      <c r="C59" s="20" t="str">
        <f>_xlfn.XLOOKUP(Table3[[#This Row],[ID]],Nodes_coordinaten[cluster],Nodes_coordinaten[UTM_Easting],"")</f>
        <v/>
      </c>
      <c r="D59" s="20" t="str">
        <f>_xlfn.XLOOKUP(Table3[[#This Row],[ID]],Nodes_coordinaten[cluster],Nodes_coordinaten[UTM_Northing],"")</f>
        <v/>
      </c>
      <c r="E59" s="20" t="str">
        <f>_xlfn.XLOOKUP(Table3[[#This Row],[ID]],Nodes_coordinaten[cluster],Nodes_coordinaten[UTM_Zone],"")</f>
        <v/>
      </c>
      <c r="F59" s="13"/>
      <c r="G59" s="26" t="str">
        <f>_xlfn.XLOOKUP(Table3[[#This Row],[ID]],Nodes_coordinaten[cluster],Nodes_coordinaten[Demand aardgas],"")</f>
        <v/>
      </c>
    </row>
    <row r="60" spans="1:7" x14ac:dyDescent="0.25">
      <c r="A60" s="10"/>
      <c r="B60" s="10"/>
      <c r="C60" s="20" t="str">
        <f>_xlfn.XLOOKUP(Table3[[#This Row],[ID]],Nodes_coordinaten[cluster],Nodes_coordinaten[UTM_Easting],"")</f>
        <v/>
      </c>
      <c r="D60" s="20" t="str">
        <f>_xlfn.XLOOKUP(Table3[[#This Row],[ID]],Nodes_coordinaten[cluster],Nodes_coordinaten[UTM_Northing],"")</f>
        <v/>
      </c>
      <c r="E60" s="20" t="str">
        <f>_xlfn.XLOOKUP(Table3[[#This Row],[ID]],Nodes_coordinaten[cluster],Nodes_coordinaten[UTM_Zone],"")</f>
        <v/>
      </c>
      <c r="F60" s="13"/>
      <c r="G60" s="26" t="str">
        <f>_xlfn.XLOOKUP(Table3[[#This Row],[ID]],Nodes_coordinaten[cluster],Nodes_coordinaten[Demand aardgas],"")</f>
        <v/>
      </c>
    </row>
    <row r="61" spans="1:7" x14ac:dyDescent="0.25">
      <c r="A61" s="10"/>
      <c r="B61" s="10"/>
      <c r="C61" s="20" t="str">
        <f>_xlfn.XLOOKUP(Table3[[#This Row],[ID]],Nodes_coordinaten[cluster],Nodes_coordinaten[UTM_Easting],"")</f>
        <v/>
      </c>
      <c r="D61" s="20" t="str">
        <f>_xlfn.XLOOKUP(Table3[[#This Row],[ID]],Nodes_coordinaten[cluster],Nodes_coordinaten[UTM_Northing],"")</f>
        <v/>
      </c>
      <c r="E61" s="20" t="str">
        <f>_xlfn.XLOOKUP(Table3[[#This Row],[ID]],Nodes_coordinaten[cluster],Nodes_coordinaten[UTM_Zone],"")</f>
        <v/>
      </c>
      <c r="F61" s="13"/>
      <c r="G61" s="26" t="str">
        <f>_xlfn.XLOOKUP(Table3[[#This Row],[ID]],Nodes_coordinaten[cluster],Nodes_coordinaten[Demand aardgas],"")</f>
        <v/>
      </c>
    </row>
    <row r="62" spans="1:7" x14ac:dyDescent="0.25">
      <c r="A62" s="10"/>
      <c r="B62" s="10"/>
      <c r="C62" s="20" t="str">
        <f>_xlfn.XLOOKUP(Table3[[#This Row],[ID]],Nodes_coordinaten[cluster],Nodes_coordinaten[UTM_Easting],"")</f>
        <v/>
      </c>
      <c r="D62" s="20" t="str">
        <f>_xlfn.XLOOKUP(Table3[[#This Row],[ID]],Nodes_coordinaten[cluster],Nodes_coordinaten[UTM_Northing],"")</f>
        <v/>
      </c>
      <c r="E62" s="20" t="str">
        <f>_xlfn.XLOOKUP(Table3[[#This Row],[ID]],Nodes_coordinaten[cluster],Nodes_coordinaten[UTM_Zone],"")</f>
        <v/>
      </c>
      <c r="F62" s="14"/>
      <c r="G62" s="26" t="str">
        <f>_xlfn.XLOOKUP(Table3[[#This Row],[ID]],Nodes_coordinaten[cluster],Nodes_coordinaten[Demand aardgas],"")</f>
        <v/>
      </c>
    </row>
    <row r="63" spans="1:7" x14ac:dyDescent="0.25">
      <c r="A63" s="10"/>
      <c r="B63" s="10"/>
      <c r="C63" s="20" t="str">
        <f>_xlfn.XLOOKUP(Table3[[#This Row],[ID]],Nodes_coordinaten[cluster],Nodes_coordinaten[UTM_Easting],"")</f>
        <v/>
      </c>
      <c r="D63" s="20" t="str">
        <f>_xlfn.XLOOKUP(Table3[[#This Row],[ID]],Nodes_coordinaten[cluster],Nodes_coordinaten[UTM_Northing],"")</f>
        <v/>
      </c>
      <c r="E63" s="20" t="str">
        <f>_xlfn.XLOOKUP(Table3[[#This Row],[ID]],Nodes_coordinaten[cluster],Nodes_coordinaten[UTM_Zone],"")</f>
        <v/>
      </c>
      <c r="F63" s="14"/>
      <c r="G63" s="26" t="str">
        <f>_xlfn.XLOOKUP(Table3[[#This Row],[ID]],Nodes_coordinaten[cluster],Nodes_coordinaten[Demand aardgas],"")</f>
        <v/>
      </c>
    </row>
    <row r="64" spans="1:7" x14ac:dyDescent="0.25">
      <c r="A64" s="10"/>
      <c r="B64" s="10"/>
      <c r="C64" s="20" t="str">
        <f>_xlfn.XLOOKUP(Table3[[#This Row],[ID]],Nodes_coordinaten[cluster],Nodes_coordinaten[UTM_Easting],"")</f>
        <v/>
      </c>
      <c r="D64" s="20" t="str">
        <f>_xlfn.XLOOKUP(Table3[[#This Row],[ID]],Nodes_coordinaten[cluster],Nodes_coordinaten[UTM_Northing],"")</f>
        <v/>
      </c>
      <c r="E64" s="20" t="str">
        <f>_xlfn.XLOOKUP(Table3[[#This Row],[ID]],Nodes_coordinaten[cluster],Nodes_coordinaten[UTM_Zone],"")</f>
        <v/>
      </c>
      <c r="F64" s="14"/>
      <c r="G64" s="26" t="str">
        <f>_xlfn.XLOOKUP(Table3[[#This Row],[ID]],Nodes_coordinaten[cluster],Nodes_coordinaten[Demand aardgas],"")</f>
        <v/>
      </c>
    </row>
    <row r="65" spans="1:7" x14ac:dyDescent="0.25">
      <c r="A65" s="10"/>
      <c r="B65" s="10"/>
      <c r="C65" s="20" t="str">
        <f>_xlfn.XLOOKUP(Table3[[#This Row],[ID]],Nodes_coordinaten[cluster],Nodes_coordinaten[UTM_Easting],"")</f>
        <v/>
      </c>
      <c r="D65" s="20" t="str">
        <f>_xlfn.XLOOKUP(Table3[[#This Row],[ID]],Nodes_coordinaten[cluster],Nodes_coordinaten[UTM_Northing],"")</f>
        <v/>
      </c>
      <c r="E65" s="20" t="str">
        <f>_xlfn.XLOOKUP(Table3[[#This Row],[ID]],Nodes_coordinaten[cluster],Nodes_coordinaten[UTM_Zone],"")</f>
        <v/>
      </c>
      <c r="F65" s="14"/>
      <c r="G65" s="26" t="str">
        <f>_xlfn.XLOOKUP(Table3[[#This Row],[ID]],Nodes_coordinaten[cluster],Nodes_coordinaten[Demand aardgas],"")</f>
        <v/>
      </c>
    </row>
    <row r="66" spans="1:7" x14ac:dyDescent="0.25">
      <c r="A66" s="10"/>
      <c r="B66" s="10"/>
      <c r="C66" s="20" t="str">
        <f>_xlfn.XLOOKUP(Table3[[#This Row],[ID]],Nodes_coordinaten[cluster],Nodes_coordinaten[UTM_Easting],"")</f>
        <v/>
      </c>
      <c r="D66" s="20" t="str">
        <f>_xlfn.XLOOKUP(Table3[[#This Row],[ID]],Nodes_coordinaten[cluster],Nodes_coordinaten[UTM_Northing],"")</f>
        <v/>
      </c>
      <c r="E66" s="20" t="str">
        <f>_xlfn.XLOOKUP(Table3[[#This Row],[ID]],Nodes_coordinaten[cluster],Nodes_coordinaten[UTM_Zone],"")</f>
        <v/>
      </c>
      <c r="F66" s="14"/>
      <c r="G66" s="26" t="str">
        <f>_xlfn.XLOOKUP(Table3[[#This Row],[ID]],Nodes_coordinaten[cluster],Nodes_coordinaten[Demand aardgas],"")</f>
        <v/>
      </c>
    </row>
    <row r="67" spans="1:7" x14ac:dyDescent="0.25">
      <c r="A67" s="10"/>
      <c r="B67" s="10"/>
      <c r="C67" s="20" t="str">
        <f>_xlfn.XLOOKUP(Table3[[#This Row],[ID]],Nodes_coordinaten[cluster],Nodes_coordinaten[UTM_Easting],"")</f>
        <v/>
      </c>
      <c r="D67" s="20" t="str">
        <f>_xlfn.XLOOKUP(Table3[[#This Row],[ID]],Nodes_coordinaten[cluster],Nodes_coordinaten[UTM_Northing],"")</f>
        <v/>
      </c>
      <c r="E67" s="20" t="str">
        <f>_xlfn.XLOOKUP(Table3[[#This Row],[ID]],Nodes_coordinaten[cluster],Nodes_coordinaten[UTM_Zone],"")</f>
        <v/>
      </c>
      <c r="F67" s="14"/>
      <c r="G67" s="26" t="str">
        <f>_xlfn.XLOOKUP(Table3[[#This Row],[ID]],Nodes_coordinaten[cluster],Nodes_coordinaten[Demand aardgas],"")</f>
        <v/>
      </c>
    </row>
    <row r="68" spans="1:7" x14ac:dyDescent="0.25">
      <c r="A68" s="10"/>
      <c r="B68" s="10"/>
      <c r="C68" s="20" t="str">
        <f>_xlfn.XLOOKUP(Table3[[#This Row],[ID]],Nodes_coordinaten[cluster],Nodes_coordinaten[UTM_Easting],"")</f>
        <v/>
      </c>
      <c r="D68" s="20" t="str">
        <f>_xlfn.XLOOKUP(Table3[[#This Row],[ID]],Nodes_coordinaten[cluster],Nodes_coordinaten[UTM_Northing],"")</f>
        <v/>
      </c>
      <c r="E68" s="20" t="str">
        <f>_xlfn.XLOOKUP(Table3[[#This Row],[ID]],Nodes_coordinaten[cluster],Nodes_coordinaten[UTM_Zone],"")</f>
        <v/>
      </c>
      <c r="F68" s="14"/>
      <c r="G68" s="26" t="str">
        <f>_xlfn.XLOOKUP(Table3[[#This Row],[ID]],Nodes_coordinaten[cluster],Nodes_coordinaten[Demand aardgas],"")</f>
        <v/>
      </c>
    </row>
    <row r="69" spans="1:7" x14ac:dyDescent="0.25">
      <c r="A69" s="10"/>
      <c r="B69" s="10"/>
      <c r="C69" s="20" t="str">
        <f>_xlfn.XLOOKUP(Table3[[#This Row],[ID]],Nodes_coordinaten[cluster],Nodes_coordinaten[UTM_Easting],"")</f>
        <v/>
      </c>
      <c r="D69" s="20" t="str">
        <f>_xlfn.XLOOKUP(Table3[[#This Row],[ID]],Nodes_coordinaten[cluster],Nodes_coordinaten[UTM_Northing],"")</f>
        <v/>
      </c>
      <c r="E69" s="20" t="str">
        <f>_xlfn.XLOOKUP(Table3[[#This Row],[ID]],Nodes_coordinaten[cluster],Nodes_coordinaten[UTM_Zone],"")</f>
        <v/>
      </c>
      <c r="F69" s="14"/>
      <c r="G69" s="26" t="str">
        <f>_xlfn.XLOOKUP(Table3[[#This Row],[ID]],Nodes_coordinaten[cluster],Nodes_coordinaten[Demand aardgas],"")</f>
        <v/>
      </c>
    </row>
    <row r="70" spans="1:7" x14ac:dyDescent="0.25">
      <c r="A70" s="10"/>
      <c r="B70" s="10"/>
      <c r="C70" s="20" t="str">
        <f>_xlfn.XLOOKUP(Table3[[#This Row],[ID]],Nodes_coordinaten[cluster],Nodes_coordinaten[UTM_Easting],"")</f>
        <v/>
      </c>
      <c r="D70" s="20" t="str">
        <f>_xlfn.XLOOKUP(Table3[[#This Row],[ID]],Nodes_coordinaten[cluster],Nodes_coordinaten[UTM_Northing],"")</f>
        <v/>
      </c>
      <c r="E70" s="20" t="str">
        <f>_xlfn.XLOOKUP(Table3[[#This Row],[ID]],Nodes_coordinaten[cluster],Nodes_coordinaten[UTM_Zone],"")</f>
        <v/>
      </c>
      <c r="F70" s="14"/>
      <c r="G70" s="26" t="str">
        <f>_xlfn.XLOOKUP(Table3[[#This Row],[ID]],Nodes_coordinaten[cluster],Nodes_coordinaten[Demand aardgas],"")</f>
        <v/>
      </c>
    </row>
    <row r="71" spans="1:7" x14ac:dyDescent="0.25">
      <c r="A71" s="10"/>
      <c r="B71" s="10"/>
      <c r="C71" s="20" t="str">
        <f>_xlfn.XLOOKUP(Table3[[#This Row],[ID]],Nodes_coordinaten[cluster],Nodes_coordinaten[UTM_Easting],"")</f>
        <v/>
      </c>
      <c r="D71" s="20" t="str">
        <f>_xlfn.XLOOKUP(Table3[[#This Row],[ID]],Nodes_coordinaten[cluster],Nodes_coordinaten[UTM_Northing],"")</f>
        <v/>
      </c>
      <c r="E71" s="20" t="str">
        <f>_xlfn.XLOOKUP(Table3[[#This Row],[ID]],Nodes_coordinaten[cluster],Nodes_coordinaten[UTM_Zone],"")</f>
        <v/>
      </c>
      <c r="F71" s="14"/>
      <c r="G71" s="26" t="str">
        <f>_xlfn.XLOOKUP(Table3[[#This Row],[ID]],Nodes_coordinaten[cluster],Nodes_coordinaten[Demand aardgas],"")</f>
        <v/>
      </c>
    </row>
    <row r="72" spans="1:7" x14ac:dyDescent="0.25">
      <c r="A72" s="10"/>
      <c r="B72" s="10"/>
      <c r="C72" s="20" t="str">
        <f>_xlfn.XLOOKUP(Table3[[#This Row],[ID]],Nodes_coordinaten[cluster],Nodes_coordinaten[UTM_Easting],"")</f>
        <v/>
      </c>
      <c r="D72" s="20" t="str">
        <f>_xlfn.XLOOKUP(Table3[[#This Row],[ID]],Nodes_coordinaten[cluster],Nodes_coordinaten[UTM_Northing],"")</f>
        <v/>
      </c>
      <c r="E72" s="20" t="str">
        <f>_xlfn.XLOOKUP(Table3[[#This Row],[ID]],Nodes_coordinaten[cluster],Nodes_coordinaten[UTM_Zone],"")</f>
        <v/>
      </c>
      <c r="F72" s="14"/>
      <c r="G72" s="26" t="str">
        <f>_xlfn.XLOOKUP(Table3[[#This Row],[ID]],Nodes_coordinaten[cluster],Nodes_coordinaten[Demand aardgas],"")</f>
        <v/>
      </c>
    </row>
    <row r="73" spans="1:7" x14ac:dyDescent="0.25">
      <c r="A73" s="10"/>
      <c r="B73" s="10"/>
      <c r="C73" s="20" t="str">
        <f>_xlfn.XLOOKUP(Table3[[#This Row],[ID]],Nodes_coordinaten[cluster],Nodes_coordinaten[UTM_Easting],"")</f>
        <v/>
      </c>
      <c r="D73" s="20" t="str">
        <f>_xlfn.XLOOKUP(Table3[[#This Row],[ID]],Nodes_coordinaten[cluster],Nodes_coordinaten[UTM_Northing],"")</f>
        <v/>
      </c>
      <c r="E73" s="20" t="str">
        <f>_xlfn.XLOOKUP(Table3[[#This Row],[ID]],Nodes_coordinaten[cluster],Nodes_coordinaten[UTM_Zone],"")</f>
        <v/>
      </c>
      <c r="F73" s="14"/>
      <c r="G73" s="26" t="str">
        <f>_xlfn.XLOOKUP(Table3[[#This Row],[ID]],Nodes_coordinaten[cluster],Nodes_coordinaten[Demand aardgas],"")</f>
        <v/>
      </c>
    </row>
    <row r="74" spans="1:7" x14ac:dyDescent="0.25">
      <c r="A74" s="10"/>
      <c r="B74" s="10"/>
      <c r="C74" s="20" t="str">
        <f>_xlfn.XLOOKUP(Table3[[#This Row],[ID]],Nodes_coordinaten[cluster],Nodes_coordinaten[UTM_Easting],"")</f>
        <v/>
      </c>
      <c r="D74" s="20" t="str">
        <f>_xlfn.XLOOKUP(Table3[[#This Row],[ID]],Nodes_coordinaten[cluster],Nodes_coordinaten[UTM_Northing],"")</f>
        <v/>
      </c>
      <c r="E74" s="20" t="str">
        <f>_xlfn.XLOOKUP(Table3[[#This Row],[ID]],Nodes_coordinaten[cluster],Nodes_coordinaten[UTM_Zone],"")</f>
        <v/>
      </c>
      <c r="F74" s="14"/>
      <c r="G74" s="26" t="str">
        <f>_xlfn.XLOOKUP(Table3[[#This Row],[ID]],Nodes_coordinaten[cluster],Nodes_coordinaten[Demand aardgas],"")</f>
        <v/>
      </c>
    </row>
    <row r="75" spans="1:7" x14ac:dyDescent="0.25">
      <c r="A75" s="10"/>
      <c r="B75" s="10"/>
      <c r="C75" s="20" t="str">
        <f>_xlfn.XLOOKUP(Table3[[#This Row],[ID]],Nodes_coordinaten[cluster],Nodes_coordinaten[UTM_Easting],"")</f>
        <v/>
      </c>
      <c r="D75" s="20" t="str">
        <f>_xlfn.XLOOKUP(Table3[[#This Row],[ID]],Nodes_coordinaten[cluster],Nodes_coordinaten[UTM_Northing],"")</f>
        <v/>
      </c>
      <c r="E75" s="20" t="str">
        <f>_xlfn.XLOOKUP(Table3[[#This Row],[ID]],Nodes_coordinaten[cluster],Nodes_coordinaten[UTM_Zone],"")</f>
        <v/>
      </c>
      <c r="F75" s="14"/>
      <c r="G75" s="25" t="str">
        <f>_xlfn.XLOOKUP(Table3[[#This Row],[ID]],Nodes_coordinaten[cluster],Nodes_coordinaten[Demand aardgas],"")</f>
        <v/>
      </c>
    </row>
    <row r="76" spans="1:7" x14ac:dyDescent="0.25">
      <c r="A76" s="10"/>
      <c r="B76" s="10"/>
      <c r="C76" s="20" t="str">
        <f>_xlfn.XLOOKUP(Table3[[#This Row],[ID]],Nodes_coordinaten[cluster],Nodes_coordinaten[UTM_Easting],"")</f>
        <v/>
      </c>
      <c r="D76" s="20" t="str">
        <f>_xlfn.XLOOKUP(Table3[[#This Row],[ID]],Nodes_coordinaten[cluster],Nodes_coordinaten[UTM_Northing],"")</f>
        <v/>
      </c>
      <c r="E76" s="20" t="str">
        <f>_xlfn.XLOOKUP(Table3[[#This Row],[ID]],Nodes_coordinaten[cluster],Nodes_coordinaten[UTM_Zone],"")</f>
        <v/>
      </c>
      <c r="F76" s="14"/>
      <c r="G76" s="25" t="str">
        <f>_xlfn.XLOOKUP(Table3[[#This Row],[ID]],Nodes_coordinaten[cluster],Nodes_coordinaten[Demand aardgas],"")</f>
        <v/>
      </c>
    </row>
    <row r="77" spans="1:7" x14ac:dyDescent="0.25">
      <c r="A77" s="10"/>
      <c r="B77" s="10"/>
      <c r="C77" s="20" t="str">
        <f>_xlfn.XLOOKUP(Table3[[#This Row],[ID]],Nodes_coordinaten[cluster],Nodes_coordinaten[UTM_Easting],"")</f>
        <v/>
      </c>
      <c r="D77" s="20" t="str">
        <f>_xlfn.XLOOKUP(Table3[[#This Row],[ID]],Nodes_coordinaten[cluster],Nodes_coordinaten[UTM_Northing],"")</f>
        <v/>
      </c>
      <c r="E77" s="20" t="str">
        <f>_xlfn.XLOOKUP(Table3[[#This Row],[ID]],Nodes_coordinaten[cluster],Nodes_coordinaten[UTM_Zone],"")</f>
        <v/>
      </c>
      <c r="F77" s="14"/>
      <c r="G77" s="25" t="str">
        <f>_xlfn.XLOOKUP(Table3[[#This Row],[ID]],Nodes_coordinaten[cluster],Nodes_coordinaten[Demand aardgas],"")</f>
        <v/>
      </c>
    </row>
    <row r="78" spans="1:7" x14ac:dyDescent="0.25">
      <c r="A78" s="10"/>
      <c r="B78" s="10"/>
      <c r="C78" s="20" t="str">
        <f>_xlfn.XLOOKUP(Table3[[#This Row],[ID]],Nodes_coordinaten[cluster],Nodes_coordinaten[UTM_Easting],"")</f>
        <v/>
      </c>
      <c r="D78" s="20" t="str">
        <f>_xlfn.XLOOKUP(Table3[[#This Row],[ID]],Nodes_coordinaten[cluster],Nodes_coordinaten[UTM_Northing],"")</f>
        <v/>
      </c>
      <c r="E78" s="20" t="str">
        <f>_xlfn.XLOOKUP(Table3[[#This Row],[ID]],Nodes_coordinaten[cluster],Nodes_coordinaten[UTM_Zone],"")</f>
        <v/>
      </c>
      <c r="F78" s="14"/>
      <c r="G78" s="25" t="str">
        <f>_xlfn.XLOOKUP(Table3[[#This Row],[ID]],Nodes_coordinaten[cluster],Nodes_coordinaten[Demand aardgas],"")</f>
        <v/>
      </c>
    </row>
    <row r="79" spans="1:7" x14ac:dyDescent="0.25">
      <c r="A79" s="10"/>
      <c r="B79" s="10"/>
      <c r="C79" s="20" t="str">
        <f>_xlfn.XLOOKUP(Table3[[#This Row],[ID]],Nodes_coordinaten[cluster],Nodes_coordinaten[UTM_Easting],"")</f>
        <v/>
      </c>
      <c r="D79" s="20" t="str">
        <f>_xlfn.XLOOKUP(Table3[[#This Row],[ID]],Nodes_coordinaten[cluster],Nodes_coordinaten[UTM_Northing],"")</f>
        <v/>
      </c>
      <c r="E79" s="20" t="str">
        <f>_xlfn.XLOOKUP(Table3[[#This Row],[ID]],Nodes_coordinaten[cluster],Nodes_coordinaten[UTM_Zone],"")</f>
        <v/>
      </c>
      <c r="F79" s="14"/>
      <c r="G79" s="25" t="str">
        <f>_xlfn.XLOOKUP(Table3[[#This Row],[ID]],Nodes_coordinaten[cluster],Nodes_coordinaten[Demand aardgas],"")</f>
        <v/>
      </c>
    </row>
    <row r="80" spans="1:7" x14ac:dyDescent="0.25">
      <c r="A80" s="10"/>
      <c r="B80" s="10"/>
      <c r="C80" s="20" t="str">
        <f>_xlfn.XLOOKUP(Table3[[#This Row],[ID]],Nodes_coordinaten[cluster],Nodes_coordinaten[UTM_Easting],"")</f>
        <v/>
      </c>
      <c r="D80" s="20" t="str">
        <f>_xlfn.XLOOKUP(Table3[[#This Row],[ID]],Nodes_coordinaten[cluster],Nodes_coordinaten[UTM_Northing],"")</f>
        <v/>
      </c>
      <c r="E80" s="20" t="str">
        <f>_xlfn.XLOOKUP(Table3[[#This Row],[ID]],Nodes_coordinaten[cluster],Nodes_coordinaten[UTM_Zone],"")</f>
        <v/>
      </c>
      <c r="F80" s="14"/>
      <c r="G80" s="25" t="str">
        <f>_xlfn.XLOOKUP(Table3[[#This Row],[ID]],Nodes_coordinaten[cluster],Nodes_coordinaten[Demand aardgas],"")</f>
        <v/>
      </c>
    </row>
    <row r="81" spans="1:7" x14ac:dyDescent="0.25">
      <c r="A81" s="15"/>
      <c r="B81" s="15"/>
      <c r="C81" s="12"/>
      <c r="D81" s="14"/>
      <c r="E81" s="14"/>
      <c r="F81" s="14"/>
      <c r="G81" s="6"/>
    </row>
    <row r="82" spans="1:7" x14ac:dyDescent="0.25">
      <c r="A82" s="15"/>
      <c r="B82" s="15"/>
      <c r="C82" s="12"/>
      <c r="D82" s="14"/>
      <c r="E82" s="14"/>
      <c r="F82" s="14"/>
      <c r="G82" s="6"/>
    </row>
    <row r="83" spans="1:7" x14ac:dyDescent="0.25">
      <c r="A83" s="15"/>
      <c r="B83" s="15"/>
      <c r="C83" s="12"/>
      <c r="D83" s="14"/>
      <c r="E83" s="14"/>
      <c r="F83" s="14"/>
      <c r="G83" s="6"/>
    </row>
    <row r="84" spans="1:7" x14ac:dyDescent="0.25">
      <c r="A84" s="15"/>
      <c r="B84" s="15"/>
      <c r="C84" s="12"/>
      <c r="D84" s="14"/>
      <c r="E84" s="14"/>
      <c r="F84" s="14"/>
      <c r="G84" s="6"/>
    </row>
    <row r="85" spans="1:7" x14ac:dyDescent="0.25">
      <c r="A85" s="15"/>
      <c r="B85" s="15"/>
      <c r="C85" s="12"/>
      <c r="D85" s="14"/>
      <c r="E85" s="14"/>
      <c r="F85" s="14"/>
      <c r="G85" s="6"/>
    </row>
    <row r="86" spans="1:7" x14ac:dyDescent="0.25">
      <c r="A86" s="15"/>
      <c r="B86" s="15"/>
      <c r="C86" s="12"/>
      <c r="D86" s="14"/>
      <c r="E86" s="14"/>
      <c r="F86" s="14"/>
      <c r="G86" s="6"/>
    </row>
    <row r="87" spans="1:7" x14ac:dyDescent="0.25">
      <c r="A87" s="15"/>
      <c r="B87" s="15"/>
      <c r="C87" s="12"/>
      <c r="D87" s="14"/>
      <c r="E87" s="14"/>
      <c r="F87" s="14"/>
      <c r="G87" s="6"/>
    </row>
    <row r="88" spans="1:7" x14ac:dyDescent="0.25">
      <c r="A88" s="15"/>
      <c r="B88" s="15"/>
      <c r="C88" s="12"/>
      <c r="D88" s="14"/>
      <c r="E88" s="14"/>
      <c r="F88" s="14"/>
      <c r="G88" s="6"/>
    </row>
    <row r="89" spans="1:7" x14ac:dyDescent="0.25">
      <c r="A89" s="15"/>
      <c r="B89" s="15"/>
      <c r="C89" s="12"/>
      <c r="D89" s="14"/>
      <c r="E89" s="14"/>
      <c r="F89" s="14"/>
      <c r="G89" s="6"/>
    </row>
    <row r="90" spans="1:7" x14ac:dyDescent="0.25">
      <c r="A90" s="15"/>
      <c r="B90" s="15"/>
      <c r="C90" s="12"/>
      <c r="D90" s="14"/>
      <c r="E90" s="14"/>
      <c r="F90" s="14"/>
      <c r="G90" s="6"/>
    </row>
    <row r="91" spans="1:7" x14ac:dyDescent="0.25">
      <c r="A91" s="15"/>
      <c r="B91" s="15"/>
      <c r="C91" s="12"/>
      <c r="D91" s="14"/>
      <c r="E91" s="14"/>
      <c r="F91" s="14"/>
      <c r="G91" s="6"/>
    </row>
    <row r="92" spans="1:7" x14ac:dyDescent="0.25">
      <c r="A92" s="15"/>
      <c r="B92" s="15"/>
      <c r="C92" s="12"/>
      <c r="D92" s="14"/>
      <c r="E92" s="14"/>
      <c r="F92" s="14"/>
      <c r="G92" s="6"/>
    </row>
    <row r="93" spans="1:7" x14ac:dyDescent="0.25">
      <c r="A93" s="15"/>
      <c r="B93" s="15"/>
      <c r="C93" s="12"/>
      <c r="D93" s="14"/>
      <c r="E93" s="14"/>
      <c r="F93" s="14"/>
      <c r="G93" s="6"/>
    </row>
    <row r="94" spans="1:7" x14ac:dyDescent="0.25">
      <c r="A94" s="15"/>
      <c r="B94" s="18"/>
      <c r="C94" s="16"/>
      <c r="D94" s="14"/>
      <c r="E94" s="14"/>
      <c r="F94" s="14"/>
      <c r="G94" s="6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D17" sqref="D17"/>
    </sheetView>
  </sheetViews>
  <sheetFormatPr defaultRowHeight="15" x14ac:dyDescent="0.25"/>
  <cols>
    <col min="1" max="1" width="12.85546875" customWidth="1"/>
    <col min="2" max="2" width="9.14062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/>
      <c r="B2" s="3"/>
      <c r="C2" s="4"/>
    </row>
    <row r="3" spans="1:3" x14ac:dyDescent="0.25">
      <c r="A3" s="5"/>
      <c r="B3" s="6"/>
      <c r="C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workbookViewId="0">
      <selection activeCell="C32" sqref="C32"/>
    </sheetView>
  </sheetViews>
  <sheetFormatPr defaultRowHeight="15" x14ac:dyDescent="0.25"/>
  <cols>
    <col min="1" max="1" width="11.85546875" style="1" customWidth="1"/>
    <col min="2" max="2" width="12.140625" style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A2" sqref="A2:C9"/>
    </sheetView>
  </sheetViews>
  <sheetFormatPr defaultRowHeight="15" x14ac:dyDescent="0.25"/>
  <cols>
    <col min="1" max="1" width="14.85546875" style="1" customWidth="1"/>
    <col min="2" max="2" width="15.85546875" style="1" customWidth="1"/>
    <col min="3" max="3" width="16.140625" style="1" customWidth="1"/>
  </cols>
  <sheetData>
    <row r="1" spans="1:3" x14ac:dyDescent="0.25">
      <c r="A1" s="1" t="s">
        <v>7</v>
      </c>
      <c r="B1" s="1" t="s">
        <v>8</v>
      </c>
      <c r="C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topLeftCell="A7" zoomScale="85" zoomScaleNormal="85" workbookViewId="0">
      <selection activeCell="G5" sqref="G5"/>
    </sheetView>
  </sheetViews>
  <sheetFormatPr defaultRowHeight="15" x14ac:dyDescent="0.25"/>
  <cols>
    <col min="1" max="2" width="16.85546875" style="29" customWidth="1"/>
    <col min="3" max="3" width="16.140625" style="29" bestFit="1" customWidth="1"/>
    <col min="4" max="5" width="16.85546875" style="29" customWidth="1"/>
    <col min="6" max="6" width="16.140625" style="29" bestFit="1" customWidth="1"/>
    <col min="7" max="7" width="16.85546875" style="1" customWidth="1"/>
    <col min="8" max="9" width="11.85546875" bestFit="1" customWidth="1"/>
    <col min="10" max="10" width="14.140625" bestFit="1" customWidth="1"/>
  </cols>
  <sheetData>
    <row r="1" spans="1:10" s="1" customFormat="1" x14ac:dyDescent="0.25">
      <c r="A1" s="1" t="s">
        <v>11</v>
      </c>
      <c r="B1" s="1" t="s">
        <v>12</v>
      </c>
      <c r="C1" s="1" t="s">
        <v>38</v>
      </c>
      <c r="D1" s="1" t="s">
        <v>13</v>
      </c>
      <c r="E1" s="1" t="s">
        <v>14</v>
      </c>
      <c r="F1" s="1" t="s">
        <v>39</v>
      </c>
      <c r="G1" s="1" t="s">
        <v>2</v>
      </c>
      <c r="H1" s="1" t="s">
        <v>18</v>
      </c>
      <c r="I1" s="1" t="s">
        <v>19</v>
      </c>
      <c r="J1" s="1" t="s">
        <v>17</v>
      </c>
    </row>
    <row r="2" spans="1:10" x14ac:dyDescent="0.25">
      <c r="A2" s="30">
        <f>_xlfn.XLOOKUP(Table1[[#This Row],[Node 1]],Tabel7[ID],Tabel7[UTM_Easting],"")</f>
        <v>752202</v>
      </c>
      <c r="B2" s="30">
        <f>_xlfn.XLOOKUP(Table1[[#This Row],[Node 1]],Tabel7[ID],Tabel7[UTM_Northing],"")</f>
        <v>5865657</v>
      </c>
      <c r="C2" s="30" t="str">
        <f>_xlfn.XLOOKUP(Table1[[#This Row],[Node 1]],Tabel7[ID],Tabel7[UTM_Zone],"")</f>
        <v>31N</v>
      </c>
      <c r="D2" s="30">
        <f>_xlfn.XLOOKUP(Table1[[#This Row],[Node 2]],Tabel7[ID],Tabel7[UTM_Easting],"")</f>
        <v>747258</v>
      </c>
      <c r="E2" s="30">
        <f>_xlfn.XLOOKUP(Table1[[#This Row],[Node 2]],Tabel7[ID],Tabel7[UTM_Northing],"")</f>
        <v>5859129</v>
      </c>
      <c r="F2" s="30" t="str">
        <f>_xlfn.XLOOKUP(Table1[[#This Row],[Node 2]],Tabel7[ID],Tabel7[UTM_Zone],"")</f>
        <v>31N</v>
      </c>
      <c r="G2" s="21">
        <f>_xlfn.XLOOKUP(Table1[[#This Row],[Categorie]],Tabel8[Categorie],Tabel8[Capaciteit],"")</f>
        <v>250</v>
      </c>
      <c r="H2" s="22" t="s">
        <v>76</v>
      </c>
      <c r="I2" s="1" t="s">
        <v>77</v>
      </c>
      <c r="J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3" spans="1:10" x14ac:dyDescent="0.25">
      <c r="A3" s="30">
        <f>_xlfn.XLOOKUP(Table1[[#This Row],[Node 1]],Tabel7[ID],Tabel7[UTM_Easting],"")</f>
        <v>747258</v>
      </c>
      <c r="B3" s="31">
        <f>_xlfn.XLOOKUP(Table1[[#This Row],[Node 1]],Tabel7[ID],Tabel7[UTM_Northing],"")</f>
        <v>5859129</v>
      </c>
      <c r="C3" s="31" t="str">
        <f>_xlfn.XLOOKUP(Table1[[#This Row],[Node 1]],Tabel7[ID],Tabel7[UTM_Zone],"")</f>
        <v>31N</v>
      </c>
      <c r="D3" s="31">
        <f>_xlfn.XLOOKUP(Table1[[#This Row],[Node 2]],Tabel7[ID],Tabel7[UTM_Easting],"")</f>
        <v>746721</v>
      </c>
      <c r="E3" s="31">
        <f>_xlfn.XLOOKUP(Table1[[#This Row],[Node 2]],Tabel7[ID],Tabel7[UTM_Northing],"")</f>
        <v>5855633</v>
      </c>
      <c r="F3" s="31" t="str">
        <f>_xlfn.XLOOKUP(Table1[[#This Row],[Node 2]],Tabel7[ID],Tabel7[UTM_Zone],"")</f>
        <v>31N</v>
      </c>
      <c r="G3" s="21">
        <f>_xlfn.XLOOKUP(Table1[[#This Row],[Categorie]],Tabel8[Categorie],Tabel8[Capaciteit],"")</f>
        <v>250</v>
      </c>
      <c r="H3" s="22" t="s">
        <v>77</v>
      </c>
      <c r="I3" s="1" t="s">
        <v>78</v>
      </c>
      <c r="J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4" spans="1:10" x14ac:dyDescent="0.25">
      <c r="A4" s="30">
        <f>_xlfn.XLOOKUP(Table1[[#This Row],[Node 1]],Tabel7[ID],Tabel7[UTM_Easting],"")</f>
        <v>746721</v>
      </c>
      <c r="B4" s="31">
        <f>_xlfn.XLOOKUP(Table1[[#This Row],[Node 1]],Tabel7[ID],Tabel7[UTM_Northing],"")</f>
        <v>5855633</v>
      </c>
      <c r="C4" s="31" t="str">
        <f>_xlfn.XLOOKUP(Table1[[#This Row],[Node 1]],Tabel7[ID],Tabel7[UTM_Zone],"")</f>
        <v>31N</v>
      </c>
      <c r="D4" s="31">
        <f>_xlfn.XLOOKUP(Table1[[#This Row],[Node 2]],Tabel7[ID],Tabel7[UTM_Easting],"")</f>
        <v>741435</v>
      </c>
      <c r="E4" s="31">
        <f>_xlfn.XLOOKUP(Table1[[#This Row],[Node 2]],Tabel7[ID],Tabel7[UTM_Northing],"")</f>
        <v>5847220</v>
      </c>
      <c r="F4" s="31" t="str">
        <f>_xlfn.XLOOKUP(Table1[[#This Row],[Node 2]],Tabel7[ID],Tabel7[UTM_Zone],"")</f>
        <v>31N</v>
      </c>
      <c r="G4" s="21">
        <f>_xlfn.XLOOKUP(Table1[[#This Row],[Categorie]],Tabel8[Categorie],Tabel8[Capaciteit],"")</f>
        <v>250</v>
      </c>
      <c r="H4" s="1" t="s">
        <v>78</v>
      </c>
      <c r="I4" s="23" t="s">
        <v>79</v>
      </c>
      <c r="J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5" spans="1:10" x14ac:dyDescent="0.25">
      <c r="A5" s="30">
        <f>_xlfn.XLOOKUP(Table1[[#This Row],[Node 1]],Tabel7[ID],Tabel7[UTM_Easting],"")</f>
        <v>741435</v>
      </c>
      <c r="B5" s="31">
        <f>_xlfn.XLOOKUP(Table1[[#This Row],[Node 1]],Tabel7[ID],Tabel7[UTM_Northing],"")</f>
        <v>5847220</v>
      </c>
      <c r="C5" s="31" t="str">
        <f>_xlfn.XLOOKUP(Table1[[#This Row],[Node 1]],Tabel7[ID],Tabel7[UTM_Zone],"")</f>
        <v>31N</v>
      </c>
      <c r="D5" s="31">
        <f>_xlfn.XLOOKUP(Table1[[#This Row],[Node 2]],Tabel7[ID],Tabel7[UTM_Easting],"")</f>
        <v>741328</v>
      </c>
      <c r="E5" s="31">
        <f>_xlfn.XLOOKUP(Table1[[#This Row],[Node 2]],Tabel7[ID],Tabel7[UTM_Northing],"")</f>
        <v>5843546</v>
      </c>
      <c r="F5" s="31" t="str">
        <f>_xlfn.XLOOKUP(Table1[[#This Row],[Node 2]],Tabel7[ID],Tabel7[UTM_Zone],"")</f>
        <v>31N</v>
      </c>
      <c r="G5" s="21">
        <f>_xlfn.XLOOKUP(Table1[[#This Row],[Categorie]],Tabel8[Categorie],Tabel8[Capaciteit],"")</f>
        <v>250</v>
      </c>
      <c r="H5" s="23" t="s">
        <v>79</v>
      </c>
      <c r="I5" s="1" t="s">
        <v>80</v>
      </c>
      <c r="J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6" spans="1:10" x14ac:dyDescent="0.25">
      <c r="A6" s="30">
        <f>_xlfn.XLOOKUP(Table1[[#This Row],[Node 1]],Tabel7[ID],Tabel7[UTM_Easting],"")</f>
        <v>741328</v>
      </c>
      <c r="B6" s="31">
        <f>_xlfn.XLOOKUP(Table1[[#This Row],[Node 1]],Tabel7[ID],Tabel7[UTM_Northing],"")</f>
        <v>5843546</v>
      </c>
      <c r="C6" s="31" t="str">
        <f>_xlfn.XLOOKUP(Table1[[#This Row],[Node 1]],Tabel7[ID],Tabel7[UTM_Zone],"")</f>
        <v>31N</v>
      </c>
      <c r="D6" s="31">
        <f>_xlfn.XLOOKUP(Table1[[#This Row],[Node 2]],Tabel7[ID],Tabel7[UTM_Easting],"")</f>
        <v>749793</v>
      </c>
      <c r="E6" s="31">
        <f>_xlfn.XLOOKUP(Table1[[#This Row],[Node 2]],Tabel7[ID],Tabel7[UTM_Northing],"")</f>
        <v>5845514</v>
      </c>
      <c r="F6" s="31" t="str">
        <f>_xlfn.XLOOKUP(Table1[[#This Row],[Node 2]],Tabel7[ID],Tabel7[UTM_Zone],"")</f>
        <v>31N</v>
      </c>
      <c r="G6" s="21">
        <f>_xlfn.XLOOKUP(Table1[[#This Row],[Categorie]],Tabel8[Categorie],Tabel8[Capaciteit],"")</f>
        <v>250</v>
      </c>
      <c r="H6" s="1" t="s">
        <v>80</v>
      </c>
      <c r="I6" s="1" t="s">
        <v>81</v>
      </c>
      <c r="J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7" spans="1:10" x14ac:dyDescent="0.25">
      <c r="A7" s="30">
        <f>_xlfn.XLOOKUP(Table1[[#This Row],[Node 1]],Tabel7[ID],Tabel7[UTM_Easting],"")</f>
        <v>741328</v>
      </c>
      <c r="B7" s="31">
        <f>_xlfn.XLOOKUP(Table1[[#This Row],[Node 1]],Tabel7[ID],Tabel7[UTM_Northing],"")</f>
        <v>5843546</v>
      </c>
      <c r="C7" s="31" t="str">
        <f>_xlfn.XLOOKUP(Table1[[#This Row],[Node 1]],Tabel7[ID],Tabel7[UTM_Zone],"")</f>
        <v>31N</v>
      </c>
      <c r="D7" s="31">
        <f>_xlfn.XLOOKUP(Table1[[#This Row],[Node 2]],Tabel7[ID],Tabel7[UTM_Easting],"")</f>
        <v>736846</v>
      </c>
      <c r="E7" s="31">
        <f>_xlfn.XLOOKUP(Table1[[#This Row],[Node 2]],Tabel7[ID],Tabel7[UTM_Northing],"")</f>
        <v>5838841</v>
      </c>
      <c r="F7" s="31" t="str">
        <f>_xlfn.XLOOKUP(Table1[[#This Row],[Node 2]],Tabel7[ID],Tabel7[UTM_Zone],"")</f>
        <v>31N</v>
      </c>
      <c r="G7" s="21">
        <f>_xlfn.XLOOKUP(Table1[[#This Row],[Categorie]],Tabel8[Categorie],Tabel8[Capaciteit],"")</f>
        <v>250</v>
      </c>
      <c r="H7" s="1" t="s">
        <v>80</v>
      </c>
      <c r="I7" s="1" t="s">
        <v>88</v>
      </c>
      <c r="J7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8" spans="1:10" x14ac:dyDescent="0.25">
      <c r="A8" s="30">
        <f>_xlfn.XLOOKUP(Table1[[#This Row],[Node 1]],Tabel7[ID],Tabel7[UTM_Easting],"")</f>
        <v>749793</v>
      </c>
      <c r="B8" s="31">
        <f>_xlfn.XLOOKUP(Table1[[#This Row],[Node 1]],Tabel7[ID],Tabel7[UTM_Northing],"")</f>
        <v>5845514</v>
      </c>
      <c r="C8" s="31" t="str">
        <f>_xlfn.XLOOKUP(Table1[[#This Row],[Node 1]],Tabel7[ID],Tabel7[UTM_Zone],"")</f>
        <v>31N</v>
      </c>
      <c r="D8" s="31">
        <f>_xlfn.XLOOKUP(Table1[[#This Row],[Node 2]],Tabel7[ID],Tabel7[UTM_Easting],"")</f>
        <v>754577</v>
      </c>
      <c r="E8" s="31">
        <f>_xlfn.XLOOKUP(Table1[[#This Row],[Node 2]],Tabel7[ID],Tabel7[UTM_Northing],"")</f>
        <v>5842151</v>
      </c>
      <c r="F8" s="31" t="str">
        <f>_xlfn.XLOOKUP(Table1[[#This Row],[Node 2]],Tabel7[ID],Tabel7[UTM_Zone],"")</f>
        <v>31N</v>
      </c>
      <c r="G8" s="21">
        <f>_xlfn.XLOOKUP(Table1[[#This Row],[Categorie]],Tabel8[Categorie],Tabel8[Capaciteit],"")</f>
        <v>250</v>
      </c>
      <c r="H8" s="1" t="s">
        <v>81</v>
      </c>
      <c r="I8" s="1" t="s">
        <v>82</v>
      </c>
      <c r="J8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9" spans="1:10" x14ac:dyDescent="0.25">
      <c r="A9" s="30">
        <f>_xlfn.XLOOKUP(Table1[[#This Row],[Node 1]],Tabel7[ID],Tabel7[UTM_Easting],"")</f>
        <v>754577</v>
      </c>
      <c r="B9" s="31">
        <f>_xlfn.XLOOKUP(Table1[[#This Row],[Node 1]],Tabel7[ID],Tabel7[UTM_Northing],"")</f>
        <v>5842151</v>
      </c>
      <c r="C9" s="31" t="str">
        <f>_xlfn.XLOOKUP(Table1[[#This Row],[Node 1]],Tabel7[ID],Tabel7[UTM_Zone],"")</f>
        <v>31N</v>
      </c>
      <c r="D9" s="31">
        <f>_xlfn.XLOOKUP(Table1[[#This Row],[Node 2]],Tabel7[ID],Tabel7[UTM_Easting],"")</f>
        <v>761273</v>
      </c>
      <c r="E9" s="31">
        <f>_xlfn.XLOOKUP(Table1[[#This Row],[Node 2]],Tabel7[ID],Tabel7[UTM_Northing],"")</f>
        <v>5842217</v>
      </c>
      <c r="F9" s="31" t="str">
        <f>_xlfn.XLOOKUP(Table1[[#This Row],[Node 2]],Tabel7[ID],Tabel7[UTM_Zone],"")</f>
        <v>31N</v>
      </c>
      <c r="G9" s="21">
        <f>_xlfn.XLOOKUP(Table1[[#This Row],[Categorie]],Tabel8[Categorie],Tabel8[Capaciteit],"")</f>
        <v>250</v>
      </c>
      <c r="H9" s="1" t="s">
        <v>82</v>
      </c>
      <c r="I9" s="1" t="s">
        <v>83</v>
      </c>
      <c r="J9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0" spans="1:10" x14ac:dyDescent="0.25">
      <c r="A10" s="30">
        <f>_xlfn.XLOOKUP(Table1[[#This Row],[Node 1]],Tabel7[ID],Tabel7[UTM_Easting],"")</f>
        <v>761273</v>
      </c>
      <c r="B10" s="31">
        <f>_xlfn.XLOOKUP(Table1[[#This Row],[Node 1]],Tabel7[ID],Tabel7[UTM_Northing],"")</f>
        <v>5842217</v>
      </c>
      <c r="C10" s="31" t="str">
        <f>_xlfn.XLOOKUP(Table1[[#This Row],[Node 1]],Tabel7[ID],Tabel7[UTM_Zone],"")</f>
        <v>31N</v>
      </c>
      <c r="D10" s="31">
        <f>_xlfn.XLOOKUP(Table1[[#This Row],[Node 2]],Tabel7[ID],Tabel7[UTM_Easting],"")</f>
        <v>763881</v>
      </c>
      <c r="E10" s="31">
        <f>_xlfn.XLOOKUP(Table1[[#This Row],[Node 2]],Tabel7[ID],Tabel7[UTM_Northing],"")</f>
        <v>5843104</v>
      </c>
      <c r="F10" s="31" t="str">
        <f>_xlfn.XLOOKUP(Table1[[#This Row],[Node 2]],Tabel7[ID],Tabel7[UTM_Zone],"")</f>
        <v>31N</v>
      </c>
      <c r="G10" s="21">
        <f>_xlfn.XLOOKUP(Table1[[#This Row],[Categorie]],Tabel8[Categorie],Tabel8[Capaciteit],"")</f>
        <v>250</v>
      </c>
      <c r="H10" s="1" t="s">
        <v>83</v>
      </c>
      <c r="I10" s="1" t="s">
        <v>84</v>
      </c>
      <c r="J10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1" spans="1:10" x14ac:dyDescent="0.25">
      <c r="A11" s="30">
        <f>_xlfn.XLOOKUP(Table1[[#This Row],[Node 1]],Tabel7[ID],Tabel7[UTM_Easting],"")</f>
        <v>763881</v>
      </c>
      <c r="B11" s="31">
        <f>_xlfn.XLOOKUP(Table1[[#This Row],[Node 1]],Tabel7[ID],Tabel7[UTM_Northing],"")</f>
        <v>5843104</v>
      </c>
      <c r="C11" s="31" t="str">
        <f>_xlfn.XLOOKUP(Table1[[#This Row],[Node 1]],Tabel7[ID],Tabel7[UTM_Zone],"")</f>
        <v>31N</v>
      </c>
      <c r="D11" s="31">
        <f>_xlfn.XLOOKUP(Table1[[#This Row],[Node 2]],Tabel7[ID],Tabel7[UTM_Easting],"")</f>
        <v>763498</v>
      </c>
      <c r="E11" s="31">
        <f>_xlfn.XLOOKUP(Table1[[#This Row],[Node 2]],Tabel7[ID],Tabel7[UTM_Northing],"")</f>
        <v>5847946</v>
      </c>
      <c r="F11" s="31" t="str">
        <f>_xlfn.XLOOKUP(Table1[[#This Row],[Node 2]],Tabel7[ID],Tabel7[UTM_Zone],"")</f>
        <v>31N</v>
      </c>
      <c r="G11" s="21">
        <f>_xlfn.XLOOKUP(Table1[[#This Row],[Categorie]],Tabel8[Categorie],Tabel8[Capaciteit],"")</f>
        <v>250</v>
      </c>
      <c r="H11" s="1" t="s">
        <v>84</v>
      </c>
      <c r="I11" s="1" t="s">
        <v>85</v>
      </c>
      <c r="J11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2" spans="1:10" x14ac:dyDescent="0.25">
      <c r="A12" s="31">
        <f>_xlfn.XLOOKUP(Table1[[#This Row],[Node 1]],Tabel7[ID],Tabel7[UTM_Easting],"")</f>
        <v>763498</v>
      </c>
      <c r="B12" s="31">
        <f>_xlfn.XLOOKUP(Table1[[#This Row],[Node 1]],Tabel7[ID],Tabel7[UTM_Northing],"")</f>
        <v>5847946</v>
      </c>
      <c r="C12" s="31" t="str">
        <f>_xlfn.XLOOKUP(Table1[[#This Row],[Node 1]],Tabel7[ID],Tabel7[UTM_Zone],"")</f>
        <v>31N</v>
      </c>
      <c r="D12" s="31">
        <f>_xlfn.XLOOKUP(Table1[[#This Row],[Node 2]],Tabel7[ID],Tabel7[UTM_Easting],"")</f>
        <v>765743</v>
      </c>
      <c r="E12" s="31">
        <f>_xlfn.XLOOKUP(Table1[[#This Row],[Node 2]],Tabel7[ID],Tabel7[UTM_Northing],"")</f>
        <v>5849681</v>
      </c>
      <c r="F12" s="31" t="str">
        <f>_xlfn.XLOOKUP(Table1[[#This Row],[Node 2]],Tabel7[ID],Tabel7[UTM_Zone],"")</f>
        <v>31N</v>
      </c>
      <c r="G12" s="21">
        <f>_xlfn.XLOOKUP(Table1[[#This Row],[Categorie]],Tabel8[Categorie],Tabel8[Capaciteit],"")</f>
        <v>250</v>
      </c>
      <c r="H12" s="1" t="s">
        <v>85</v>
      </c>
      <c r="I12" s="1" t="s">
        <v>86</v>
      </c>
      <c r="J12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3" spans="1:10" x14ac:dyDescent="0.25">
      <c r="A13" s="30">
        <f>_xlfn.XLOOKUP(Table1[[#This Row],[Node 1]],Tabel7[ID],Tabel7[UTM_Easting],"")</f>
        <v>765743</v>
      </c>
      <c r="B13" s="31">
        <f>_xlfn.XLOOKUP(Table1[[#This Row],[Node 1]],Tabel7[ID],Tabel7[UTM_Northing],"")</f>
        <v>5849681</v>
      </c>
      <c r="C13" s="31" t="str">
        <f>_xlfn.XLOOKUP(Table1[[#This Row],[Node 1]],Tabel7[ID],Tabel7[UTM_Zone],"")</f>
        <v>31N</v>
      </c>
      <c r="D13" s="31">
        <f>_xlfn.XLOOKUP(Table1[[#This Row],[Node 2]],Tabel7[ID],Tabel7[UTM_Easting],"")</f>
        <v>763573</v>
      </c>
      <c r="E13" s="31">
        <f>_xlfn.XLOOKUP(Table1[[#This Row],[Node 2]],Tabel7[ID],Tabel7[UTM_Northing],"")</f>
        <v>5852784</v>
      </c>
      <c r="F13" s="31" t="str">
        <f>_xlfn.XLOOKUP(Table1[[#This Row],[Node 2]],Tabel7[ID],Tabel7[UTM_Zone],"")</f>
        <v>31N</v>
      </c>
      <c r="G13" s="21">
        <f>_xlfn.XLOOKUP(Table1[[#This Row],[Categorie]],Tabel8[Categorie],Tabel8[Capaciteit],"")</f>
        <v>250</v>
      </c>
      <c r="H13" s="1" t="s">
        <v>86</v>
      </c>
      <c r="I13" s="1" t="s">
        <v>87</v>
      </c>
      <c r="J13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4" spans="1:10" x14ac:dyDescent="0.25">
      <c r="A14" s="30">
        <f>_xlfn.XLOOKUP(Table1[[#This Row],[Node 1]],Tabel7[ID],Tabel7[UTM_Easting],"")</f>
        <v>736846</v>
      </c>
      <c r="B14" s="31">
        <f>_xlfn.XLOOKUP(Table1[[#This Row],[Node 1]],Tabel7[ID],Tabel7[UTM_Northing],"")</f>
        <v>5838841</v>
      </c>
      <c r="C14" s="31" t="str">
        <f>_xlfn.XLOOKUP(Table1[[#This Row],[Node 1]],Tabel7[ID],Tabel7[UTM_Zone],"")</f>
        <v>31N</v>
      </c>
      <c r="D14" s="31">
        <f>_xlfn.XLOOKUP(Table1[[#This Row],[Node 2]],Tabel7[ID],Tabel7[UTM_Easting],"")</f>
        <v>737106</v>
      </c>
      <c r="E14" s="31">
        <f>_xlfn.XLOOKUP(Table1[[#This Row],[Node 2]],Tabel7[ID],Tabel7[UTM_Northing],"")</f>
        <v>5834492</v>
      </c>
      <c r="F14" s="31" t="str">
        <f>_xlfn.XLOOKUP(Table1[[#This Row],[Node 2]],Tabel7[ID],Tabel7[UTM_Zone],"")</f>
        <v>31N</v>
      </c>
      <c r="G14" s="21">
        <f>_xlfn.XLOOKUP(Table1[[#This Row],[Categorie]],Tabel8[Categorie],Tabel8[Capaciteit],"")</f>
        <v>250</v>
      </c>
      <c r="H14" s="22" t="s">
        <v>88</v>
      </c>
      <c r="I14" s="1" t="s">
        <v>89</v>
      </c>
      <c r="J14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5" spans="1:10" x14ac:dyDescent="0.25">
      <c r="A15" s="30">
        <f>_xlfn.XLOOKUP(Table1[[#This Row],[Node 1]],Tabel7[ID],Tabel7[UTM_Easting],"")</f>
        <v>737106</v>
      </c>
      <c r="B15" s="31">
        <f>_xlfn.XLOOKUP(Table1[[#This Row],[Node 1]],Tabel7[ID],Tabel7[UTM_Northing],"")</f>
        <v>5834492</v>
      </c>
      <c r="C15" s="31" t="str">
        <f>_xlfn.XLOOKUP(Table1[[#This Row],[Node 1]],Tabel7[ID],Tabel7[UTM_Zone],"")</f>
        <v>31N</v>
      </c>
      <c r="D15" s="31">
        <f>_xlfn.XLOOKUP(Table1[[#This Row],[Node 2]],Tabel7[ID],Tabel7[UTM_Easting],"")</f>
        <v>730076</v>
      </c>
      <c r="E15" s="31">
        <f>_xlfn.XLOOKUP(Table1[[#This Row],[Node 2]],Tabel7[ID],Tabel7[UTM_Northing],"")</f>
        <v>5825590</v>
      </c>
      <c r="F15" s="31" t="str">
        <f>_xlfn.XLOOKUP(Table1[[#This Row],[Node 2]],Tabel7[ID],Tabel7[UTM_Zone],"")</f>
        <v>31N</v>
      </c>
      <c r="G15" s="21">
        <f>_xlfn.XLOOKUP(Table1[[#This Row],[Categorie]],Tabel8[Categorie],Tabel8[Capaciteit],"")</f>
        <v>250</v>
      </c>
      <c r="H15" s="1" t="s">
        <v>89</v>
      </c>
      <c r="I15" s="1" t="s">
        <v>90</v>
      </c>
      <c r="J15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6" spans="1:10" x14ac:dyDescent="0.25">
      <c r="A16" s="30">
        <f>_xlfn.XLOOKUP(Table1[[#This Row],[Node 1]],Tabel7[ID],Tabel7[UTM_Easting],"")</f>
        <v>730076</v>
      </c>
      <c r="B16" s="31">
        <f>_xlfn.XLOOKUP(Table1[[#This Row],[Node 1]],Tabel7[ID],Tabel7[UTM_Northing],"")</f>
        <v>5825590</v>
      </c>
      <c r="C16" s="31" t="str">
        <f>_xlfn.XLOOKUP(Table1[[#This Row],[Node 1]],Tabel7[ID],Tabel7[UTM_Zone],"")</f>
        <v>31N</v>
      </c>
      <c r="D16" s="31">
        <f>_xlfn.XLOOKUP(Table1[[#This Row],[Node 2]],Tabel7[ID],Tabel7[UTM_Easting],"")</f>
        <v>728995</v>
      </c>
      <c r="E16" s="31">
        <f>_xlfn.XLOOKUP(Table1[[#This Row],[Node 2]],Tabel7[ID],Tabel7[UTM_Northing],"")</f>
        <v>5814007</v>
      </c>
      <c r="F16" s="31" t="str">
        <f>_xlfn.XLOOKUP(Table1[[#This Row],[Node 2]],Tabel7[ID],Tabel7[UTM_Zone],"")</f>
        <v>31N</v>
      </c>
      <c r="G16" s="21">
        <f>_xlfn.XLOOKUP(Table1[[#This Row],[Categorie]],Tabel8[Categorie],Tabel8[Capaciteit],"")</f>
        <v>250</v>
      </c>
      <c r="H16" s="1" t="s">
        <v>90</v>
      </c>
      <c r="I16" s="1" t="s">
        <v>91</v>
      </c>
      <c r="J16" t="str">
        <f>IF(ISNUMBER(FIND("P",Table1[[#This Row],[Node 1]])),"Pipeline",
 IF(ISNUMBER(FIND("W",Table1[[#This Row],[Node 1]])),"Waterway",
 IF(ISNUMBER(FIND("R",Table1[[#This Row],[Node 1]])),"Road",
 "")))</f>
        <v>Pipeline</v>
      </c>
    </row>
    <row r="17" spans="1:10" x14ac:dyDescent="0.25">
      <c r="A17" s="30">
        <f>_xlfn.XLOOKUP(Table1[[#This Row],[Node 1]],Tabel7[ID],Tabel7[UTM_Easting],"")</f>
        <v>682890</v>
      </c>
      <c r="B17" s="31">
        <f>_xlfn.XLOOKUP(Table1[[#This Row],[Node 1]],Tabel7[ID],Tabel7[UTM_Northing],"")</f>
        <v>5830842</v>
      </c>
      <c r="C17" s="31" t="str">
        <f>_xlfn.XLOOKUP(Table1[[#This Row],[Node 1]],Tabel7[ID],Tabel7[UTM_Zone],"")</f>
        <v>31N</v>
      </c>
      <c r="D17" s="31">
        <f>_xlfn.XLOOKUP(Table1[[#This Row],[Node 2]],Tabel7[ID],Tabel7[UTM_Easting],"")</f>
        <v>702663</v>
      </c>
      <c r="E17" s="31">
        <f>_xlfn.XLOOKUP(Table1[[#This Row],[Node 2]],Tabel7[ID],Tabel7[UTM_Northing],"")</f>
        <v>5836980</v>
      </c>
      <c r="F17" s="31" t="str">
        <f>_xlfn.XLOOKUP(Table1[[#This Row],[Node 2]],Tabel7[ID],Tabel7[UTM_Zone],"")</f>
        <v>31N</v>
      </c>
      <c r="G17" s="21">
        <f>_xlfn.XLOOKUP(Table1[[#This Row],[Categorie]],Tabel8[Categorie],Tabel8[Capaciteit],"")</f>
        <v>250</v>
      </c>
      <c r="H17" s="22" t="s">
        <v>26</v>
      </c>
      <c r="I17" s="1" t="s">
        <v>28</v>
      </c>
      <c r="J17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8" spans="1:10" x14ac:dyDescent="0.25">
      <c r="A18" s="30">
        <f>_xlfn.XLOOKUP(Table1[[#This Row],[Node 1]],Tabel7[ID],Tabel7[UTM_Easting],"")</f>
        <v>702663</v>
      </c>
      <c r="B18" s="31">
        <f>_xlfn.XLOOKUP(Table1[[#This Row],[Node 1]],Tabel7[ID],Tabel7[UTM_Northing],"")</f>
        <v>5836980</v>
      </c>
      <c r="C18" s="31" t="str">
        <f>_xlfn.XLOOKUP(Table1[[#This Row],[Node 1]],Tabel7[ID],Tabel7[UTM_Zone],"")</f>
        <v>31N</v>
      </c>
      <c r="D18" s="31">
        <f>_xlfn.XLOOKUP(Table1[[#This Row],[Node 2]],Tabel7[ID],Tabel7[UTM_Easting],"")</f>
        <v>706691</v>
      </c>
      <c r="E18" s="31">
        <f>_xlfn.XLOOKUP(Table1[[#This Row],[Node 2]],Tabel7[ID],Tabel7[UTM_Northing],"")</f>
        <v>5835470</v>
      </c>
      <c r="F18" s="31" t="str">
        <f>_xlfn.XLOOKUP(Table1[[#This Row],[Node 2]],Tabel7[ID],Tabel7[UTM_Zone],"")</f>
        <v>31N</v>
      </c>
      <c r="G18" s="21">
        <f>_xlfn.XLOOKUP(Table1[[#This Row],[Categorie]],Tabel8[Categorie],Tabel8[Capaciteit],"")</f>
        <v>250</v>
      </c>
      <c r="H18" s="1" t="s">
        <v>28</v>
      </c>
      <c r="I18" s="1" t="s">
        <v>29</v>
      </c>
      <c r="J18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19" spans="1:10" x14ac:dyDescent="0.25">
      <c r="A19" s="30">
        <f>_xlfn.XLOOKUP(Table1[[#This Row],[Node 1]],Tabel7[ID],Tabel7[UTM_Easting],"")</f>
        <v>706691</v>
      </c>
      <c r="B19" s="31">
        <f>_xlfn.XLOOKUP(Table1[[#This Row],[Node 1]],Tabel7[ID],Tabel7[UTM_Northing],"")</f>
        <v>5835470</v>
      </c>
      <c r="C19" s="31" t="str">
        <f>_xlfn.XLOOKUP(Table1[[#This Row],[Node 1]],Tabel7[ID],Tabel7[UTM_Zone],"")</f>
        <v>31N</v>
      </c>
      <c r="D19" s="31">
        <f>_xlfn.XLOOKUP(Table1[[#This Row],[Node 2]],Tabel7[ID],Tabel7[UTM_Easting],"")</f>
        <v>709776</v>
      </c>
      <c r="E19" s="31">
        <f>_xlfn.XLOOKUP(Table1[[#This Row],[Node 2]],Tabel7[ID],Tabel7[UTM_Northing],"")</f>
        <v>5839216</v>
      </c>
      <c r="F19" s="31" t="str">
        <f>_xlfn.XLOOKUP(Table1[[#This Row],[Node 2]],Tabel7[ID],Tabel7[UTM_Zone],"")</f>
        <v>31N</v>
      </c>
      <c r="G19" s="21">
        <f>_xlfn.XLOOKUP(Table1[[#This Row],[Categorie]],Tabel8[Categorie],Tabel8[Capaciteit],"")</f>
        <v>250</v>
      </c>
      <c r="H19" s="1" t="s">
        <v>29</v>
      </c>
      <c r="I19" s="1" t="s">
        <v>30</v>
      </c>
      <c r="J19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0" spans="1:10" x14ac:dyDescent="0.25">
      <c r="A20" s="32">
        <f>_xlfn.XLOOKUP(Table1[[#This Row],[Node 1]],Tabel7[ID],Tabel7[UTM_Easting],"")</f>
        <v>709776</v>
      </c>
      <c r="B20" s="33">
        <f>_xlfn.XLOOKUP(Table1[[#This Row],[Node 1]],Tabel7[ID],Tabel7[UTM_Northing],"")</f>
        <v>5839216</v>
      </c>
      <c r="C20" s="33" t="str">
        <f>_xlfn.XLOOKUP(Table1[[#This Row],[Node 1]],Tabel7[ID],Tabel7[UTM_Zone],"")</f>
        <v>31N</v>
      </c>
      <c r="D20" s="33">
        <f>_xlfn.XLOOKUP(Table1[[#This Row],[Node 2]],Tabel7[ID],Tabel7[UTM_Easting],"")</f>
        <v>714811</v>
      </c>
      <c r="E20" s="33">
        <f>_xlfn.XLOOKUP(Table1[[#This Row],[Node 2]],Tabel7[ID],Tabel7[UTM_Northing],"")</f>
        <v>5843198</v>
      </c>
      <c r="F20" s="33" t="str">
        <f>_xlfn.XLOOKUP(Table1[[#This Row],[Node 2]],Tabel7[ID],Tabel7[UTM_Zone],"")</f>
        <v>31N</v>
      </c>
      <c r="G20" s="28">
        <f>_xlfn.XLOOKUP(Table1[[#This Row],[Categorie]],Tabel8[Categorie],Tabel8[Capaciteit],"")</f>
        <v>250</v>
      </c>
      <c r="H20" s="1" t="s">
        <v>30</v>
      </c>
      <c r="I20" s="1" t="s">
        <v>31</v>
      </c>
      <c r="J20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1" spans="1:10" x14ac:dyDescent="0.25">
      <c r="A21" s="32">
        <f>_xlfn.XLOOKUP(Table1[[#This Row],[Node 1]],Tabel7[ID],Tabel7[UTM_Easting],"")</f>
        <v>682890</v>
      </c>
      <c r="B21" s="33">
        <f>_xlfn.XLOOKUP(Table1[[#This Row],[Node 1]],Tabel7[ID],Tabel7[UTM_Northing],"")</f>
        <v>5830842</v>
      </c>
      <c r="C21" s="33" t="str">
        <f>_xlfn.XLOOKUP(Table1[[#This Row],[Node 1]],Tabel7[ID],Tabel7[UTM_Zone],"")</f>
        <v>31N</v>
      </c>
      <c r="D21" s="33">
        <f>_xlfn.XLOOKUP(Table1[[#This Row],[Node 2]],Tabel7[ID],Tabel7[UTM_Easting],"")</f>
        <v>692134</v>
      </c>
      <c r="E21" s="33">
        <f>_xlfn.XLOOKUP(Table1[[#This Row],[Node 2]],Tabel7[ID],Tabel7[UTM_Northing],"")</f>
        <v>5829642</v>
      </c>
      <c r="F21" s="33" t="str">
        <f>_xlfn.XLOOKUP(Table1[[#This Row],[Node 2]],Tabel7[ID],Tabel7[UTM_Zone],"")</f>
        <v>31N</v>
      </c>
      <c r="G21" s="28">
        <f>_xlfn.XLOOKUP(Table1[[#This Row],[Categorie]],Tabel8[Categorie],Tabel8[Capaciteit],"")</f>
        <v>250</v>
      </c>
      <c r="H21" s="1" t="s">
        <v>26</v>
      </c>
      <c r="I21" s="1" t="s">
        <v>32</v>
      </c>
      <c r="J21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2" spans="1:10" x14ac:dyDescent="0.25">
      <c r="A22" s="32">
        <f>_xlfn.XLOOKUP(Table1[[#This Row],[Node 1]],Tabel7[ID],Tabel7[UTM_Easting],"")</f>
        <v>692134</v>
      </c>
      <c r="B22" s="33">
        <f>_xlfn.XLOOKUP(Table1[[#This Row],[Node 1]],Tabel7[ID],Tabel7[UTM_Northing],"")</f>
        <v>5829642</v>
      </c>
      <c r="C22" s="33" t="str">
        <f>_xlfn.XLOOKUP(Table1[[#This Row],[Node 1]],Tabel7[ID],Tabel7[UTM_Zone],"")</f>
        <v>31N</v>
      </c>
      <c r="D22" s="33">
        <f>_xlfn.XLOOKUP(Table1[[#This Row],[Node 2]],Tabel7[ID],Tabel7[UTM_Easting],"")</f>
        <v>697615</v>
      </c>
      <c r="E22" s="33">
        <f>_xlfn.XLOOKUP(Table1[[#This Row],[Node 2]],Tabel7[ID],Tabel7[UTM_Northing],"")</f>
        <v>5827619</v>
      </c>
      <c r="F22" s="33" t="str">
        <f>_xlfn.XLOOKUP(Table1[[#This Row],[Node 2]],Tabel7[ID],Tabel7[UTM_Zone],"")</f>
        <v>31N</v>
      </c>
      <c r="G22" s="28">
        <f>_xlfn.XLOOKUP(Table1[[#This Row],[Categorie]],Tabel8[Categorie],Tabel8[Capaciteit],"")</f>
        <v>250</v>
      </c>
      <c r="H22" s="1" t="s">
        <v>32</v>
      </c>
      <c r="I22" s="1" t="s">
        <v>33</v>
      </c>
      <c r="J22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3" spans="1:10" x14ac:dyDescent="0.25">
      <c r="A23" s="30">
        <f>_xlfn.XLOOKUP(Table1[[#This Row],[Node 1]],Tabel7[ID],Tabel7[UTM_Easting],"")</f>
        <v>697615</v>
      </c>
      <c r="B23" s="31">
        <f>_xlfn.XLOOKUP(Table1[[#This Row],[Node 1]],Tabel7[ID],Tabel7[UTM_Northing],"")</f>
        <v>5827619</v>
      </c>
      <c r="C23" s="31" t="str">
        <f>_xlfn.XLOOKUP(Table1[[#This Row],[Node 1]],Tabel7[ID],Tabel7[UTM_Zone],"")</f>
        <v>31N</v>
      </c>
      <c r="D23" s="31">
        <f>_xlfn.XLOOKUP(Table1[[#This Row],[Node 2]],Tabel7[ID],Tabel7[UTM_Easting],"")</f>
        <v>701292</v>
      </c>
      <c r="E23" s="31">
        <f>_xlfn.XLOOKUP(Table1[[#This Row],[Node 2]],Tabel7[ID],Tabel7[UTM_Northing],"")</f>
        <v>5822621</v>
      </c>
      <c r="F23" s="31" t="str">
        <f>_xlfn.XLOOKUP(Table1[[#This Row],[Node 2]],Tabel7[ID],Tabel7[UTM_Zone],"")</f>
        <v>31N</v>
      </c>
      <c r="G23" s="21">
        <f>_xlfn.XLOOKUP(Table1[[#This Row],[Categorie]],Tabel8[Categorie],Tabel8[Capaciteit],"")</f>
        <v>250</v>
      </c>
      <c r="H23" s="1" t="s">
        <v>33</v>
      </c>
      <c r="I23" s="1" t="s">
        <v>34</v>
      </c>
      <c r="J23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4" spans="1:10" x14ac:dyDescent="0.25">
      <c r="A24" s="30">
        <f>_xlfn.XLOOKUP(Table1[[#This Row],[Node 1]],Tabel7[ID],Tabel7[UTM_Easting],"")</f>
        <v>701292</v>
      </c>
      <c r="B24" s="31">
        <f>_xlfn.XLOOKUP(Table1[[#This Row],[Node 1]],Tabel7[ID],Tabel7[UTM_Northing],"")</f>
        <v>5822621</v>
      </c>
      <c r="C24" s="31" t="str">
        <f>_xlfn.XLOOKUP(Table1[[#This Row],[Node 1]],Tabel7[ID],Tabel7[UTM_Zone],"")</f>
        <v>31N</v>
      </c>
      <c r="D24" s="31">
        <f>_xlfn.XLOOKUP(Table1[[#This Row],[Node 2]],Tabel7[ID],Tabel7[UTM_Easting],"")</f>
        <v>704746</v>
      </c>
      <c r="E24" s="31">
        <f>_xlfn.XLOOKUP(Table1[[#This Row],[Node 2]],Tabel7[ID],Tabel7[UTM_Northing],"")</f>
        <v>5822520</v>
      </c>
      <c r="F24" s="31" t="str">
        <f>_xlfn.XLOOKUP(Table1[[#This Row],[Node 2]],Tabel7[ID],Tabel7[UTM_Zone],"")</f>
        <v>31N</v>
      </c>
      <c r="G24" s="21">
        <f>_xlfn.XLOOKUP(Table1[[#This Row],[Categorie]],Tabel8[Categorie],Tabel8[Capaciteit],"")</f>
        <v>250</v>
      </c>
      <c r="H24" s="1" t="s">
        <v>34</v>
      </c>
      <c r="I24" s="1" t="s">
        <v>35</v>
      </c>
      <c r="J24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5" spans="1:10" x14ac:dyDescent="0.25">
      <c r="A25" s="30">
        <f>_xlfn.XLOOKUP(Table1[[#This Row],[Node 1]],Tabel7[ID],Tabel7[UTM_Easting],"")</f>
        <v>704746</v>
      </c>
      <c r="B25" s="31">
        <f>_xlfn.XLOOKUP(Table1[[#This Row],[Node 1]],Tabel7[ID],Tabel7[UTM_Northing],"")</f>
        <v>5822520</v>
      </c>
      <c r="C25" s="31" t="str">
        <f>_xlfn.XLOOKUP(Table1[[#This Row],[Node 1]],Tabel7[ID],Tabel7[UTM_Zone],"")</f>
        <v>31N</v>
      </c>
      <c r="D25" s="31">
        <f>_xlfn.XLOOKUP(Table1[[#This Row],[Node 2]],Tabel7[ID],Tabel7[UTM_Easting],"")</f>
        <v>710670</v>
      </c>
      <c r="E25" s="31">
        <f>_xlfn.XLOOKUP(Table1[[#This Row],[Node 2]],Tabel7[ID],Tabel7[UTM_Northing],"")</f>
        <v>5817569</v>
      </c>
      <c r="F25" s="31" t="str">
        <f>_xlfn.XLOOKUP(Table1[[#This Row],[Node 2]],Tabel7[ID],Tabel7[UTM_Zone],"")</f>
        <v>31N</v>
      </c>
      <c r="G25" s="21">
        <f>_xlfn.XLOOKUP(Table1[[#This Row],[Categorie]],Tabel8[Categorie],Tabel8[Capaciteit],"")</f>
        <v>250</v>
      </c>
      <c r="H25" s="1" t="s">
        <v>35</v>
      </c>
      <c r="I25" s="1" t="s">
        <v>36</v>
      </c>
      <c r="J25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6" spans="1:10" x14ac:dyDescent="0.25">
      <c r="A26" s="30">
        <f>_xlfn.XLOOKUP(Table1[[#This Row],[Node 1]],Tabel7[ID],Tabel7[UTM_Easting],"")</f>
        <v>710670</v>
      </c>
      <c r="B26" s="31">
        <f>_xlfn.XLOOKUP(Table1[[#This Row],[Node 1]],Tabel7[ID],Tabel7[UTM_Northing],"")</f>
        <v>5817569</v>
      </c>
      <c r="C26" s="31" t="str">
        <f>_xlfn.XLOOKUP(Table1[[#This Row],[Node 1]],Tabel7[ID],Tabel7[UTM_Zone],"")</f>
        <v>31N</v>
      </c>
      <c r="D26" s="31">
        <f>_xlfn.XLOOKUP(Table1[[#This Row],[Node 2]],Tabel7[ID],Tabel7[UTM_Easting],"")</f>
        <v>713281</v>
      </c>
      <c r="E26" s="31">
        <f>_xlfn.XLOOKUP(Table1[[#This Row],[Node 2]],Tabel7[ID],Tabel7[UTM_Northing],"")</f>
        <v>5811618</v>
      </c>
      <c r="F26" s="31" t="str">
        <f>_xlfn.XLOOKUP(Table1[[#This Row],[Node 2]],Tabel7[ID],Tabel7[UTM_Zone],"")</f>
        <v>31N</v>
      </c>
      <c r="G26" s="21">
        <f>_xlfn.XLOOKUP(Table1[[#This Row],[Categorie]],Tabel8[Categorie],Tabel8[Capaciteit],"")</f>
        <v>250</v>
      </c>
      <c r="H26" s="1" t="s">
        <v>36</v>
      </c>
      <c r="I26" s="1" t="s">
        <v>37</v>
      </c>
      <c r="J26" t="str">
        <f>IF(ISNUMBER(FIND("P",Table1[[#This Row],[Node 1]])),"Pipeline",
 IF(ISNUMBER(FIND("W",Table1[[#This Row],[Node 1]])),"Waterway",
 IF(ISNUMBER(FIND("R",Table1[[#This Row],[Node 1]])),"Road",
 "")))</f>
        <v>Waterway</v>
      </c>
    </row>
    <row r="27" spans="1:10" x14ac:dyDescent="0.25">
      <c r="A27" s="30">
        <f>_xlfn.XLOOKUP(Table1[[#This Row],[Node 1]],Tabel7[ID],Tabel7[UTM_Easting],"")</f>
        <v>695535</v>
      </c>
      <c r="B27" s="31">
        <f>_xlfn.XLOOKUP(Table1[[#This Row],[Node 1]],Tabel7[ID],Tabel7[UTM_Northing],"")</f>
        <v>5809428</v>
      </c>
      <c r="C27" s="31" t="str">
        <f>_xlfn.XLOOKUP(Table1[[#This Row],[Node 1]],Tabel7[ID],Tabel7[UTM_Zone],"")</f>
        <v>31N</v>
      </c>
      <c r="D27" s="31">
        <f>_xlfn.XLOOKUP(Table1[[#This Row],[Node 2]],Tabel7[ID],Tabel7[UTM_Easting],"")</f>
        <v>705356</v>
      </c>
      <c r="E27" s="31">
        <f>_xlfn.XLOOKUP(Table1[[#This Row],[Node 2]],Tabel7[ID],Tabel7[UTM_Northing],"")</f>
        <v>5819494</v>
      </c>
      <c r="F27" s="31" t="str">
        <f>_xlfn.XLOOKUP(Table1[[#This Row],[Node 2]],Tabel7[ID],Tabel7[UTM_Zone],"")</f>
        <v>31N</v>
      </c>
      <c r="G27" s="21">
        <f>_xlfn.XLOOKUP(Table1[[#This Row],[Categorie]],Tabel8[Categorie],Tabel8[Capaciteit],"")</f>
        <v>250</v>
      </c>
      <c r="H27" s="1" t="s">
        <v>42</v>
      </c>
      <c r="I27" s="1" t="s">
        <v>43</v>
      </c>
      <c r="J27" t="str">
        <f>IF(ISNUMBER(FIND("P",Table1[[#This Row],[Node 1]])),"Pipeline",
 IF(ISNUMBER(FIND("W",Table1[[#This Row],[Node 1]])),"Waterway",
 IF(ISNUMBER(FIND("R",Table1[[#This Row],[Node 1]])),"Road",
 "")))</f>
        <v>Road</v>
      </c>
    </row>
    <row r="28" spans="1:10" x14ac:dyDescent="0.25">
      <c r="A28" s="30">
        <f>_xlfn.XLOOKUP(Table1[[#This Row],[Node 1]],Tabel7[ID],Tabel7[UTM_Easting],"")</f>
        <v>705356</v>
      </c>
      <c r="B28" s="31">
        <f>_xlfn.XLOOKUP(Table1[[#This Row],[Node 1]],Tabel7[ID],Tabel7[UTM_Northing],"")</f>
        <v>5819494</v>
      </c>
      <c r="C28" s="31" t="str">
        <f>_xlfn.XLOOKUP(Table1[[#This Row],[Node 1]],Tabel7[ID],Tabel7[UTM_Zone],"")</f>
        <v>31N</v>
      </c>
      <c r="D28" s="31">
        <f>_xlfn.XLOOKUP(Table1[[#This Row],[Node 2]],Tabel7[ID],Tabel7[UTM_Easting],"")</f>
        <v>713937</v>
      </c>
      <c r="E28" s="31">
        <f>_xlfn.XLOOKUP(Table1[[#This Row],[Node 2]],Tabel7[ID],Tabel7[UTM_Northing],"")</f>
        <v>5825003</v>
      </c>
      <c r="F28" s="31" t="str">
        <f>_xlfn.XLOOKUP(Table1[[#This Row],[Node 2]],Tabel7[ID],Tabel7[UTM_Zone],"")</f>
        <v>31N</v>
      </c>
      <c r="G28" s="21">
        <f>_xlfn.XLOOKUP(Table1[[#This Row],[Categorie]],Tabel8[Categorie],Tabel8[Capaciteit],"")</f>
        <v>250</v>
      </c>
      <c r="H28" s="1" t="s">
        <v>43</v>
      </c>
      <c r="I28" s="1" t="s">
        <v>44</v>
      </c>
      <c r="J28" t="str">
        <f>IF(ISNUMBER(FIND("P",Table1[[#This Row],[Node 1]])),"Pipeline",
 IF(ISNUMBER(FIND("W",Table1[[#This Row],[Node 1]])),"Waterway",
 IF(ISNUMBER(FIND("R",Table1[[#This Row],[Node 1]])),"Road",
 "")))</f>
        <v>Road</v>
      </c>
    </row>
    <row r="29" spans="1:10" x14ac:dyDescent="0.25">
      <c r="A29" s="30">
        <f>_xlfn.XLOOKUP(Table1[[#This Row],[Node 1]],Tabel7[ID],Tabel7[UTM_Easting],"")</f>
        <v>713937</v>
      </c>
      <c r="B29" s="31">
        <f>_xlfn.XLOOKUP(Table1[[#This Row],[Node 1]],Tabel7[ID],Tabel7[UTM_Northing],"")</f>
        <v>5825003</v>
      </c>
      <c r="C29" s="31" t="str">
        <f>_xlfn.XLOOKUP(Table1[[#This Row],[Node 1]],Tabel7[ID],Tabel7[UTM_Zone],"")</f>
        <v>31N</v>
      </c>
      <c r="D29" s="31">
        <f>_xlfn.XLOOKUP(Table1[[#This Row],[Node 2]],Tabel7[ID],Tabel7[UTM_Easting],"")</f>
        <v>717301</v>
      </c>
      <c r="E29" s="31">
        <f>_xlfn.XLOOKUP(Table1[[#This Row],[Node 2]],Tabel7[ID],Tabel7[UTM_Northing],"")</f>
        <v>5833709</v>
      </c>
      <c r="F29" s="31" t="str">
        <f>_xlfn.XLOOKUP(Table1[[#This Row],[Node 2]],Tabel7[ID],Tabel7[UTM_Zone],"")</f>
        <v>31N</v>
      </c>
      <c r="G29" s="21">
        <f>_xlfn.XLOOKUP(Table1[[#This Row],[Categorie]],Tabel8[Categorie],Tabel8[Capaciteit],"")</f>
        <v>250</v>
      </c>
      <c r="H29" s="1" t="s">
        <v>44</v>
      </c>
      <c r="I29" s="1" t="s">
        <v>45</v>
      </c>
      <c r="J29" t="str">
        <f>IF(ISNUMBER(FIND("P",Table1[[#This Row],[Node 1]])),"Pipeline",
 IF(ISNUMBER(FIND("W",Table1[[#This Row],[Node 1]])),"Waterway",
 IF(ISNUMBER(FIND("R",Table1[[#This Row],[Node 1]])),"Road",
 "")))</f>
        <v>Road</v>
      </c>
    </row>
    <row r="30" spans="1:10" x14ac:dyDescent="0.25">
      <c r="A30" s="32">
        <f>_xlfn.XLOOKUP(Table1[[#This Row],[Node 1]],Tabel7[ID],Tabel7[UTM_Easting],"")</f>
        <v>717301</v>
      </c>
      <c r="B30" s="33">
        <f>_xlfn.XLOOKUP(Table1[[#This Row],[Node 1]],Tabel7[ID],Tabel7[UTM_Northing],"")</f>
        <v>5833709</v>
      </c>
      <c r="C30" s="33" t="str">
        <f>_xlfn.XLOOKUP(Table1[[#This Row],[Node 1]],Tabel7[ID],Tabel7[UTM_Zone],"")</f>
        <v>31N</v>
      </c>
      <c r="D30" s="33">
        <f>_xlfn.XLOOKUP(Table1[[#This Row],[Node 2]],Tabel7[ID],Tabel7[UTM_Easting],"")</f>
        <v>716207</v>
      </c>
      <c r="E30" s="33">
        <f>_xlfn.XLOOKUP(Table1[[#This Row],[Node 2]],Tabel7[ID],Tabel7[UTM_Northing],"")</f>
        <v>5840047</v>
      </c>
      <c r="F30" s="33" t="str">
        <f>_xlfn.XLOOKUP(Table1[[#This Row],[Node 2]],Tabel7[ID],Tabel7[UTM_Zone],"")</f>
        <v>31N</v>
      </c>
      <c r="G30" s="28">
        <f>_xlfn.XLOOKUP(Table1[[#This Row],[Categorie]],Tabel8[Categorie],Tabel8[Capaciteit],"")</f>
        <v>250</v>
      </c>
      <c r="H30" s="1" t="s">
        <v>45</v>
      </c>
      <c r="I30" s="1" t="s">
        <v>46</v>
      </c>
      <c r="J30" t="str">
        <f>IF(ISNUMBER(FIND("P",Table1[[#This Row],[Node 1]])),"Pipeline",
 IF(ISNUMBER(FIND("W",Table1[[#This Row],[Node 1]])),"Waterway",
 IF(ISNUMBER(FIND("R",Table1[[#This Row],[Node 1]])),"Road",
 "")))</f>
        <v>Road</v>
      </c>
    </row>
    <row r="31" spans="1:10" x14ac:dyDescent="0.25">
      <c r="A31" s="32">
        <f>_xlfn.XLOOKUP(Table1[[#This Row],[Node 1]],Tabel7[ID],Tabel7[UTM_Easting],"")</f>
        <v>716207</v>
      </c>
      <c r="B31" s="33">
        <f>_xlfn.XLOOKUP(Table1[[#This Row],[Node 1]],Tabel7[ID],Tabel7[UTM_Northing],"")</f>
        <v>5840047</v>
      </c>
      <c r="C31" s="33" t="str">
        <f>_xlfn.XLOOKUP(Table1[[#This Row],[Node 1]],Tabel7[ID],Tabel7[UTM_Zone],"")</f>
        <v>31N</v>
      </c>
      <c r="D31" s="33">
        <f>_xlfn.XLOOKUP(Table1[[#This Row],[Node 2]],Tabel7[ID],Tabel7[UTM_Easting],"")</f>
        <v>726054</v>
      </c>
      <c r="E31" s="33">
        <f>_xlfn.XLOOKUP(Table1[[#This Row],[Node 2]],Tabel7[ID],Tabel7[UTM_Northing],"")</f>
        <v>5841495</v>
      </c>
      <c r="F31" s="33" t="str">
        <f>_xlfn.XLOOKUP(Table1[[#This Row],[Node 2]],Tabel7[ID],Tabel7[UTM_Zone],"")</f>
        <v>31N</v>
      </c>
      <c r="G31" s="28">
        <f>_xlfn.XLOOKUP(Table1[[#This Row],[Categorie]],Tabel8[Categorie],Tabel8[Capaciteit],"")</f>
        <v>250</v>
      </c>
      <c r="H31" s="1" t="s">
        <v>46</v>
      </c>
      <c r="I31" s="1" t="s">
        <v>47</v>
      </c>
      <c r="J31" t="str">
        <f>IF(ISNUMBER(FIND("P",Table1[[#This Row],[Node 1]])),"Pipeline",
 IF(ISNUMBER(FIND("W",Table1[[#This Row],[Node 1]])),"Waterway",
 IF(ISNUMBER(FIND("R",Table1[[#This Row],[Node 1]])),"Road",
 "")))</f>
        <v>Road</v>
      </c>
    </row>
    <row r="32" spans="1:10" x14ac:dyDescent="0.25">
      <c r="A32" s="30">
        <f>_xlfn.XLOOKUP(Table1[[#This Row],[Node 1]],Tabel7[ID],Tabel7[UTM_Easting],"")</f>
        <v>726054</v>
      </c>
      <c r="B32" s="31">
        <f>_xlfn.XLOOKUP(Table1[[#This Row],[Node 1]],Tabel7[ID],Tabel7[UTM_Northing],"")</f>
        <v>5841495</v>
      </c>
      <c r="C32" s="31" t="str">
        <f>_xlfn.XLOOKUP(Table1[[#This Row],[Node 1]],Tabel7[ID],Tabel7[UTM_Zone],"")</f>
        <v>31N</v>
      </c>
      <c r="D32" s="31">
        <f>_xlfn.XLOOKUP(Table1[[#This Row],[Node 2]],Tabel7[ID],Tabel7[UTM_Easting],"")</f>
        <v>733614</v>
      </c>
      <c r="E32" s="31">
        <f>_xlfn.XLOOKUP(Table1[[#This Row],[Node 2]],Tabel7[ID],Tabel7[UTM_Northing],"")</f>
        <v>5845447</v>
      </c>
      <c r="F32" s="31" t="str">
        <f>_xlfn.XLOOKUP(Table1[[#This Row],[Node 2]],Tabel7[ID],Tabel7[UTM_Zone],"")</f>
        <v>31N</v>
      </c>
      <c r="G32" s="21">
        <f>_xlfn.XLOOKUP(Table1[[#This Row],[Categorie]],Tabel8[Categorie],Tabel8[Capaciteit],"")</f>
        <v>250</v>
      </c>
      <c r="H32" s="1" t="s">
        <v>47</v>
      </c>
      <c r="I32" s="1" t="s">
        <v>48</v>
      </c>
      <c r="J32" t="str">
        <f>IF(ISNUMBER(FIND("P",Table1[[#This Row],[Node 1]])),"Pipeline",
 IF(ISNUMBER(FIND("W",Table1[[#This Row],[Node 1]])),"Waterway",
 IF(ISNUMBER(FIND("R",Table1[[#This Row],[Node 1]])),"Road",
 "")))</f>
        <v>Road</v>
      </c>
    </row>
    <row r="33" spans="1:10" x14ac:dyDescent="0.25">
      <c r="A33" s="30">
        <f>_xlfn.XLOOKUP(Table1[[#This Row],[Node 1]],Tabel7[ID],Tabel7[UTM_Easting],"")</f>
        <v>733614</v>
      </c>
      <c r="B33" s="31">
        <f>_xlfn.XLOOKUP(Table1[[#This Row],[Node 1]],Tabel7[ID],Tabel7[UTM_Northing],"")</f>
        <v>5845447</v>
      </c>
      <c r="C33" s="31" t="str">
        <f>_xlfn.XLOOKUP(Table1[[#This Row],[Node 1]],Tabel7[ID],Tabel7[UTM_Zone],"")</f>
        <v>31N</v>
      </c>
      <c r="D33" s="31">
        <f>_xlfn.XLOOKUP(Table1[[#This Row],[Node 2]],Tabel7[ID],Tabel7[UTM_Easting],"")</f>
        <v>751943</v>
      </c>
      <c r="E33" s="31">
        <f>_xlfn.XLOOKUP(Table1[[#This Row],[Node 2]],Tabel7[ID],Tabel7[UTM_Northing],"")</f>
        <v>5848069</v>
      </c>
      <c r="F33" s="31" t="str">
        <f>_xlfn.XLOOKUP(Table1[[#This Row],[Node 2]],Tabel7[ID],Tabel7[UTM_Zone],"")</f>
        <v>31N</v>
      </c>
      <c r="G33" s="21">
        <f>_xlfn.XLOOKUP(Table1[[#This Row],[Categorie]],Tabel8[Categorie],Tabel8[Capaciteit],"")</f>
        <v>250</v>
      </c>
      <c r="H33" s="1" t="s">
        <v>48</v>
      </c>
      <c r="I33" s="1" t="s">
        <v>49</v>
      </c>
      <c r="J33" t="str">
        <f>IF(ISNUMBER(FIND("P",Table1[[#This Row],[Node 1]])),"Pipeline",
 IF(ISNUMBER(FIND("W",Table1[[#This Row],[Node 1]])),"Waterway",
 IF(ISNUMBER(FIND("R",Table1[[#This Row],[Node 1]])),"Road",
 "")))</f>
        <v>Road</v>
      </c>
    </row>
    <row r="34" spans="1:10" x14ac:dyDescent="0.25">
      <c r="A34" s="30">
        <f>_xlfn.XLOOKUP(Table1[[#This Row],[Node 1]],Tabel7[ID],Tabel7[UTM_Easting],"")</f>
        <v>751943</v>
      </c>
      <c r="B34" s="31">
        <f>_xlfn.XLOOKUP(Table1[[#This Row],[Node 1]],Tabel7[ID],Tabel7[UTM_Northing],"")</f>
        <v>5848069</v>
      </c>
      <c r="C34" s="31" t="str">
        <f>_xlfn.XLOOKUP(Table1[[#This Row],[Node 1]],Tabel7[ID],Tabel7[UTM_Zone],"")</f>
        <v>31N</v>
      </c>
      <c r="D34" s="31">
        <f>_xlfn.XLOOKUP(Table1[[#This Row],[Node 2]],Tabel7[ID],Tabel7[UTM_Easting],"")</f>
        <v>762011</v>
      </c>
      <c r="E34" s="31">
        <f>_xlfn.XLOOKUP(Table1[[#This Row],[Node 2]],Tabel7[ID],Tabel7[UTM_Northing],"")</f>
        <v>5848423</v>
      </c>
      <c r="F34" s="31" t="str">
        <f>_xlfn.XLOOKUP(Table1[[#This Row],[Node 2]],Tabel7[ID],Tabel7[UTM_Zone],"")</f>
        <v>31N</v>
      </c>
      <c r="G34" s="21">
        <f>_xlfn.XLOOKUP(Table1[[#This Row],[Categorie]],Tabel8[Categorie],Tabel8[Capaciteit],"")</f>
        <v>250</v>
      </c>
      <c r="H34" s="1" t="s">
        <v>49</v>
      </c>
      <c r="I34" s="1" t="s">
        <v>50</v>
      </c>
      <c r="J34" t="str">
        <f>IF(ISNUMBER(FIND("P",Table1[[#This Row],[Node 1]])),"Pipeline",
 IF(ISNUMBER(FIND("W",Table1[[#This Row],[Node 1]])),"Waterway",
 IF(ISNUMBER(FIND("R",Table1[[#This Row],[Node 1]])),"Road",
 "")))</f>
        <v>Road</v>
      </c>
    </row>
    <row r="35" spans="1:10" x14ac:dyDescent="0.25">
      <c r="A35" s="30">
        <f>_xlfn.XLOOKUP(Table1[[#This Row],[Node 1]],Tabel7[ID],Tabel7[UTM_Easting],"")</f>
        <v>762011</v>
      </c>
      <c r="B35" s="31">
        <f>_xlfn.XLOOKUP(Table1[[#This Row],[Node 1]],Tabel7[ID],Tabel7[UTM_Northing],"")</f>
        <v>5848423</v>
      </c>
      <c r="C35" s="31" t="str">
        <f>_xlfn.XLOOKUP(Table1[[#This Row],[Node 1]],Tabel7[ID],Tabel7[UTM_Zone],"")</f>
        <v>31N</v>
      </c>
      <c r="D35" s="31">
        <f>_xlfn.XLOOKUP(Table1[[#This Row],[Node 2]],Tabel7[ID],Tabel7[UTM_Easting],"")</f>
        <v>769572</v>
      </c>
      <c r="E35" s="31">
        <f>_xlfn.XLOOKUP(Table1[[#This Row],[Node 2]],Tabel7[ID],Tabel7[UTM_Northing],"")</f>
        <v>5850139</v>
      </c>
      <c r="F35" s="31" t="str">
        <f>_xlfn.XLOOKUP(Table1[[#This Row],[Node 2]],Tabel7[ID],Tabel7[UTM_Zone],"")</f>
        <v>31N</v>
      </c>
      <c r="G35" s="21">
        <f>_xlfn.XLOOKUP(Table1[[#This Row],[Categorie]],Tabel8[Categorie],Tabel8[Capaciteit],"")</f>
        <v>250</v>
      </c>
      <c r="H35" s="1" t="s">
        <v>50</v>
      </c>
      <c r="I35" s="1" t="s">
        <v>51</v>
      </c>
      <c r="J35" t="str">
        <f>IF(ISNUMBER(FIND("P",Table1[[#This Row],[Node 1]])),"Pipeline",
 IF(ISNUMBER(FIND("W",Table1[[#This Row],[Node 1]])),"Waterway",
 IF(ISNUMBER(FIND("R",Table1[[#This Row],[Node 1]])),"Road",
 "")))</f>
        <v>Road</v>
      </c>
    </row>
    <row r="36" spans="1:10" x14ac:dyDescent="0.25">
      <c r="A36" s="32">
        <f>_xlfn.XLOOKUP(Table1[[#This Row],[Node 1]],Tabel7[ID],Tabel7[UTM_Easting],"")</f>
        <v>716207</v>
      </c>
      <c r="B36" s="33">
        <f>_xlfn.XLOOKUP(Table1[[#This Row],[Node 1]],Tabel7[ID],Tabel7[UTM_Northing],"")</f>
        <v>5840047</v>
      </c>
      <c r="C36" s="33" t="str">
        <f>_xlfn.XLOOKUP(Table1[[#This Row],[Node 1]],Tabel7[ID],Tabel7[UTM_Zone],"")</f>
        <v>31N</v>
      </c>
      <c r="D36" s="33">
        <f>_xlfn.XLOOKUP(Table1[[#This Row],[Node 2]],Tabel7[ID],Tabel7[UTM_Easting],"")</f>
        <v>714720</v>
      </c>
      <c r="E36" s="33">
        <f>_xlfn.XLOOKUP(Table1[[#This Row],[Node 2]],Tabel7[ID],Tabel7[UTM_Northing],"")</f>
        <v>5850992</v>
      </c>
      <c r="F36" s="33" t="str">
        <f>_xlfn.XLOOKUP(Table1[[#This Row],[Node 2]],Tabel7[ID],Tabel7[UTM_Zone],"")</f>
        <v>31N</v>
      </c>
      <c r="G36" s="28">
        <f>_xlfn.XLOOKUP(Table1[[#This Row],[Categorie]],Tabel8[Categorie],Tabel8[Capaciteit],"")</f>
        <v>250</v>
      </c>
      <c r="H36" s="34" t="s">
        <v>46</v>
      </c>
      <c r="I36" s="1" t="s">
        <v>54</v>
      </c>
      <c r="J36" t="str">
        <f>IF(ISNUMBER(FIND("P",Table1[[#This Row],[Node 1]])),"Pipeline",
 IF(ISNUMBER(FIND("W",Table1[[#This Row],[Node 1]])),"Waterway",
 IF(ISNUMBER(FIND("R",Table1[[#This Row],[Node 1]])),"Road",
 "")))</f>
        <v>Road</v>
      </c>
    </row>
    <row r="37" spans="1:10" x14ac:dyDescent="0.25">
      <c r="A37" s="32">
        <f>_xlfn.XLOOKUP(Table1[[#This Row],[Node 1]],Tabel7[ID],Tabel7[UTM_Easting],"")</f>
        <v>733614</v>
      </c>
      <c r="B37" s="33">
        <f>_xlfn.XLOOKUP(Table1[[#This Row],[Node 1]],Tabel7[ID],Tabel7[UTM_Northing],"")</f>
        <v>5845447</v>
      </c>
      <c r="C37" s="33" t="str">
        <f>_xlfn.XLOOKUP(Table1[[#This Row],[Node 1]],Tabel7[ID],Tabel7[UTM_Zone],"")</f>
        <v>31N</v>
      </c>
      <c r="D37" s="33">
        <f>_xlfn.XLOOKUP(Table1[[#This Row],[Node 2]],Tabel7[ID],Tabel7[UTM_Easting],"")</f>
        <v>732519</v>
      </c>
      <c r="E37" s="33">
        <f>_xlfn.XLOOKUP(Table1[[#This Row],[Node 2]],Tabel7[ID],Tabel7[UTM_Northing],"")</f>
        <v>5853954</v>
      </c>
      <c r="F37" s="33" t="str">
        <f>_xlfn.XLOOKUP(Table1[[#This Row],[Node 2]],Tabel7[ID],Tabel7[UTM_Zone],"")</f>
        <v>31N</v>
      </c>
      <c r="G37" s="28">
        <f>_xlfn.XLOOKUP(Table1[[#This Row],[Categorie]],Tabel8[Categorie],Tabel8[Capaciteit],"")</f>
        <v>250</v>
      </c>
      <c r="H37" s="34" t="s">
        <v>48</v>
      </c>
      <c r="I37" s="1" t="s">
        <v>52</v>
      </c>
      <c r="J37" t="str">
        <f>IF(ISNUMBER(FIND("P",Table1[[#This Row],[Node 1]])),"Pipeline",
 IF(ISNUMBER(FIND("W",Table1[[#This Row],[Node 1]])),"Waterway",
 IF(ISNUMBER(FIND("R",Table1[[#This Row],[Node 1]])),"Road",
 "")))</f>
        <v>Road</v>
      </c>
    </row>
    <row r="38" spans="1:10" x14ac:dyDescent="0.25">
      <c r="A38" s="32">
        <f>_xlfn.XLOOKUP(Table1[[#This Row],[Node 1]],Tabel7[ID],Tabel7[UTM_Easting],"")</f>
        <v>732519</v>
      </c>
      <c r="B38" s="33">
        <f>_xlfn.XLOOKUP(Table1[[#This Row],[Node 1]],Tabel7[ID],Tabel7[UTM_Northing],"")</f>
        <v>5853954</v>
      </c>
      <c r="C38" s="33" t="str">
        <f>_xlfn.XLOOKUP(Table1[[#This Row],[Node 1]],Tabel7[ID],Tabel7[UTM_Zone],"")</f>
        <v>31N</v>
      </c>
      <c r="D38" s="33">
        <f>_xlfn.XLOOKUP(Table1[[#This Row],[Node 2]],Tabel7[ID],Tabel7[UTM_Easting],"")</f>
        <v>737585</v>
      </c>
      <c r="E38" s="33">
        <f>_xlfn.XLOOKUP(Table1[[#This Row],[Node 2]],Tabel7[ID],Tabel7[UTM_Northing],"")</f>
        <v>5867019</v>
      </c>
      <c r="F38" s="33" t="str">
        <f>_xlfn.XLOOKUP(Table1[[#This Row],[Node 2]],Tabel7[ID],Tabel7[UTM_Zone],"")</f>
        <v>31N</v>
      </c>
      <c r="G38" s="28">
        <f>_xlfn.XLOOKUP(Table1[[#This Row],[Categorie]],Tabel8[Categorie],Tabel8[Capaciteit],"")</f>
        <v>250</v>
      </c>
      <c r="H38" s="1" t="s">
        <v>52</v>
      </c>
      <c r="I38" s="1" t="s">
        <v>53</v>
      </c>
      <c r="J38" t="str">
        <f>IF(ISNUMBER(FIND("P",Table1[[#This Row],[Node 1]])),"Pipeline",
 IF(ISNUMBER(FIND("W",Table1[[#This Row],[Node 1]])),"Waterway",
 IF(ISNUMBER(FIND("R",Table1[[#This Row],[Node 1]])),"Road",
 "")))</f>
        <v>Road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DF79-97F3-4427-BB3F-495A6EFAA586}">
  <dimension ref="A1:J19"/>
  <sheetViews>
    <sheetView workbookViewId="0">
      <selection activeCell="C26" sqref="C26"/>
    </sheetView>
  </sheetViews>
  <sheetFormatPr defaultRowHeight="15" x14ac:dyDescent="0.25"/>
  <cols>
    <col min="2" max="2" width="17.5703125" customWidth="1"/>
    <col min="3" max="3" width="37.7109375" bestFit="1" customWidth="1"/>
    <col min="4" max="4" width="11.85546875" customWidth="1"/>
    <col min="5" max="5" width="10.140625" customWidth="1"/>
    <col min="6" max="6" width="14.5703125" customWidth="1"/>
    <col min="7" max="7" width="16" customWidth="1"/>
    <col min="8" max="8" width="12.85546875" customWidth="1"/>
  </cols>
  <sheetData>
    <row r="1" spans="1:10" x14ac:dyDescent="0.25">
      <c r="A1" s="24" t="s">
        <v>25</v>
      </c>
    </row>
    <row r="2" spans="1:10" x14ac:dyDescent="0.25">
      <c r="A2" t="s">
        <v>20</v>
      </c>
      <c r="B2" t="s">
        <v>21</v>
      </c>
      <c r="C2" t="s">
        <v>10</v>
      </c>
      <c r="D2" t="s">
        <v>22</v>
      </c>
      <c r="E2" t="s">
        <v>23</v>
      </c>
      <c r="F2" t="s">
        <v>15</v>
      </c>
      <c r="G2" t="s">
        <v>16</v>
      </c>
      <c r="H2" t="s">
        <v>24</v>
      </c>
    </row>
    <row r="3" spans="1:10" x14ac:dyDescent="0.25">
      <c r="A3">
        <v>1</v>
      </c>
      <c r="B3">
        <v>24.413675383728979</v>
      </c>
      <c r="C3" t="s">
        <v>56</v>
      </c>
      <c r="D3">
        <v>6.067117082109533</v>
      </c>
      <c r="E3">
        <v>52.516343252140423</v>
      </c>
      <c r="F3">
        <v>708102</v>
      </c>
      <c r="G3">
        <v>5822892</v>
      </c>
      <c r="H3" t="s">
        <v>27</v>
      </c>
      <c r="J3">
        <f>Nodes_coordinaten[[#This Row],[Demand aardgas]]*0.5</f>
        <v>12.206837691864489</v>
      </c>
    </row>
    <row r="4" spans="1:10" x14ac:dyDescent="0.25">
      <c r="A4">
        <v>2</v>
      </c>
      <c r="B4">
        <v>31.349799255999638</v>
      </c>
      <c r="C4" t="s">
        <v>57</v>
      </c>
      <c r="D4">
        <v>6.171725224577207</v>
      </c>
      <c r="E4">
        <v>52.694096090381258</v>
      </c>
      <c r="F4">
        <v>714328</v>
      </c>
      <c r="G4">
        <v>5842963</v>
      </c>
      <c r="H4" t="s">
        <v>27</v>
      </c>
      <c r="J4">
        <f>Nodes_coordinaten[[#This Row],[Demand aardgas]]*0.5</f>
        <v>15.674899627999819</v>
      </c>
    </row>
    <row r="5" spans="1:10" x14ac:dyDescent="0.25">
      <c r="A5">
        <v>10</v>
      </c>
      <c r="B5">
        <v>49.090909090909093</v>
      </c>
      <c r="C5" t="s">
        <v>58</v>
      </c>
      <c r="D5">
        <v>6.5248385627392471</v>
      </c>
      <c r="E5">
        <v>52.552163978240714</v>
      </c>
      <c r="F5">
        <v>738954</v>
      </c>
      <c r="G5">
        <v>5828293</v>
      </c>
      <c r="H5" t="s">
        <v>27</v>
      </c>
      <c r="J5">
        <f>Nodes_coordinaten[[#This Row],[Demand aardgas]]*0.5</f>
        <v>24.545454545454547</v>
      </c>
    </row>
    <row r="6" spans="1:10" x14ac:dyDescent="0.25">
      <c r="A6">
        <v>28</v>
      </c>
      <c r="B6">
        <v>1.160714285714286</v>
      </c>
      <c r="C6" t="s">
        <v>59</v>
      </c>
      <c r="D6">
        <v>6.5104827013741504</v>
      </c>
      <c r="E6">
        <v>52.789538582146577</v>
      </c>
      <c r="F6">
        <v>736694</v>
      </c>
      <c r="G6">
        <v>5854637</v>
      </c>
      <c r="H6" t="s">
        <v>27</v>
      </c>
      <c r="J6">
        <f>Nodes_coordinaten[[#This Row],[Demand aardgas]]*0.5</f>
        <v>0.58035714285714302</v>
      </c>
    </row>
    <row r="7" spans="1:10" x14ac:dyDescent="0.25">
      <c r="A7">
        <v>42</v>
      </c>
      <c r="B7">
        <v>0.22151898734177214</v>
      </c>
      <c r="C7" t="s">
        <v>60</v>
      </c>
      <c r="D7">
        <v>6.0616921409628528</v>
      </c>
      <c r="E7">
        <v>52.627354940185107</v>
      </c>
      <c r="F7">
        <v>707210</v>
      </c>
      <c r="G7">
        <v>5835220</v>
      </c>
      <c r="H7" t="s">
        <v>27</v>
      </c>
      <c r="J7">
        <f>Nodes_coordinaten[[#This Row],[Demand aardgas]]*0.5</f>
        <v>0.11075949367088607</v>
      </c>
    </row>
    <row r="8" spans="1:10" x14ac:dyDescent="0.25">
      <c r="A8">
        <v>71</v>
      </c>
      <c r="B8">
        <v>7.659574468085105</v>
      </c>
      <c r="C8" t="s">
        <v>61</v>
      </c>
      <c r="D8">
        <v>6.2636890417173099</v>
      </c>
      <c r="E8">
        <v>52.508301940713579</v>
      </c>
      <c r="F8">
        <v>721477</v>
      </c>
      <c r="G8">
        <v>5822583</v>
      </c>
      <c r="H8" t="s">
        <v>27</v>
      </c>
      <c r="J8">
        <f>Nodes_coordinaten[[#This Row],[Demand aardgas]]*0.5</f>
        <v>3.8297872340425525</v>
      </c>
    </row>
    <row r="9" spans="1:10" x14ac:dyDescent="0.25">
      <c r="A9">
        <v>74</v>
      </c>
      <c r="B9">
        <v>20.534574468085111</v>
      </c>
      <c r="C9" t="s">
        <v>62</v>
      </c>
      <c r="D9">
        <v>6.517015699706695</v>
      </c>
      <c r="E9">
        <v>52.711518665163702</v>
      </c>
      <c r="F9">
        <v>737559</v>
      </c>
      <c r="G9">
        <v>5845984</v>
      </c>
      <c r="H9" t="s">
        <v>27</v>
      </c>
      <c r="J9">
        <f>Nodes_coordinaten[[#This Row],[Demand aardgas]]*0.5</f>
        <v>10.267287234042556</v>
      </c>
    </row>
    <row r="10" spans="1:10" x14ac:dyDescent="0.25">
      <c r="A10">
        <v>75</v>
      </c>
      <c r="B10">
        <v>12.875</v>
      </c>
      <c r="C10" t="s">
        <v>63</v>
      </c>
      <c r="D10">
        <v>6.4823520169357094</v>
      </c>
      <c r="E10">
        <v>52.719235949033397</v>
      </c>
      <c r="F10">
        <v>735177</v>
      </c>
      <c r="G10">
        <v>5846728</v>
      </c>
      <c r="H10" t="s">
        <v>27</v>
      </c>
      <c r="J10">
        <f>Nodes_coordinaten[[#This Row],[Demand aardgas]]*0.5</f>
        <v>6.4375</v>
      </c>
    </row>
    <row r="11" spans="1:10" x14ac:dyDescent="0.25">
      <c r="A11">
        <v>83</v>
      </c>
      <c r="B11">
        <v>0.14528593508500776</v>
      </c>
      <c r="C11" t="s">
        <v>64</v>
      </c>
      <c r="D11">
        <v>6.5042079329107967</v>
      </c>
      <c r="E11">
        <v>52.73453395175936</v>
      </c>
      <c r="F11">
        <v>736569</v>
      </c>
      <c r="G11">
        <v>5848501</v>
      </c>
      <c r="H11" t="s">
        <v>27</v>
      </c>
      <c r="J11">
        <f>Nodes_coordinaten[[#This Row],[Demand aardgas]]*0.5</f>
        <v>7.2642967542503878E-2</v>
      </c>
    </row>
    <row r="12" spans="1:10" x14ac:dyDescent="0.25">
      <c r="A12">
        <v>90</v>
      </c>
      <c r="B12">
        <v>12.875</v>
      </c>
      <c r="C12" t="s">
        <v>65</v>
      </c>
      <c r="D12">
        <v>6.3985389759559377</v>
      </c>
      <c r="E12">
        <v>52.602187395670512</v>
      </c>
      <c r="F12">
        <v>730133</v>
      </c>
      <c r="G12">
        <v>5833444</v>
      </c>
      <c r="H12" t="s">
        <v>27</v>
      </c>
      <c r="J12">
        <f>Nodes_coordinaten[[#This Row],[Demand aardgas]]*0.5</f>
        <v>6.4375</v>
      </c>
    </row>
    <row r="13" spans="1:10" x14ac:dyDescent="0.25">
      <c r="A13">
        <v>92</v>
      </c>
      <c r="B13">
        <v>12.875</v>
      </c>
      <c r="C13" t="s">
        <v>66</v>
      </c>
      <c r="D13">
        <v>6.5193322385703087</v>
      </c>
      <c r="E13">
        <v>52.856236493793887</v>
      </c>
      <c r="F13">
        <v>736927</v>
      </c>
      <c r="G13">
        <v>5862082</v>
      </c>
      <c r="H13" t="s">
        <v>27</v>
      </c>
      <c r="J13">
        <f>Nodes_coordinaten[[#This Row],[Demand aardgas]]*0.5</f>
        <v>6.4375</v>
      </c>
    </row>
    <row r="14" spans="1:10" x14ac:dyDescent="0.25">
      <c r="A14">
        <v>104</v>
      </c>
      <c r="B14">
        <v>12.875</v>
      </c>
      <c r="C14" t="s">
        <v>67</v>
      </c>
      <c r="D14">
        <v>6.170462928405958</v>
      </c>
      <c r="E14">
        <v>52.5293846037629</v>
      </c>
      <c r="F14">
        <v>715049</v>
      </c>
      <c r="G14">
        <v>5824645</v>
      </c>
      <c r="H14" t="s">
        <v>27</v>
      </c>
      <c r="J14">
        <f>Nodes_coordinaten[[#This Row],[Demand aardgas]]*0.5</f>
        <v>6.4375</v>
      </c>
    </row>
    <row r="15" spans="1:10" x14ac:dyDescent="0.25">
      <c r="A15">
        <v>148</v>
      </c>
      <c r="B15">
        <v>12.875</v>
      </c>
      <c r="C15" t="s">
        <v>68</v>
      </c>
      <c r="D15">
        <v>6.1853346474662088</v>
      </c>
      <c r="E15">
        <v>52.620086510753623</v>
      </c>
      <c r="F15">
        <v>715612</v>
      </c>
      <c r="G15">
        <v>5834774</v>
      </c>
      <c r="H15" t="s">
        <v>27</v>
      </c>
      <c r="J15">
        <f>Nodes_coordinaten[[#This Row],[Demand aardgas]]*0.5</f>
        <v>6.4375</v>
      </c>
    </row>
    <row r="16" spans="1:10" x14ac:dyDescent="0.25">
      <c r="A16">
        <v>153</v>
      </c>
      <c r="B16">
        <v>1.6513761467889909</v>
      </c>
      <c r="C16" t="s">
        <v>69</v>
      </c>
      <c r="D16">
        <v>6.0931938815795519</v>
      </c>
      <c r="E16">
        <v>52.582800272892023</v>
      </c>
      <c r="F16">
        <v>709554</v>
      </c>
      <c r="G16">
        <v>5830357</v>
      </c>
      <c r="H16" t="s">
        <v>27</v>
      </c>
      <c r="J16">
        <f>Nodes_coordinaten[[#This Row],[Demand aardgas]]*0.5</f>
        <v>0.82568807339449546</v>
      </c>
    </row>
    <row r="17" spans="1:10" x14ac:dyDescent="0.25">
      <c r="A17">
        <v>156</v>
      </c>
      <c r="B17">
        <v>68.246268656716396</v>
      </c>
      <c r="C17" t="s">
        <v>70</v>
      </c>
      <c r="D17">
        <v>6.9287848972488364</v>
      </c>
      <c r="E17">
        <v>52.758176521649737</v>
      </c>
      <c r="F17">
        <v>765077</v>
      </c>
      <c r="G17">
        <v>5852610</v>
      </c>
      <c r="H17" t="s">
        <v>27</v>
      </c>
      <c r="J17">
        <f>Nodes_coordinaten[[#This Row],[Demand aardgas]]*0.5</f>
        <v>34.123134328358198</v>
      </c>
    </row>
    <row r="18" spans="1:10" x14ac:dyDescent="0.25">
      <c r="A18">
        <v>162</v>
      </c>
      <c r="B18">
        <v>23.685215493726137</v>
      </c>
      <c r="C18" t="s">
        <v>71</v>
      </c>
      <c r="D18">
        <v>6.7399757888689527</v>
      </c>
      <c r="E18">
        <v>52.653003926616897</v>
      </c>
      <c r="F18">
        <v>752951</v>
      </c>
      <c r="G18">
        <v>5840238</v>
      </c>
      <c r="H18" t="s">
        <v>27</v>
      </c>
      <c r="J18">
        <f>Nodes_coordinaten[[#This Row],[Demand aardgas]]*0.5</f>
        <v>11.842607746863068</v>
      </c>
    </row>
    <row r="19" spans="1:10" x14ac:dyDescent="0.25">
      <c r="A19">
        <v>200</v>
      </c>
      <c r="B19">
        <v>0.75528700906344404</v>
      </c>
      <c r="C19" t="s">
        <v>72</v>
      </c>
      <c r="D19">
        <v>6.6220548452631558</v>
      </c>
      <c r="E19">
        <v>52.568155470705889</v>
      </c>
      <c r="F19">
        <v>745453</v>
      </c>
      <c r="G19">
        <v>5830397</v>
      </c>
      <c r="H19" t="s">
        <v>27</v>
      </c>
      <c r="J19">
        <f>Nodes_coordinaten[[#This Row],[Demand aardgas]]*0.5</f>
        <v>0.37764350453172202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5238-9B61-4818-B6EB-BDE740D246A6}">
  <dimension ref="A1:J41"/>
  <sheetViews>
    <sheetView workbookViewId="0">
      <selection activeCell="A2" sqref="A2:A17"/>
    </sheetView>
  </sheetViews>
  <sheetFormatPr defaultRowHeight="15" x14ac:dyDescent="0.25"/>
  <cols>
    <col min="2" max="2" width="11.85546875" customWidth="1"/>
    <col min="3" max="3" width="10.140625" customWidth="1"/>
    <col min="4" max="4" width="14.5703125" customWidth="1"/>
    <col min="5" max="5" width="16" customWidth="1"/>
    <col min="6" max="6" width="12.85546875" customWidth="1"/>
    <col min="9" max="9" width="11.85546875" customWidth="1"/>
    <col min="10" max="10" width="12" customWidth="1"/>
  </cols>
  <sheetData>
    <row r="1" spans="1:10" x14ac:dyDescent="0.25">
      <c r="A1" t="s">
        <v>10</v>
      </c>
      <c r="B1" t="s">
        <v>22</v>
      </c>
      <c r="C1" t="s">
        <v>23</v>
      </c>
      <c r="D1" t="s">
        <v>15</v>
      </c>
      <c r="E1" t="s">
        <v>16</v>
      </c>
      <c r="F1" t="s">
        <v>24</v>
      </c>
      <c r="I1" t="s">
        <v>40</v>
      </c>
    </row>
    <row r="2" spans="1:10" x14ac:dyDescent="0.25">
      <c r="A2" t="s">
        <v>76</v>
      </c>
      <c r="B2">
        <v>6.7484827697896002</v>
      </c>
      <c r="C2">
        <v>52.881369989370498</v>
      </c>
      <c r="D2">
        <v>752202</v>
      </c>
      <c r="E2">
        <v>5865657</v>
      </c>
      <c r="F2" t="s">
        <v>27</v>
      </c>
      <c r="I2" t="s">
        <v>17</v>
      </c>
      <c r="J2" t="s">
        <v>41</v>
      </c>
    </row>
    <row r="3" spans="1:10" x14ac:dyDescent="0.25">
      <c r="A3" t="s">
        <v>77</v>
      </c>
      <c r="B3">
        <v>6.6702186106174803</v>
      </c>
      <c r="C3">
        <v>52.825101098292201</v>
      </c>
      <c r="D3">
        <v>747258</v>
      </c>
      <c r="E3">
        <v>5859129</v>
      </c>
      <c r="F3" t="s">
        <v>27</v>
      </c>
      <c r="I3" t="s">
        <v>73</v>
      </c>
      <c r="J3">
        <v>250</v>
      </c>
    </row>
    <row r="4" spans="1:10" x14ac:dyDescent="0.25">
      <c r="A4" t="s">
        <v>78</v>
      </c>
      <c r="B4">
        <v>6.6596201071278802</v>
      </c>
      <c r="C4">
        <v>52.793984107068098</v>
      </c>
      <c r="D4">
        <v>746721</v>
      </c>
      <c r="E4">
        <v>5855633</v>
      </c>
      <c r="F4" t="s">
        <v>27</v>
      </c>
      <c r="I4" t="s">
        <v>74</v>
      </c>
      <c r="J4">
        <v>250</v>
      </c>
    </row>
    <row r="5" spans="1:10" x14ac:dyDescent="0.25">
      <c r="A5" t="s">
        <v>79</v>
      </c>
      <c r="B5">
        <v>6.5751883314292598</v>
      </c>
      <c r="C5">
        <v>52.7208955591204</v>
      </c>
      <c r="D5">
        <v>741435</v>
      </c>
      <c r="E5">
        <v>5847220</v>
      </c>
      <c r="F5" t="s">
        <v>27</v>
      </c>
      <c r="I5" t="s">
        <v>75</v>
      </c>
      <c r="J5">
        <v>250</v>
      </c>
    </row>
    <row r="6" spans="1:10" x14ac:dyDescent="0.25">
      <c r="A6" t="s">
        <v>80</v>
      </c>
      <c r="B6">
        <v>6.5709133048116097</v>
      </c>
      <c r="C6">
        <v>52.6879764886773</v>
      </c>
      <c r="D6">
        <v>741328</v>
      </c>
      <c r="E6">
        <v>5843546</v>
      </c>
      <c r="F6" t="s">
        <v>27</v>
      </c>
    </row>
    <row r="7" spans="1:10" x14ac:dyDescent="0.25">
      <c r="A7" t="s">
        <v>81</v>
      </c>
      <c r="B7">
        <v>6.6973828422504704</v>
      </c>
      <c r="C7">
        <v>52.701794728980197</v>
      </c>
      <c r="D7">
        <v>749793</v>
      </c>
      <c r="E7">
        <v>5845514</v>
      </c>
      <c r="F7" t="s">
        <v>27</v>
      </c>
    </row>
    <row r="8" spans="1:10" x14ac:dyDescent="0.25">
      <c r="A8" t="s">
        <v>82</v>
      </c>
      <c r="B8">
        <v>6.7654270159147698</v>
      </c>
      <c r="C8">
        <v>52.669401340176996</v>
      </c>
      <c r="D8">
        <v>754577</v>
      </c>
      <c r="E8">
        <v>5842151</v>
      </c>
      <c r="F8" t="s">
        <v>27</v>
      </c>
    </row>
    <row r="9" spans="1:10" x14ac:dyDescent="0.25">
      <c r="A9" t="s">
        <v>83</v>
      </c>
      <c r="B9">
        <v>6.8642870064479702</v>
      </c>
      <c r="C9">
        <v>52.666808830982902</v>
      </c>
      <c r="D9">
        <v>761273</v>
      </c>
      <c r="E9">
        <v>5842217</v>
      </c>
      <c r="F9" t="s">
        <v>27</v>
      </c>
    </row>
    <row r="10" spans="1:10" x14ac:dyDescent="0.25">
      <c r="A10" t="s">
        <v>84</v>
      </c>
      <c r="B10">
        <v>6.9034747504431104</v>
      </c>
      <c r="C10">
        <v>52.673505831848502</v>
      </c>
      <c r="D10">
        <v>763881</v>
      </c>
      <c r="E10">
        <v>5843104</v>
      </c>
      <c r="F10" t="s">
        <v>27</v>
      </c>
    </row>
    <row r="11" spans="1:10" x14ac:dyDescent="0.25">
      <c r="A11" t="s">
        <v>85</v>
      </c>
      <c r="B11">
        <v>6.9016934893524198</v>
      </c>
      <c r="C11">
        <v>52.717119222085003</v>
      </c>
      <c r="D11">
        <v>763498</v>
      </c>
      <c r="E11">
        <v>5847946</v>
      </c>
      <c r="F11" t="s">
        <v>27</v>
      </c>
    </row>
    <row r="12" spans="1:10" x14ac:dyDescent="0.25">
      <c r="A12" t="s">
        <v>86</v>
      </c>
      <c r="B12">
        <v>6.9362499545117799</v>
      </c>
      <c r="C12">
        <v>52.731575427909803</v>
      </c>
      <c r="D12">
        <v>765743</v>
      </c>
      <c r="E12">
        <v>5849681</v>
      </c>
      <c r="F12" t="s">
        <v>27</v>
      </c>
    </row>
    <row r="13" spans="1:10" x14ac:dyDescent="0.25">
      <c r="A13" t="s">
        <v>87</v>
      </c>
      <c r="B13">
        <v>6.9066810204063502</v>
      </c>
      <c r="C13">
        <v>52.760473464785001</v>
      </c>
      <c r="D13">
        <v>763573</v>
      </c>
      <c r="E13">
        <v>5852784</v>
      </c>
      <c r="F13" t="s">
        <v>27</v>
      </c>
    </row>
    <row r="14" spans="1:10" x14ac:dyDescent="0.25">
      <c r="A14" t="s">
        <v>88</v>
      </c>
      <c r="B14">
        <v>6.5013550592202298</v>
      </c>
      <c r="C14">
        <v>52.6477383611657</v>
      </c>
      <c r="D14">
        <v>736846</v>
      </c>
      <c r="E14">
        <v>5838841</v>
      </c>
      <c r="F14" t="s">
        <v>27</v>
      </c>
    </row>
    <row r="15" spans="1:10" x14ac:dyDescent="0.25">
      <c r="A15" t="s">
        <v>89</v>
      </c>
      <c r="B15">
        <v>6.5020675636565004</v>
      </c>
      <c r="C15">
        <v>52.608598956179598</v>
      </c>
      <c r="D15">
        <v>737106</v>
      </c>
      <c r="E15">
        <v>5834492</v>
      </c>
      <c r="F15" t="s">
        <v>27</v>
      </c>
    </row>
    <row r="16" spans="1:10" x14ac:dyDescent="0.25">
      <c r="A16" t="s">
        <v>90</v>
      </c>
      <c r="B16">
        <v>6.3922528174155699</v>
      </c>
      <c r="C16">
        <v>52.5317321352506</v>
      </c>
      <c r="D16">
        <v>730076</v>
      </c>
      <c r="E16">
        <v>5825590</v>
      </c>
      <c r="F16" t="s">
        <v>27</v>
      </c>
    </row>
    <row r="17" spans="1:6" x14ac:dyDescent="0.25">
      <c r="A17" t="s">
        <v>91</v>
      </c>
      <c r="B17">
        <v>6.3683839188003502</v>
      </c>
      <c r="C17">
        <v>52.428236872423803</v>
      </c>
      <c r="D17">
        <v>728995</v>
      </c>
      <c r="E17">
        <v>5814007</v>
      </c>
      <c r="F17" t="s">
        <v>27</v>
      </c>
    </row>
    <row r="18" spans="1:6" x14ac:dyDescent="0.25">
      <c r="A18" t="s">
        <v>26</v>
      </c>
      <c r="B18">
        <v>5.7003929824218504</v>
      </c>
      <c r="C18">
        <v>52.596780934637501</v>
      </c>
      <c r="D18">
        <v>682890</v>
      </c>
      <c r="E18">
        <v>5830842</v>
      </c>
      <c r="F18" t="s">
        <v>27</v>
      </c>
    </row>
    <row r="19" spans="1:6" x14ac:dyDescent="0.25">
      <c r="A19" t="s">
        <v>28</v>
      </c>
      <c r="B19">
        <v>5.9956798269796501</v>
      </c>
      <c r="C19">
        <v>52.644876364340803</v>
      </c>
      <c r="D19">
        <v>702663</v>
      </c>
      <c r="E19">
        <v>5836980</v>
      </c>
      <c r="F19" t="s">
        <v>27</v>
      </c>
    </row>
    <row r="20" spans="1:6" x14ac:dyDescent="0.25">
      <c r="A20" t="s">
        <v>29</v>
      </c>
      <c r="B20">
        <v>6.0541970370292102</v>
      </c>
      <c r="C20">
        <v>52.629797576408997</v>
      </c>
      <c r="D20">
        <v>706691</v>
      </c>
      <c r="E20">
        <v>5835470</v>
      </c>
      <c r="F20" t="s">
        <v>27</v>
      </c>
    </row>
    <row r="21" spans="1:6" x14ac:dyDescent="0.25">
      <c r="A21" t="s">
        <v>30</v>
      </c>
      <c r="B21">
        <v>6.1020911227928503</v>
      </c>
      <c r="C21">
        <v>52.662243306998903</v>
      </c>
      <c r="D21">
        <v>709776</v>
      </c>
      <c r="E21">
        <v>5839216</v>
      </c>
      <c r="F21" t="s">
        <v>27</v>
      </c>
    </row>
    <row r="22" spans="1:6" x14ac:dyDescent="0.25">
      <c r="A22" t="s">
        <v>31</v>
      </c>
      <c r="B22">
        <v>6.1790074940791602</v>
      </c>
      <c r="C22">
        <v>52.696015350115999</v>
      </c>
      <c r="D22">
        <v>714811</v>
      </c>
      <c r="E22">
        <v>5843198</v>
      </c>
      <c r="F22" t="s">
        <v>27</v>
      </c>
    </row>
    <row r="23" spans="1:6" x14ac:dyDescent="0.25">
      <c r="A23" t="s">
        <v>32</v>
      </c>
      <c r="B23">
        <v>5.8360066167117104</v>
      </c>
      <c r="C23">
        <v>52.5828206391527</v>
      </c>
      <c r="D23">
        <v>692134</v>
      </c>
      <c r="E23">
        <v>5829642</v>
      </c>
      <c r="F23" t="s">
        <v>27</v>
      </c>
    </row>
    <row r="24" spans="1:6" x14ac:dyDescent="0.25">
      <c r="A24" t="s">
        <v>33</v>
      </c>
      <c r="B24">
        <v>5.9155900223791198</v>
      </c>
      <c r="C24">
        <v>52.562685920335298</v>
      </c>
      <c r="D24">
        <v>697615</v>
      </c>
      <c r="E24">
        <v>5827619</v>
      </c>
      <c r="F24" t="s">
        <v>27</v>
      </c>
    </row>
    <row r="25" spans="1:6" x14ac:dyDescent="0.25">
      <c r="A25" t="s">
        <v>34</v>
      </c>
      <c r="B25">
        <v>5.9667250613147402</v>
      </c>
      <c r="C25">
        <v>52.516472456235803</v>
      </c>
      <c r="D25">
        <v>701292</v>
      </c>
      <c r="E25">
        <v>5822621</v>
      </c>
      <c r="F25" t="s">
        <v>27</v>
      </c>
    </row>
    <row r="26" spans="1:6" x14ac:dyDescent="0.25">
      <c r="A26" t="s">
        <v>35</v>
      </c>
      <c r="B26">
        <v>6.0174999943423604</v>
      </c>
      <c r="C26">
        <v>52.514281037167301</v>
      </c>
      <c r="D26">
        <v>704746</v>
      </c>
      <c r="E26">
        <v>5822520</v>
      </c>
      <c r="F26" t="s">
        <v>27</v>
      </c>
    </row>
    <row r="27" spans="1:6" x14ac:dyDescent="0.25">
      <c r="A27" t="s">
        <v>36</v>
      </c>
      <c r="B27">
        <v>6.1015397106212399</v>
      </c>
      <c r="C27">
        <v>52.467577850790498</v>
      </c>
      <c r="D27">
        <v>710670</v>
      </c>
      <c r="E27">
        <v>5817569</v>
      </c>
      <c r="F27" t="s">
        <v>27</v>
      </c>
    </row>
    <row r="28" spans="1:6" x14ac:dyDescent="0.25">
      <c r="A28" t="s">
        <v>37</v>
      </c>
      <c r="B28">
        <v>6.1361098777889804</v>
      </c>
      <c r="C28">
        <v>52.413137926744902</v>
      </c>
      <c r="D28">
        <v>713281</v>
      </c>
      <c r="E28">
        <v>5811618</v>
      </c>
      <c r="F28" t="s">
        <v>27</v>
      </c>
    </row>
    <row r="29" spans="1:6" x14ac:dyDescent="0.25">
      <c r="A29" t="s">
        <v>42</v>
      </c>
      <c r="B29">
        <v>5.87426386547454</v>
      </c>
      <c r="C29">
        <v>52.400103582727397</v>
      </c>
      <c r="D29">
        <v>695535</v>
      </c>
      <c r="E29">
        <v>5809428</v>
      </c>
      <c r="F29" t="s">
        <v>27</v>
      </c>
    </row>
    <row r="30" spans="1:6" x14ac:dyDescent="0.25">
      <c r="A30" t="s">
        <v>43</v>
      </c>
      <c r="B30">
        <v>6.0246084318748698</v>
      </c>
      <c r="C30">
        <v>52.486879188731102</v>
      </c>
      <c r="D30">
        <v>705356</v>
      </c>
      <c r="E30">
        <v>5819494</v>
      </c>
      <c r="F30" t="s">
        <v>27</v>
      </c>
    </row>
    <row r="31" spans="1:6" x14ac:dyDescent="0.25">
      <c r="A31" t="s">
        <v>44</v>
      </c>
      <c r="B31">
        <v>6.1543305135034796</v>
      </c>
      <c r="C31">
        <v>52.5330356861732</v>
      </c>
      <c r="D31">
        <v>713937</v>
      </c>
      <c r="E31">
        <v>5825003</v>
      </c>
      <c r="F31" t="s">
        <v>27</v>
      </c>
    </row>
    <row r="32" spans="1:6" x14ac:dyDescent="0.25">
      <c r="A32" t="s">
        <v>45</v>
      </c>
      <c r="B32">
        <v>6.2095455533761701</v>
      </c>
      <c r="C32">
        <v>52.609855493136003</v>
      </c>
      <c r="D32">
        <v>717301</v>
      </c>
      <c r="E32">
        <v>5833709</v>
      </c>
      <c r="F32" t="s">
        <v>27</v>
      </c>
    </row>
    <row r="33" spans="1:6" x14ac:dyDescent="0.25">
      <c r="A33" t="s">
        <v>46</v>
      </c>
      <c r="B33">
        <v>6.1975712073796903</v>
      </c>
      <c r="C33">
        <v>52.667180344767402</v>
      </c>
      <c r="D33">
        <v>716207</v>
      </c>
      <c r="E33">
        <v>5840047</v>
      </c>
      <c r="F33" t="s">
        <v>27</v>
      </c>
    </row>
    <row r="34" spans="1:6" x14ac:dyDescent="0.25">
      <c r="A34" t="s">
        <v>47</v>
      </c>
      <c r="B34">
        <v>6.3439243251145303</v>
      </c>
      <c r="C34">
        <v>52.676155777169498</v>
      </c>
      <c r="D34">
        <v>726054</v>
      </c>
      <c r="E34">
        <v>5841495</v>
      </c>
      <c r="F34" t="s">
        <v>27</v>
      </c>
    </row>
    <row r="35" spans="1:6" x14ac:dyDescent="0.25">
      <c r="A35" t="s">
        <v>48</v>
      </c>
      <c r="B35">
        <v>6.4583458535254001</v>
      </c>
      <c r="C35">
        <v>52.708411764218297</v>
      </c>
      <c r="D35">
        <v>733614</v>
      </c>
      <c r="E35">
        <v>5845447</v>
      </c>
      <c r="F35" t="s">
        <v>27</v>
      </c>
    </row>
    <row r="36" spans="1:6" x14ac:dyDescent="0.25">
      <c r="A36" t="s">
        <v>49</v>
      </c>
      <c r="B36">
        <v>6.7310948456676103</v>
      </c>
      <c r="C36">
        <v>52.723725010689897</v>
      </c>
      <c r="D36">
        <v>751943</v>
      </c>
      <c r="E36">
        <v>5848069</v>
      </c>
      <c r="F36" t="s">
        <v>27</v>
      </c>
    </row>
    <row r="37" spans="1:6" x14ac:dyDescent="0.25">
      <c r="A37" t="s">
        <v>50</v>
      </c>
      <c r="B37">
        <v>6.8801089291794497</v>
      </c>
      <c r="C37">
        <v>52.722113343147797</v>
      </c>
      <c r="D37">
        <v>762011</v>
      </c>
      <c r="E37">
        <v>5848423</v>
      </c>
      <c r="F37" t="s">
        <v>27</v>
      </c>
    </row>
    <row r="38" spans="1:6" x14ac:dyDescent="0.25">
      <c r="A38" t="s">
        <v>51</v>
      </c>
      <c r="B38">
        <v>6.9931999747018203</v>
      </c>
      <c r="C38">
        <v>52.733796583483198</v>
      </c>
      <c r="D38">
        <v>769572</v>
      </c>
      <c r="E38">
        <v>5850139</v>
      </c>
      <c r="F38" t="s">
        <v>27</v>
      </c>
    </row>
    <row r="39" spans="1:6" x14ac:dyDescent="0.25">
      <c r="A39" t="s">
        <v>52</v>
      </c>
      <c r="B39">
        <v>6.4482009215006002</v>
      </c>
      <c r="C39">
        <v>52.785226009415602</v>
      </c>
      <c r="D39">
        <v>732519</v>
      </c>
      <c r="E39">
        <v>5853954</v>
      </c>
      <c r="F39" t="s">
        <v>27</v>
      </c>
    </row>
    <row r="40" spans="1:6" x14ac:dyDescent="0.25">
      <c r="A40" t="s">
        <v>53</v>
      </c>
      <c r="B40">
        <v>6.5326865849202598</v>
      </c>
      <c r="C40">
        <v>52.900243764657901</v>
      </c>
      <c r="D40">
        <v>737585</v>
      </c>
      <c r="E40">
        <v>5867019</v>
      </c>
      <c r="F40" t="s">
        <v>27</v>
      </c>
    </row>
    <row r="41" spans="1:6" x14ac:dyDescent="0.25">
      <c r="A41" t="s">
        <v>54</v>
      </c>
      <c r="B41">
        <v>6.1827695852451399</v>
      </c>
      <c r="C41">
        <v>52.766009984844104</v>
      </c>
      <c r="D41">
        <v>714720</v>
      </c>
      <c r="E41">
        <v>5850992</v>
      </c>
      <c r="F41" t="s">
        <v>27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terminals</vt:lpstr>
      <vt:lpstr>storage</vt:lpstr>
      <vt:lpstr>routing_network</vt:lpstr>
      <vt:lpstr>obstacles</vt:lpstr>
      <vt:lpstr>existing_connections</vt:lpstr>
      <vt:lpstr>Input - Nodes</vt:lpstr>
      <vt:lpstr>Input - Netwerken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2025-08-13T06:59:13Z</dcterms:modified>
</cp:coreProperties>
</file>