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A223E3D6-6D61-4226-85C8-8C954DFB14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rminals" sheetId="9" r:id="rId1"/>
    <sheet name="storage" sheetId="8" r:id="rId2"/>
    <sheet name="routing_network" sheetId="2" r:id="rId3"/>
    <sheet name="obstacles" sheetId="3" r:id="rId4"/>
    <sheet name="existing_connections" sheetId="6" r:id="rId5"/>
    <sheet name="Input - Nodes" sheetId="11" r:id="rId6"/>
    <sheet name="Input - Netwerken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4" i="6" l="1"/>
  <c r="A145" i="6"/>
  <c r="A146" i="6"/>
  <c r="A147" i="6"/>
  <c r="B144" i="6"/>
  <c r="B145" i="6"/>
  <c r="B146" i="6"/>
  <c r="B147" i="6"/>
  <c r="C144" i="6"/>
  <c r="C145" i="6"/>
  <c r="C146" i="6"/>
  <c r="C147" i="6"/>
  <c r="D144" i="6"/>
  <c r="D145" i="6"/>
  <c r="D146" i="6"/>
  <c r="D147" i="6"/>
  <c r="E144" i="6"/>
  <c r="E145" i="6"/>
  <c r="E146" i="6"/>
  <c r="E147" i="6"/>
  <c r="F144" i="6"/>
  <c r="F145" i="6"/>
  <c r="F146" i="6"/>
  <c r="F147" i="6"/>
  <c r="J144" i="6"/>
  <c r="G144" i="6" s="1"/>
  <c r="J145" i="6"/>
  <c r="G145" i="6" s="1"/>
  <c r="J146" i="6"/>
  <c r="G146" i="6" s="1"/>
  <c r="J147" i="6"/>
  <c r="G147" i="6" s="1"/>
  <c r="A33" i="6"/>
  <c r="B33" i="6"/>
  <c r="C33" i="6"/>
  <c r="D33" i="6"/>
  <c r="E33" i="6"/>
  <c r="F33" i="6"/>
  <c r="J33" i="6"/>
  <c r="G33" i="6" s="1"/>
  <c r="J148" i="6" l="1"/>
  <c r="A143" i="6"/>
  <c r="B143" i="6"/>
  <c r="C143" i="6"/>
  <c r="D143" i="6"/>
  <c r="E143" i="6"/>
  <c r="F143" i="6"/>
  <c r="J143" i="6"/>
  <c r="G143" i="6" s="1"/>
  <c r="A142" i="6"/>
  <c r="B142" i="6"/>
  <c r="C142" i="6"/>
  <c r="D142" i="6"/>
  <c r="E142" i="6"/>
  <c r="F142" i="6"/>
  <c r="J142" i="6"/>
  <c r="G142" i="6" s="1"/>
  <c r="A141" i="6"/>
  <c r="B141" i="6"/>
  <c r="C141" i="6"/>
  <c r="D141" i="6"/>
  <c r="E141" i="6"/>
  <c r="F141" i="6"/>
  <c r="J141" i="6"/>
  <c r="G141" i="6" s="1"/>
  <c r="A140" i="6"/>
  <c r="B140" i="6"/>
  <c r="C140" i="6"/>
  <c r="D140" i="6"/>
  <c r="E140" i="6"/>
  <c r="F140" i="6"/>
  <c r="J140" i="6"/>
  <c r="G140" i="6" s="1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J107" i="6"/>
  <c r="G107" i="6" s="1"/>
  <c r="J108" i="6"/>
  <c r="G108" i="6" s="1"/>
  <c r="J109" i="6"/>
  <c r="G109" i="6" s="1"/>
  <c r="J110" i="6"/>
  <c r="G110" i="6" s="1"/>
  <c r="J111" i="6"/>
  <c r="G111" i="6" s="1"/>
  <c r="J112" i="6"/>
  <c r="G112" i="6" s="1"/>
  <c r="J113" i="6"/>
  <c r="G113" i="6" s="1"/>
  <c r="J114" i="6"/>
  <c r="G114" i="6" s="1"/>
  <c r="J115" i="6"/>
  <c r="G115" i="6" s="1"/>
  <c r="J116" i="6"/>
  <c r="G116" i="6" s="1"/>
  <c r="J117" i="6"/>
  <c r="G117" i="6" s="1"/>
  <c r="J118" i="6"/>
  <c r="G118" i="6" s="1"/>
  <c r="J119" i="6"/>
  <c r="G119" i="6" s="1"/>
  <c r="J120" i="6"/>
  <c r="G120" i="6" s="1"/>
  <c r="J121" i="6"/>
  <c r="G121" i="6" s="1"/>
  <c r="J122" i="6"/>
  <c r="G122" i="6" s="1"/>
  <c r="J123" i="6"/>
  <c r="G123" i="6" s="1"/>
  <c r="J124" i="6"/>
  <c r="G124" i="6" s="1"/>
  <c r="J125" i="6"/>
  <c r="G125" i="6" s="1"/>
  <c r="J126" i="6"/>
  <c r="G126" i="6" s="1"/>
  <c r="J127" i="6"/>
  <c r="G127" i="6" s="1"/>
  <c r="J128" i="6"/>
  <c r="G128" i="6" s="1"/>
  <c r="J129" i="6"/>
  <c r="G129" i="6" s="1"/>
  <c r="J130" i="6"/>
  <c r="G130" i="6" s="1"/>
  <c r="J131" i="6"/>
  <c r="G131" i="6" s="1"/>
  <c r="J132" i="6"/>
  <c r="G132" i="6" s="1"/>
  <c r="J133" i="6"/>
  <c r="G133" i="6" s="1"/>
  <c r="J134" i="6"/>
  <c r="G134" i="6" s="1"/>
  <c r="J135" i="6"/>
  <c r="G135" i="6" s="1"/>
  <c r="J136" i="6"/>
  <c r="G136" i="6" s="1"/>
  <c r="J137" i="6"/>
  <c r="G137" i="6" s="1"/>
  <c r="J138" i="6"/>
  <c r="G138" i="6" s="1"/>
  <c r="J139" i="6"/>
  <c r="G139" i="6" s="1"/>
  <c r="A106" i="6"/>
  <c r="B106" i="6"/>
  <c r="C106" i="6"/>
  <c r="D106" i="6"/>
  <c r="E106" i="6"/>
  <c r="F106" i="6"/>
  <c r="J106" i="6"/>
  <c r="G106" i="6" s="1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J89" i="6"/>
  <c r="G89" i="6" s="1"/>
  <c r="J90" i="6"/>
  <c r="G90" i="6" s="1"/>
  <c r="J91" i="6"/>
  <c r="G91" i="6" s="1"/>
  <c r="J92" i="6"/>
  <c r="G92" i="6" s="1"/>
  <c r="J93" i="6"/>
  <c r="G93" i="6" s="1"/>
  <c r="J94" i="6"/>
  <c r="G94" i="6" s="1"/>
  <c r="J95" i="6"/>
  <c r="G95" i="6" s="1"/>
  <c r="J96" i="6"/>
  <c r="G96" i="6" s="1"/>
  <c r="J97" i="6"/>
  <c r="G97" i="6" s="1"/>
  <c r="J98" i="6"/>
  <c r="G98" i="6" s="1"/>
  <c r="J99" i="6"/>
  <c r="G99" i="6" s="1"/>
  <c r="J100" i="6"/>
  <c r="G100" i="6" s="1"/>
  <c r="J101" i="6"/>
  <c r="G101" i="6" s="1"/>
  <c r="J102" i="6"/>
  <c r="G102" i="6" s="1"/>
  <c r="J103" i="6"/>
  <c r="G103" i="6" s="1"/>
  <c r="J104" i="6"/>
  <c r="G104" i="6" s="1"/>
  <c r="J105" i="6"/>
  <c r="G105" i="6" s="1"/>
  <c r="A86" i="6"/>
  <c r="A87" i="6"/>
  <c r="A88" i="6"/>
  <c r="B86" i="6"/>
  <c r="B87" i="6"/>
  <c r="B88" i="6"/>
  <c r="C86" i="6"/>
  <c r="C87" i="6"/>
  <c r="C88" i="6"/>
  <c r="D86" i="6"/>
  <c r="D87" i="6"/>
  <c r="D88" i="6"/>
  <c r="E86" i="6"/>
  <c r="E87" i="6"/>
  <c r="E88" i="6"/>
  <c r="F86" i="6"/>
  <c r="F87" i="6"/>
  <c r="F88" i="6"/>
  <c r="J86" i="6"/>
  <c r="G86" i="6" s="1"/>
  <c r="J87" i="6"/>
  <c r="G87" i="6" s="1"/>
  <c r="J88" i="6"/>
  <c r="G88" i="6" s="1"/>
  <c r="A85" i="6"/>
  <c r="B85" i="6"/>
  <c r="C85" i="6"/>
  <c r="D85" i="6"/>
  <c r="E85" i="6"/>
  <c r="F85" i="6"/>
  <c r="J85" i="6"/>
  <c r="G85" i="6" s="1"/>
  <c r="A84" i="6"/>
  <c r="B84" i="6"/>
  <c r="C84" i="6"/>
  <c r="D84" i="6"/>
  <c r="E84" i="6"/>
  <c r="F84" i="6"/>
  <c r="J84" i="6"/>
  <c r="G84" i="6" s="1"/>
  <c r="A81" i="6"/>
  <c r="A82" i="6"/>
  <c r="A83" i="6"/>
  <c r="B81" i="6"/>
  <c r="B82" i="6"/>
  <c r="B83" i="6"/>
  <c r="C81" i="6"/>
  <c r="C82" i="6"/>
  <c r="C83" i="6"/>
  <c r="D81" i="6"/>
  <c r="D82" i="6"/>
  <c r="D83" i="6"/>
  <c r="E81" i="6"/>
  <c r="E82" i="6"/>
  <c r="E83" i="6"/>
  <c r="F81" i="6"/>
  <c r="F82" i="6"/>
  <c r="F83" i="6"/>
  <c r="J81" i="6"/>
  <c r="G81" i="6" s="1"/>
  <c r="J82" i="6"/>
  <c r="G82" i="6" s="1"/>
  <c r="J83" i="6"/>
  <c r="G83" i="6" s="1"/>
  <c r="A80" i="6"/>
  <c r="B80" i="6"/>
  <c r="C80" i="6"/>
  <c r="D80" i="6"/>
  <c r="E80" i="6"/>
  <c r="F80" i="6"/>
  <c r="J80" i="6"/>
  <c r="G80" i="6" s="1"/>
  <c r="A76" i="6"/>
  <c r="A77" i="6"/>
  <c r="A78" i="6"/>
  <c r="A79" i="6"/>
  <c r="B76" i="6"/>
  <c r="B77" i="6"/>
  <c r="B78" i="6"/>
  <c r="B79" i="6"/>
  <c r="C76" i="6"/>
  <c r="C77" i="6"/>
  <c r="C78" i="6"/>
  <c r="C79" i="6"/>
  <c r="D76" i="6"/>
  <c r="D77" i="6"/>
  <c r="D78" i="6"/>
  <c r="D79" i="6"/>
  <c r="E76" i="6"/>
  <c r="E77" i="6"/>
  <c r="E78" i="6"/>
  <c r="E79" i="6"/>
  <c r="F76" i="6"/>
  <c r="F77" i="6"/>
  <c r="F78" i="6"/>
  <c r="F79" i="6"/>
  <c r="J76" i="6"/>
  <c r="G76" i="6" s="1"/>
  <c r="J77" i="6"/>
  <c r="G77" i="6" s="1"/>
  <c r="J78" i="6"/>
  <c r="G78" i="6" s="1"/>
  <c r="J79" i="6"/>
  <c r="G79" i="6" s="1"/>
  <c r="A75" i="6"/>
  <c r="B75" i="6"/>
  <c r="C75" i="6"/>
  <c r="D75" i="6"/>
  <c r="E75" i="6"/>
  <c r="F75" i="6"/>
  <c r="J75" i="6"/>
  <c r="G75" i="6" s="1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G69" i="6"/>
  <c r="J56" i="6"/>
  <c r="G56" i="6" s="1"/>
  <c r="J57" i="6"/>
  <c r="G57" i="6" s="1"/>
  <c r="J58" i="6"/>
  <c r="G58" i="6" s="1"/>
  <c r="J59" i="6"/>
  <c r="G59" i="6" s="1"/>
  <c r="J60" i="6"/>
  <c r="G60" i="6" s="1"/>
  <c r="J61" i="6"/>
  <c r="G61" i="6" s="1"/>
  <c r="J62" i="6"/>
  <c r="G62" i="6" s="1"/>
  <c r="J63" i="6"/>
  <c r="G63" i="6" s="1"/>
  <c r="J64" i="6"/>
  <c r="G64" i="6" s="1"/>
  <c r="J65" i="6"/>
  <c r="G65" i="6" s="1"/>
  <c r="J66" i="6"/>
  <c r="G66" i="6" s="1"/>
  <c r="J67" i="6"/>
  <c r="G67" i="6" s="1"/>
  <c r="J68" i="6"/>
  <c r="G68" i="6" s="1"/>
  <c r="J69" i="6"/>
  <c r="J70" i="6"/>
  <c r="G70" i="6" s="1"/>
  <c r="J71" i="6"/>
  <c r="G71" i="6" s="1"/>
  <c r="J72" i="6"/>
  <c r="G72" i="6" s="1"/>
  <c r="J73" i="6"/>
  <c r="G73" i="6" s="1"/>
  <c r="J74" i="6"/>
  <c r="G74" i="6" s="1"/>
  <c r="A55" i="6"/>
  <c r="B55" i="6"/>
  <c r="C55" i="6"/>
  <c r="D55" i="6"/>
  <c r="E55" i="6"/>
  <c r="F55" i="6"/>
  <c r="J55" i="6"/>
  <c r="G55" i="6" s="1"/>
  <c r="A54" i="6"/>
  <c r="B54" i="6"/>
  <c r="C54" i="6"/>
  <c r="D54" i="6"/>
  <c r="E54" i="6"/>
  <c r="F54" i="6"/>
  <c r="J54" i="6"/>
  <c r="G54" i="6" s="1"/>
  <c r="A53" i="6"/>
  <c r="B53" i="6"/>
  <c r="C53" i="6"/>
  <c r="D53" i="6"/>
  <c r="E53" i="6"/>
  <c r="F53" i="6"/>
  <c r="J53" i="6"/>
  <c r="G53" i="6" s="1"/>
  <c r="A52" i="6"/>
  <c r="B52" i="6"/>
  <c r="C52" i="6"/>
  <c r="D52" i="6"/>
  <c r="E52" i="6"/>
  <c r="F52" i="6"/>
  <c r="J52" i="6"/>
  <c r="G52" i="6" s="1"/>
  <c r="A40" i="6"/>
  <c r="A41" i="6"/>
  <c r="A42" i="6"/>
  <c r="A43" i="6"/>
  <c r="A44" i="6"/>
  <c r="A45" i="6"/>
  <c r="A46" i="6"/>
  <c r="A47" i="6"/>
  <c r="A48" i="6"/>
  <c r="A49" i="6"/>
  <c r="A50" i="6"/>
  <c r="A51" i="6"/>
  <c r="B40" i="6"/>
  <c r="B41" i="6"/>
  <c r="B42" i="6"/>
  <c r="B43" i="6"/>
  <c r="B44" i="6"/>
  <c r="B45" i="6"/>
  <c r="B46" i="6"/>
  <c r="B47" i="6"/>
  <c r="B48" i="6"/>
  <c r="B49" i="6"/>
  <c r="B50" i="6"/>
  <c r="B51" i="6"/>
  <c r="C40" i="6"/>
  <c r="C41" i="6"/>
  <c r="C42" i="6"/>
  <c r="C43" i="6"/>
  <c r="C44" i="6"/>
  <c r="C45" i="6"/>
  <c r="C46" i="6"/>
  <c r="C47" i="6"/>
  <c r="C48" i="6"/>
  <c r="C49" i="6"/>
  <c r="C50" i="6"/>
  <c r="C51" i="6"/>
  <c r="D40" i="6"/>
  <c r="D41" i="6"/>
  <c r="D42" i="6"/>
  <c r="D43" i="6"/>
  <c r="D44" i="6"/>
  <c r="D45" i="6"/>
  <c r="D46" i="6"/>
  <c r="D47" i="6"/>
  <c r="D48" i="6"/>
  <c r="D49" i="6"/>
  <c r="D50" i="6"/>
  <c r="D51" i="6"/>
  <c r="E40" i="6"/>
  <c r="E41" i="6"/>
  <c r="E42" i="6"/>
  <c r="E43" i="6"/>
  <c r="E44" i="6"/>
  <c r="E45" i="6"/>
  <c r="E46" i="6"/>
  <c r="E47" i="6"/>
  <c r="E48" i="6"/>
  <c r="E49" i="6"/>
  <c r="E50" i="6"/>
  <c r="E51" i="6"/>
  <c r="F40" i="6"/>
  <c r="F41" i="6"/>
  <c r="F42" i="6"/>
  <c r="F43" i="6"/>
  <c r="F44" i="6"/>
  <c r="F45" i="6"/>
  <c r="F46" i="6"/>
  <c r="F47" i="6"/>
  <c r="F48" i="6"/>
  <c r="F49" i="6"/>
  <c r="F50" i="6"/>
  <c r="F51" i="6"/>
  <c r="J40" i="6"/>
  <c r="G40" i="6" s="1"/>
  <c r="J41" i="6"/>
  <c r="G41" i="6" s="1"/>
  <c r="J42" i="6"/>
  <c r="G42" i="6" s="1"/>
  <c r="J43" i="6"/>
  <c r="G43" i="6" s="1"/>
  <c r="J44" i="6"/>
  <c r="G44" i="6" s="1"/>
  <c r="J45" i="6"/>
  <c r="G45" i="6" s="1"/>
  <c r="J46" i="6"/>
  <c r="G46" i="6" s="1"/>
  <c r="J47" i="6"/>
  <c r="G47" i="6" s="1"/>
  <c r="J48" i="6"/>
  <c r="G48" i="6" s="1"/>
  <c r="J49" i="6"/>
  <c r="G49" i="6" s="1"/>
  <c r="J50" i="6"/>
  <c r="G50" i="6" s="1"/>
  <c r="J51" i="6"/>
  <c r="G51" i="6" s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4" i="6"/>
  <c r="J35" i="6"/>
  <c r="J36" i="6"/>
  <c r="J37" i="6"/>
  <c r="J38" i="6"/>
  <c r="J39" i="6"/>
  <c r="E40" i="9"/>
  <c r="D40" i="9"/>
  <c r="C40" i="9"/>
  <c r="E39" i="9"/>
  <c r="D39" i="9"/>
  <c r="C39" i="9"/>
  <c r="E38" i="9"/>
  <c r="D38" i="9"/>
  <c r="C38" i="9"/>
  <c r="E37" i="9"/>
  <c r="D37" i="9"/>
  <c r="C37" i="9"/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C36" i="9"/>
  <c r="D36" i="9"/>
  <c r="E36" i="9"/>
  <c r="A39" i="6"/>
  <c r="B39" i="6"/>
  <c r="C39" i="6"/>
  <c r="D39" i="6"/>
  <c r="E39" i="6"/>
  <c r="F39" i="6"/>
  <c r="G39" i="6"/>
  <c r="A38" i="6"/>
  <c r="B38" i="6"/>
  <c r="C38" i="6"/>
  <c r="D38" i="6"/>
  <c r="E38" i="6"/>
  <c r="F38" i="6"/>
  <c r="G38" i="6"/>
  <c r="A37" i="6"/>
  <c r="B37" i="6"/>
  <c r="C37" i="6"/>
  <c r="D37" i="6"/>
  <c r="E37" i="6"/>
  <c r="F37" i="6"/>
  <c r="G37" i="6"/>
  <c r="A32" i="6"/>
  <c r="A34" i="6"/>
  <c r="A35" i="6"/>
  <c r="A36" i="6"/>
  <c r="B32" i="6"/>
  <c r="B34" i="6"/>
  <c r="B35" i="6"/>
  <c r="B36" i="6"/>
  <c r="C32" i="6"/>
  <c r="C34" i="6"/>
  <c r="C35" i="6"/>
  <c r="C36" i="6"/>
  <c r="D32" i="6"/>
  <c r="D34" i="6"/>
  <c r="D35" i="6"/>
  <c r="D36" i="6"/>
  <c r="E32" i="6"/>
  <c r="E34" i="6"/>
  <c r="E35" i="6"/>
  <c r="E36" i="6"/>
  <c r="F32" i="6"/>
  <c r="F34" i="6"/>
  <c r="F35" i="6"/>
  <c r="F36" i="6"/>
  <c r="G32" i="6"/>
  <c r="G34" i="6"/>
  <c r="G35" i="6"/>
  <c r="G36" i="6"/>
  <c r="A31" i="6"/>
  <c r="B31" i="6"/>
  <c r="C31" i="6"/>
  <c r="D31" i="6"/>
  <c r="E31" i="6"/>
  <c r="F31" i="6"/>
  <c r="G31" i="6"/>
  <c r="A30" i="6"/>
  <c r="B30" i="6"/>
  <c r="C30" i="6"/>
  <c r="D30" i="6"/>
  <c r="E30" i="6"/>
  <c r="F30" i="6"/>
  <c r="G30" i="6"/>
  <c r="E35" i="9"/>
  <c r="D35" i="9"/>
  <c r="C35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34" i="9"/>
  <c r="E2" i="9"/>
  <c r="A23" i="6"/>
  <c r="A24" i="6"/>
  <c r="A25" i="6"/>
  <c r="A26" i="6"/>
  <c r="A27" i="6"/>
  <c r="A28" i="6"/>
  <c r="A29" i="6"/>
  <c r="B23" i="6"/>
  <c r="B24" i="6"/>
  <c r="B25" i="6"/>
  <c r="B26" i="6"/>
  <c r="B27" i="6"/>
  <c r="B28" i="6"/>
  <c r="B29" i="6"/>
  <c r="C23" i="6"/>
  <c r="C24" i="6"/>
  <c r="C25" i="6"/>
  <c r="C26" i="6"/>
  <c r="C27" i="6"/>
  <c r="C28" i="6"/>
  <c r="C29" i="6"/>
  <c r="D23" i="6"/>
  <c r="D24" i="6"/>
  <c r="D25" i="6"/>
  <c r="D26" i="6"/>
  <c r="D27" i="6"/>
  <c r="D28" i="6"/>
  <c r="D29" i="6"/>
  <c r="E23" i="6"/>
  <c r="E24" i="6"/>
  <c r="E25" i="6"/>
  <c r="E26" i="6"/>
  <c r="E27" i="6"/>
  <c r="E28" i="6"/>
  <c r="E29" i="6"/>
  <c r="F23" i="6"/>
  <c r="F24" i="6"/>
  <c r="F25" i="6"/>
  <c r="F26" i="6"/>
  <c r="F27" i="6"/>
  <c r="F28" i="6"/>
  <c r="F29" i="6"/>
  <c r="G23" i="6"/>
  <c r="G24" i="6"/>
  <c r="G25" i="6"/>
  <c r="G26" i="6"/>
  <c r="G27" i="6"/>
  <c r="G28" i="6"/>
  <c r="G29" i="6"/>
  <c r="A22" i="6"/>
  <c r="B22" i="6"/>
  <c r="C22" i="6"/>
  <c r="D22" i="6"/>
  <c r="E22" i="6"/>
  <c r="F22" i="6"/>
  <c r="G22" i="6"/>
  <c r="A21" i="6"/>
  <c r="B21" i="6"/>
  <c r="C21" i="6"/>
  <c r="D21" i="6"/>
  <c r="E21" i="6"/>
  <c r="F21" i="6"/>
  <c r="G21" i="6"/>
  <c r="A20" i="6"/>
  <c r="B20" i="6"/>
  <c r="C20" i="6"/>
  <c r="D20" i="6"/>
  <c r="E20" i="6"/>
  <c r="F20" i="6"/>
  <c r="G20" i="6"/>
  <c r="G17" i="6"/>
  <c r="G18" i="6"/>
  <c r="G1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D34" i="9"/>
  <c r="C34" i="9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D2" i="9"/>
  <c r="C2" i="9"/>
</calcChain>
</file>

<file path=xl/sharedStrings.xml><?xml version="1.0" encoding="utf-8"?>
<sst xmlns="http://schemas.openxmlformats.org/spreadsheetml/2006/main" count="744" uniqueCount="215">
  <si>
    <t>coordinates</t>
  </si>
  <si>
    <t>amount</t>
  </si>
  <si>
    <t>capacity</t>
  </si>
  <si>
    <t>terminals</t>
  </si>
  <si>
    <t>timestep 0</t>
  </si>
  <si>
    <t>node 1</t>
  </si>
  <si>
    <t>node 2</t>
  </si>
  <si>
    <t>obstacle 0</t>
  </si>
  <si>
    <t>obstacle 1</t>
  </si>
  <si>
    <t>obstacle 2</t>
  </si>
  <si>
    <t>ID</t>
  </si>
  <si>
    <t>UTM_Easting_1</t>
  </si>
  <si>
    <t>UTM_Northing_1</t>
  </si>
  <si>
    <t>UTM_Easting_2</t>
  </si>
  <si>
    <t>UTM_Northing_2</t>
  </si>
  <si>
    <t>UTM_Easting</t>
  </si>
  <si>
    <t>UTM_Northing</t>
  </si>
  <si>
    <t>Categorie</t>
  </si>
  <si>
    <t>Node 1</t>
  </si>
  <si>
    <t>Node 2</t>
  </si>
  <si>
    <t>cluster</t>
  </si>
  <si>
    <t>Demand aardgas</t>
  </si>
  <si>
    <t>Longitude</t>
  </si>
  <si>
    <t>Latitude</t>
  </si>
  <si>
    <t>UTM_Zone</t>
  </si>
  <si>
    <t>NODES</t>
  </si>
  <si>
    <t>W01</t>
  </si>
  <si>
    <t>31N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</si>
  <si>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</si>
  <si>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</si>
  <si>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</si>
  <si>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</si>
  <si>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</si>
  <si>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</si>
  <si>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</si>
  <si>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</si>
  <si>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</si>
  <si>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</si>
  <si>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UTM_Zone1</t>
  </si>
  <si>
    <t>UTM_Zone2</t>
  </si>
  <si>
    <t>Capaciteiten</t>
  </si>
  <si>
    <t>Capaciteit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</si>
  <si>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</si>
  <si>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</si>
  <si>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</si>
  <si>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</si>
  <si>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</si>
  <si>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</si>
  <si>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</si>
  <si>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</si>
  <si>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</si>
  <si>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</si>
  <si>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</si>
  <si>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</si>
  <si>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</si>
  <si>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Industry</t>
  </si>
  <si>
    <t>IND-003,IND-151,IND-267,IND-269</t>
  </si>
  <si>
    <t>IND-005,IND-114,IND-164,IND-212</t>
  </si>
  <si>
    <t>IND-061</t>
  </si>
  <si>
    <t>IND-120</t>
  </si>
  <si>
    <t>IND-170</t>
  </si>
  <si>
    <t>IND-259</t>
  </si>
  <si>
    <t>IND-268</t>
  </si>
  <si>
    <t>IND-013,IND-115</t>
  </si>
  <si>
    <t>IND-016,IND-147,IND-225,IND-308</t>
  </si>
  <si>
    <t>IND-039</t>
  </si>
  <si>
    <t>IND-048,IND-167</t>
  </si>
  <si>
    <t>IND-053</t>
  </si>
  <si>
    <t>IND-076,IND-373</t>
  </si>
  <si>
    <t>IND-088,IND-333</t>
  </si>
  <si>
    <t>IND-089,IND-337</t>
  </si>
  <si>
    <t>IND-143</t>
  </si>
  <si>
    <t>IND-185,IND-255</t>
  </si>
  <si>
    <t>IND-199</t>
  </si>
  <si>
    <t>IND-209</t>
  </si>
  <si>
    <t>IND-224</t>
  </si>
  <si>
    <t>IND-237</t>
  </si>
  <si>
    <t>IND-249</t>
  </si>
  <si>
    <t>IND-278,IND-286</t>
  </si>
  <si>
    <t>IND-279</t>
  </si>
  <si>
    <t>IND-309</t>
  </si>
  <si>
    <t>IND-320</t>
  </si>
  <si>
    <t>IND-332</t>
  </si>
  <si>
    <t>IND-334</t>
  </si>
  <si>
    <t>IND-346</t>
  </si>
  <si>
    <t>IND-347</t>
  </si>
  <si>
    <t>IND-358</t>
  </si>
  <si>
    <t>IND-366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</si>
  <si>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</si>
  <si>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</si>
  <si>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</si>
  <si>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</si>
  <si>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</si>
  <si>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</si>
  <si>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</si>
  <si>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</si>
  <si>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</si>
  <si>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</si>
  <si>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</si>
  <si>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</si>
  <si>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</si>
  <si>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</si>
  <si>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</si>
  <si>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</si>
  <si>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</si>
  <si>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</si>
  <si>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</si>
  <si>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</si>
  <si>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</si>
  <si>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</si>
  <si>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</si>
  <si>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</si>
  <si>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</si>
  <si>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</si>
  <si>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</si>
  <si>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</si>
  <si>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</si>
  <si>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</si>
  <si>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</si>
  <si>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</si>
  <si>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</si>
  <si>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</si>
  <si>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</si>
  <si>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</si>
  <si>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</si>
  <si>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</si>
  <si>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</si>
  <si>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</si>
  <si>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</si>
  <si>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</si>
  <si>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</si>
  <si>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</si>
  <si>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</si>
  <si>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</si>
  <si>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</si>
  <si>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</si>
  <si>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</si>
  <si>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</si>
  <si>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</si>
  <si>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</si>
  <si>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</si>
  <si>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</si>
  <si>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</si>
  <si>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</si>
  <si>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</si>
  <si>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</si>
  <si>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</si>
  <si>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</si>
  <si>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</si>
  <si>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</si>
  <si>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</si>
  <si>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</si>
  <si>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</si>
  <si>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</si>
  <si>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</si>
  <si>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</si>
  <si>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</si>
  <si>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</si>
  <si>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</si>
  <si>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</si>
  <si>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</si>
  <si>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</si>
  <si>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</si>
  <si>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</si>
  <si>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</si>
  <si>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</si>
  <si>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</si>
  <si>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</si>
  <si>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</si>
  <si>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</si>
  <si>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</si>
  <si>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</si>
  <si>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</si>
  <si>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</si>
  <si>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</si>
  <si>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</si>
  <si>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</si>
  <si>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</si>
  <si>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</si>
  <si>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</si>
  <si>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</si>
  <si>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</si>
  <si>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</si>
  <si>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</si>
  <si>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</si>
  <si>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</si>
  <si>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</si>
  <si>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</si>
  <si>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</si>
  <si>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</si>
  <si>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</si>
  <si>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</si>
  <si>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</si>
  <si>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</si>
  <si>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</si>
  <si>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</si>
  <si>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</si>
  <si>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</si>
  <si>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</si>
  <si>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</si>
  <si>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</si>
  <si>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</si>
  <si>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</si>
  <si>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</si>
  <si>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</si>
  <si>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P01</t>
  </si>
  <si>
    <t>P02</t>
  </si>
  <si>
    <t>P03</t>
  </si>
  <si>
    <t>P04</t>
  </si>
  <si>
    <t>P05</t>
  </si>
  <si>
    <t>P06</t>
  </si>
  <si>
    <t>P07</t>
  </si>
  <si>
    <t>Pipeline</t>
  </si>
  <si>
    <t>Waterway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</si>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</sst>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"/>
    <numFmt numFmtId="165" formatCode="0.000000000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1" fillId="0" borderId="4" xfId="0" applyFont="1" applyBorder="1"/>
    <xf numFmtId="0" fontId="3" fillId="0" borderId="2" xfId="0" applyFont="1" applyBorder="1"/>
    <xf numFmtId="0" fontId="3" fillId="0" borderId="5" xfId="0" applyFont="1" applyBorder="1"/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/>
    <xf numFmtId="0" fontId="5" fillId="0" borderId="2" xfId="0" applyFont="1" applyBorder="1"/>
    <xf numFmtId="164" fontId="0" fillId="0" borderId="6" xfId="0" applyNumberFormat="1" applyBorder="1" applyAlignment="1">
      <alignment horizontal="center"/>
    </xf>
    <xf numFmtId="0" fontId="3" fillId="0" borderId="6" xfId="0" applyFont="1" applyBorder="1"/>
    <xf numFmtId="0" fontId="5" fillId="0" borderId="6" xfId="0" applyFont="1" applyBorder="1"/>
    <xf numFmtId="0" fontId="5" fillId="0" borderId="5" xfId="0" applyFon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1" fontId="0" fillId="0" borderId="2" xfId="0" applyNumberFormat="1" applyBorder="1"/>
    <xf numFmtId="1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33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65" formatCode="0.0000000000000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00000000000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00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382B5-DDBE-4A96-A02F-66187B1724FB}" name="Table3" displayName="Table3" ref="A1:G80" totalsRowShown="0" headerRowDxfId="32" dataDxfId="30" headerRowBorderDxfId="31" tableBorderDxfId="29" totalsRowBorderDxfId="28">
  <autoFilter ref="A1:G80" xr:uid="{CD3382B5-DDBE-4A96-A02F-66187B1724FB}"/>
  <tableColumns count="7">
    <tableColumn id="1" xr3:uid="{8ED322A1-F0B4-4A6B-9679-23C18FC3D5DC}" name="terminals" dataDxfId="27"/>
    <tableColumn id="5" xr3:uid="{BF1C205A-0347-468E-B13F-C19979330838}" name="ID" dataDxfId="26"/>
    <tableColumn id="2" xr3:uid="{2181ECC8-119D-4520-8720-053D91AE10E5}" name="UTM_Easting" dataDxfId="25"/>
    <tableColumn id="4" xr3:uid="{430C2FF0-DA7C-44C3-9B1C-D69ED838D74E}" name="UTM_Northing" dataDxfId="24"/>
    <tableColumn id="7" xr3:uid="{117C31E1-8720-4DA6-96D8-77DF6696D34D}" name="UTM_Zone" dataDxfId="23">
      <calculatedColumnFormula>_xlfn.XLOOKUP(Table3[[#This Row],[ID]],Tabel7[ID],Tabel7[UTM_Zone],"")</calculatedColumnFormula>
    </tableColumn>
    <tableColumn id="6" xr3:uid="{7A797B3E-DD18-4B03-A9E1-A7AAFF004D90}" name="Categorie" dataDxfId="22"/>
    <tableColumn id="3" xr3:uid="{D1CD9C65-6FA6-4EBD-9B35-3EB13822A749}" name="timestep 0" dataDxfId="21">
      <calculatedColumnFormula>_xlfn.XLOOKUP(Table3[[#This Row],[ID]],Nodes_coordinaten[cluster],Nodes_coordinaten[Demand aardgas],"")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>
  <autoFilter ref="A1:C3" xr:uid="{00000000-0009-0000-0100-000002000000}"/>
  <tableColumns count="3">
    <tableColumn id="1" xr3:uid="{00000000-0010-0000-0100-000001000000}" name="coordinates"/>
    <tableColumn id="2" xr3:uid="{00000000-0010-0000-0100-000002000000}" name="amount"/>
    <tableColumn id="3" xr3:uid="{00000000-0010-0000-0100-000003000000}" name="capacit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B65" totalsRowShown="0" headerRowDxfId="20" dataDxfId="19">
  <autoFilter ref="A1:B65" xr:uid="{00000000-0009-0000-0100-000004000000}"/>
  <tableColumns count="2">
    <tableColumn id="1" xr3:uid="{00000000-0010-0000-0200-000001000000}" name="node 1" dataDxfId="18"/>
    <tableColumn id="2" xr3:uid="{00000000-0010-0000-0200-000002000000}" name="node 2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9" totalsRowShown="0" headerRowDxfId="16" dataDxfId="15">
  <autoFilter ref="A1:C9" xr:uid="{00000000-0009-0000-0100-000005000000}"/>
  <tableColumns count="3">
    <tableColumn id="1" xr3:uid="{00000000-0010-0000-0300-000001000000}" name="obstacle 0" dataDxfId="14"/>
    <tableColumn id="2" xr3:uid="{00000000-0010-0000-0300-000002000000}" name="obstacle 1" dataDxfId="13"/>
    <tableColumn id="3" xr3:uid="{00000000-0010-0000-0300-000003000000}" name="obstacle 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J147" totalsRowShown="0" headerRowDxfId="11" dataDxfId="10">
  <autoFilter ref="A1:J147" xr:uid="{00000000-0009-0000-0100-000001000000}"/>
  <tableColumns count="10">
    <tableColumn id="1" xr3:uid="{00000000-0010-0000-0400-000001000000}" name="UTM_Easting_1" dataDxfId="9">
      <calculatedColumnFormula>_xlfn.XLOOKUP(Table1[[#This Row],[Node 1]],Tabel7[ID],Tabel7[UTM_Easting],"")</calculatedColumnFormula>
    </tableColumn>
    <tableColumn id="4" xr3:uid="{155F7021-46C6-4D81-AD7E-472857C84DDF}" name="UTM_Northing_1" dataDxfId="8">
      <calculatedColumnFormula>_xlfn.XLOOKUP(Table1[[#This Row],[Node 1]],Tabel7[ID],Tabel7[UTM_Northing],"")</calculatedColumnFormula>
    </tableColumn>
    <tableColumn id="9" xr3:uid="{E7EBF74F-FFDD-45C0-9059-354AC24A9F97}" name="UTM_Zone1" dataDxfId="7">
      <calculatedColumnFormula>_xlfn.XLOOKUP(Table1[[#This Row],[Node 1]],Tabel7[ID],Tabel7[UTM_Zone],"")</calculatedColumnFormula>
    </tableColumn>
    <tableColumn id="2" xr3:uid="{00000000-0010-0000-0400-000002000000}" name="UTM_Easting_2" dataDxfId="6">
      <calculatedColumnFormula>_xlfn.XLOOKUP(Table1[[#This Row],[Node 2]],Tabel7[ID],Tabel7[UTM_Easting],"")</calculatedColumnFormula>
    </tableColumn>
    <tableColumn id="5" xr3:uid="{7E38811E-9E59-41D5-A067-C54BB12B10B7}" name="UTM_Northing_2" dataDxfId="5">
      <calculatedColumnFormula>_xlfn.XLOOKUP(Table1[[#This Row],[Node 2]],Tabel7[ID],Tabel7[UTM_Northing],"")</calculatedColumnFormula>
    </tableColumn>
    <tableColumn id="10" xr3:uid="{71A8C6C7-02D9-4850-B9E0-1F742120F30E}" name="UTM_Zone2" dataDxfId="4">
      <calculatedColumnFormula>_xlfn.XLOOKUP(Table1[[#This Row],[Node 2]],Tabel7[ID],Tabel7[UTM_Zone],"")</calculatedColumnFormula>
    </tableColumn>
    <tableColumn id="3" xr3:uid="{00000000-0010-0000-0400-000003000000}" name="capacity" dataDxfId="3">
      <calculatedColumnFormula>_xlfn.XLOOKUP(Table1[[#This Row],[Categorie]],Tabel8[Categorie],Tabel8[Capaciteit],"")</calculatedColumnFormula>
    </tableColumn>
    <tableColumn id="6" xr3:uid="{3DE0BA6A-B360-4024-A784-D1B2D165B0E4}" name="Node 1" dataDxfId="2"/>
    <tableColumn id="8" xr3:uid="{51F462C3-6578-433B-A0BA-99F598F31470}" name="Node 2" dataDxfId="1"/>
    <tableColumn id="7" xr3:uid="{271158FC-84DA-47C5-A865-D07EA48DF3D0}" name="Categorie" dataDxfId="0">
      <calculatedColumnFormula>IF(ISNUMBER(FIND("P",Table1[[#This Row],[Node 1]])),"Pipeline",
 IF(ISNUMBER(FIND("W",Table1[[#This Row],[Node 1]])),"Waterway",
 IF(ISNUMBER(FIND("R",Table1[[#This Row],[Node 1]])),"Road",
 "")))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52F5E0-78FD-4D57-9094-6EB53F56DBAD}" name="Nodes_coordinaten" displayName="Nodes_coordinaten" ref="A2:H34" totalsRowShown="0">
  <autoFilter ref="A2:H34" xr:uid="{C752F5E0-78FD-4D57-9094-6EB53F56DBAD}"/>
  <tableColumns count="8">
    <tableColumn id="1" xr3:uid="{52B01A56-BA7C-49D7-AEE5-AB087FDE7866}" name="cluster"/>
    <tableColumn id="2" xr3:uid="{03A696B1-D7B3-422F-AEB8-B34472ECF2B7}" name="Demand aardgas"/>
    <tableColumn id="3" xr3:uid="{2F6DCE5D-2C1C-4E12-874E-337BDC10AC42}" name="ID"/>
    <tableColumn id="5" xr3:uid="{A9E37F64-7E0B-4ECE-8642-18158482FB14}" name="Longitude"/>
    <tableColumn id="6" xr3:uid="{1A8736AA-54DE-4CFF-B44D-E0317919360E}" name="Latitude"/>
    <tableColumn id="7" xr3:uid="{9737C155-D96D-4904-861F-95CD99B09587}" name="UTM_Easting"/>
    <tableColumn id="8" xr3:uid="{E5324D25-0DF3-4ABF-AF41-D250BE3690C1}" name="UTM_Northing"/>
    <tableColumn id="9" xr3:uid="{E95CA955-8B43-4287-9A6F-2A28AB5403DD}" name="UTM_Zo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297E1B-E0D4-4ADC-98AF-042C26EC7E74}" name="Tabel7" displayName="Tabel7" ref="A1:F149" totalsRowShown="0">
  <autoFilter ref="A1:F149" xr:uid="{8C297E1B-E0D4-4ADC-98AF-042C26EC7E74}"/>
  <tableColumns count="6">
    <tableColumn id="1" xr3:uid="{DE582C5C-6136-40BC-A8E8-6D8121B45941}" name="ID"/>
    <tableColumn id="2" xr3:uid="{4E567C0E-99A6-4BB5-B767-71C9B7E65BA5}" name="Longitude"/>
    <tableColumn id="3" xr3:uid="{36D06F3C-6ABE-4386-B288-B4BCDCBBC0DA}" name="Latitude"/>
    <tableColumn id="4" xr3:uid="{19AA2BB1-59D3-4BA5-A118-994BB90DFC2E}" name="UTM_Easting"/>
    <tableColumn id="5" xr3:uid="{09826841-D50B-4910-97EF-2340DC86D6F7}" name="UTM_Northing"/>
    <tableColumn id="6" xr3:uid="{2C3A014A-7E17-4177-A061-A82B9A2A5A5A}" name="UTM_Zon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D35850-840E-4CB6-8243-C328C4EEB97C}" name="Tabel8" displayName="Tabel8" ref="I2:J5" totalsRowShown="0">
  <autoFilter ref="I2:J5" xr:uid="{0AD35850-840E-4CB6-8243-C328C4EEB97C}"/>
  <tableColumns count="2">
    <tableColumn id="1" xr3:uid="{B5C39A0F-29F1-4FB0-BC4D-F5699EA05B7A}" name="Categorie"/>
    <tableColumn id="2" xr3:uid="{DE68267B-5B07-4C95-BC82-09D1AE814554}" name="Capacite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B20F-5AAF-4BCB-9949-8687818E7D36}">
  <dimension ref="A1:G94"/>
  <sheetViews>
    <sheetView tabSelected="1" topLeftCell="A19" workbookViewId="0">
      <selection activeCell="L35" sqref="L35"/>
    </sheetView>
  </sheetViews>
  <sheetFormatPr defaultRowHeight="15" x14ac:dyDescent="0.25"/>
  <cols>
    <col min="1" max="2" width="11" customWidth="1"/>
    <col min="3" max="3" width="19" customWidth="1"/>
    <col min="4" max="6" width="19.85546875" customWidth="1"/>
    <col min="7" max="7" width="12" customWidth="1"/>
  </cols>
  <sheetData>
    <row r="1" spans="1:7" x14ac:dyDescent="0.25">
      <c r="A1" s="8" t="s">
        <v>3</v>
      </c>
      <c r="B1" s="8" t="s">
        <v>10</v>
      </c>
      <c r="C1" s="9" t="s">
        <v>15</v>
      </c>
      <c r="D1" s="9" t="s">
        <v>16</v>
      </c>
      <c r="E1" s="9" t="s">
        <v>24</v>
      </c>
      <c r="F1" s="9" t="s">
        <v>17</v>
      </c>
      <c r="G1" s="9" t="s">
        <v>4</v>
      </c>
    </row>
    <row r="2" spans="1:7" x14ac:dyDescent="0.25">
      <c r="A2" s="10">
        <v>0</v>
      </c>
      <c r="B2" s="15">
        <v>1</v>
      </c>
      <c r="C2" s="20">
        <f>_xlfn.XLOOKUP(Table3[[#This Row],[ID]],Nodes_coordinaten[cluster],Nodes_coordinaten[UTM_Easting],"")</f>
        <v>708102</v>
      </c>
      <c r="D2" s="20">
        <f>_xlfn.XLOOKUP(Table3[[#This Row],[ID]],Nodes_coordinaten[cluster],Nodes_coordinaten[UTM_Northing],"")</f>
        <v>5822892</v>
      </c>
      <c r="E2" s="20" t="str">
        <f>_xlfn.XLOOKUP(Table3[[#This Row],[ID]],Nodes_coordinaten[cluster],Nodes_coordinaten[UTM_Zone],"")</f>
        <v>31N</v>
      </c>
      <c r="F2" s="20" t="s">
        <v>55</v>
      </c>
      <c r="G2" s="27">
        <f>_xlfn.XLOOKUP(Table3[[#This Row],[ID]],Nodes_coordinaten[cluster],Nodes_coordinaten[Demand aardgas],"")</f>
        <v>24.413675383728979</v>
      </c>
    </row>
    <row r="3" spans="1:7" x14ac:dyDescent="0.25">
      <c r="A3" s="10">
        <v>1</v>
      </c>
      <c r="B3" s="15">
        <v>2</v>
      </c>
      <c r="C3" s="20">
        <f>_xlfn.XLOOKUP(Table3[[#This Row],[ID]],Nodes_coordinaten[cluster],Nodes_coordinaten[UTM_Easting],"")</f>
        <v>714328</v>
      </c>
      <c r="D3" s="20">
        <f>_xlfn.XLOOKUP(Table3[[#This Row],[ID]],Nodes_coordinaten[cluster],Nodes_coordinaten[UTM_Northing],"")</f>
        <v>5842963</v>
      </c>
      <c r="E3" s="20" t="str">
        <f>_xlfn.XLOOKUP(Table3[[#This Row],[ID]],Nodes_coordinaten[cluster],Nodes_coordinaten[UTM_Zone],"")</f>
        <v>31N</v>
      </c>
      <c r="F3" s="20" t="s">
        <v>55</v>
      </c>
      <c r="G3" s="27">
        <f>_xlfn.XLOOKUP(Table3[[#This Row],[ID]],Nodes_coordinaten[cluster],Nodes_coordinaten[Demand aardgas],"")</f>
        <v>31.349799255999638</v>
      </c>
    </row>
    <row r="4" spans="1:7" x14ac:dyDescent="0.25">
      <c r="A4" s="10">
        <v>2</v>
      </c>
      <c r="B4" s="15">
        <v>8</v>
      </c>
      <c r="C4" s="20">
        <f>_xlfn.XLOOKUP(Table3[[#This Row],[ID]],Nodes_coordinaten[cluster],Nodes_coordinaten[UTM_Easting],"")</f>
        <v>669231</v>
      </c>
      <c r="D4" s="20">
        <f>_xlfn.XLOOKUP(Table3[[#This Row],[ID]],Nodes_coordinaten[cluster],Nodes_coordinaten[UTM_Northing],"")</f>
        <v>5790121</v>
      </c>
      <c r="E4" s="20" t="str">
        <f>_xlfn.XLOOKUP(Table3[[#This Row],[ID]],Nodes_coordinaten[cluster],Nodes_coordinaten[UTM_Zone],"")</f>
        <v>31N</v>
      </c>
      <c r="F4" s="20" t="s">
        <v>55</v>
      </c>
      <c r="G4" s="27">
        <f>_xlfn.XLOOKUP(Table3[[#This Row],[ID]],Nodes_coordinaten[cluster],Nodes_coordinaten[Demand aardgas],"")</f>
        <v>20.534574468085111</v>
      </c>
    </row>
    <row r="5" spans="1:7" x14ac:dyDescent="0.25">
      <c r="A5" s="10">
        <v>3</v>
      </c>
      <c r="B5" s="15">
        <v>11</v>
      </c>
      <c r="C5" s="20">
        <f>_xlfn.XLOOKUP(Table3[[#This Row],[ID]],Nodes_coordinaten[cluster],Nodes_coordinaten[UTM_Easting],"")</f>
        <v>717300</v>
      </c>
      <c r="D5" s="20">
        <f>_xlfn.XLOOKUP(Table3[[#This Row],[ID]],Nodes_coordinaten[cluster],Nodes_coordinaten[UTM_Northing],"")</f>
        <v>5793110</v>
      </c>
      <c r="E5" s="20" t="str">
        <f>_xlfn.XLOOKUP(Table3[[#This Row],[ID]],Nodes_coordinaten[cluster],Nodes_coordinaten[UTM_Zone],"")</f>
        <v>31N</v>
      </c>
      <c r="F5" s="20" t="s">
        <v>55</v>
      </c>
      <c r="G5" s="27">
        <f>_xlfn.XLOOKUP(Table3[[#This Row],[ID]],Nodes_coordinaten[cluster],Nodes_coordinaten[Demand aardgas],"")</f>
        <v>11.10579665808455</v>
      </c>
    </row>
    <row r="6" spans="1:7" x14ac:dyDescent="0.25">
      <c r="A6" s="10">
        <v>4</v>
      </c>
      <c r="B6" s="15">
        <v>29</v>
      </c>
      <c r="C6" s="20">
        <f>_xlfn.XLOOKUP(Table3[[#This Row],[ID]],Nodes_coordinaten[cluster],Nodes_coordinaten[UTM_Easting],"")</f>
        <v>709871</v>
      </c>
      <c r="D6" s="20">
        <f>_xlfn.XLOOKUP(Table3[[#This Row],[ID]],Nodes_coordinaten[cluster],Nodes_coordinaten[UTM_Northing],"")</f>
        <v>5787814</v>
      </c>
      <c r="E6" s="20" t="str">
        <f>_xlfn.XLOOKUP(Table3[[#This Row],[ID]],Nodes_coordinaten[cluster],Nodes_coordinaten[UTM_Zone],"")</f>
        <v>31N</v>
      </c>
      <c r="F6" s="20" t="s">
        <v>55</v>
      </c>
      <c r="G6" s="27">
        <f>_xlfn.XLOOKUP(Table3[[#This Row],[ID]],Nodes_coordinaten[cluster],Nodes_coordinaten[Demand aardgas],"")</f>
        <v>1.160714285714286</v>
      </c>
    </row>
    <row r="7" spans="1:7" x14ac:dyDescent="0.25">
      <c r="A7" s="10">
        <v>5</v>
      </c>
      <c r="B7" s="19">
        <v>33</v>
      </c>
      <c r="C7" s="20">
        <f>_xlfn.XLOOKUP(Table3[[#This Row],[ID]],Nodes_coordinaten[cluster],Nodes_coordinaten[UTM_Easting],"")</f>
        <v>718982</v>
      </c>
      <c r="D7" s="20">
        <f>_xlfn.XLOOKUP(Table3[[#This Row],[ID]],Nodes_coordinaten[cluster],Nodes_coordinaten[UTM_Northing],"")</f>
        <v>5772912</v>
      </c>
      <c r="E7" s="20" t="str">
        <f>_xlfn.XLOOKUP(Table3[[#This Row],[ID]],Nodes_coordinaten[cluster],Nodes_coordinaten[UTM_Zone],"")</f>
        <v>31N</v>
      </c>
      <c r="F7" s="20" t="s">
        <v>55</v>
      </c>
      <c r="G7" s="27">
        <f>_xlfn.XLOOKUP(Table3[[#This Row],[ID]],Nodes_coordinaten[cluster],Nodes_coordinaten[Demand aardgas],"")</f>
        <v>25.633620689655171</v>
      </c>
    </row>
    <row r="8" spans="1:7" x14ac:dyDescent="0.25">
      <c r="A8" s="10">
        <v>6</v>
      </c>
      <c r="B8" s="15">
        <v>38</v>
      </c>
      <c r="C8" s="20">
        <f>_xlfn.XLOOKUP(Table3[[#This Row],[ID]],Nodes_coordinaten[cluster],Nodes_coordinaten[UTM_Easting],"")</f>
        <v>670992</v>
      </c>
      <c r="D8" s="20">
        <f>_xlfn.XLOOKUP(Table3[[#This Row],[ID]],Nodes_coordinaten[cluster],Nodes_coordinaten[UTM_Northing],"")</f>
        <v>5803882</v>
      </c>
      <c r="E8" s="20" t="str">
        <f>_xlfn.XLOOKUP(Table3[[#This Row],[ID]],Nodes_coordinaten[cluster],Nodes_coordinaten[UTM_Zone],"")</f>
        <v>31N</v>
      </c>
      <c r="F8" s="20" t="s">
        <v>55</v>
      </c>
      <c r="G8" s="27">
        <f>_xlfn.XLOOKUP(Table3[[#This Row],[ID]],Nodes_coordinaten[cluster],Nodes_coordinaten[Demand aardgas],"")</f>
        <v>12.875</v>
      </c>
    </row>
    <row r="9" spans="1:7" x14ac:dyDescent="0.25">
      <c r="A9" s="10">
        <v>7</v>
      </c>
      <c r="B9" s="15">
        <v>42</v>
      </c>
      <c r="C9" s="20">
        <f>_xlfn.XLOOKUP(Table3[[#This Row],[ID]],Nodes_coordinaten[cluster],Nodes_coordinaten[UTM_Easting],"")</f>
        <v>707210</v>
      </c>
      <c r="D9" s="20">
        <f>_xlfn.XLOOKUP(Table3[[#This Row],[ID]],Nodes_coordinaten[cluster],Nodes_coordinaten[UTM_Northing],"")</f>
        <v>5835220</v>
      </c>
      <c r="E9" s="20" t="str">
        <f>_xlfn.XLOOKUP(Table3[[#This Row],[ID]],Nodes_coordinaten[cluster],Nodes_coordinaten[UTM_Zone],"")</f>
        <v>31N</v>
      </c>
      <c r="F9" s="20" t="s">
        <v>55</v>
      </c>
      <c r="G9" s="27">
        <f>_xlfn.XLOOKUP(Table3[[#This Row],[ID]],Nodes_coordinaten[cluster],Nodes_coordinaten[Demand aardgas],"")</f>
        <v>0.22151898734177211</v>
      </c>
    </row>
    <row r="10" spans="1:7" x14ac:dyDescent="0.25">
      <c r="A10" s="10">
        <v>8</v>
      </c>
      <c r="B10" s="15">
        <v>47</v>
      </c>
      <c r="C10" s="20">
        <f>_xlfn.XLOOKUP(Table3[[#This Row],[ID]],Nodes_coordinaten[cluster],Nodes_coordinaten[UTM_Easting],"")</f>
        <v>723655</v>
      </c>
      <c r="D10" s="20">
        <f>_xlfn.XLOOKUP(Table3[[#This Row],[ID]],Nodes_coordinaten[cluster],Nodes_coordinaten[UTM_Northing],"")</f>
        <v>5808317</v>
      </c>
      <c r="E10" s="20" t="str">
        <f>_xlfn.XLOOKUP(Table3[[#This Row],[ID]],Nodes_coordinaten[cluster],Nodes_coordinaten[UTM_Zone],"")</f>
        <v>31N</v>
      </c>
      <c r="F10" s="20" t="s">
        <v>55</v>
      </c>
      <c r="G10" s="27">
        <f>_xlfn.XLOOKUP(Table3[[#This Row],[ID]],Nodes_coordinaten[cluster],Nodes_coordinaten[Demand aardgas],"")</f>
        <v>14.012724550898209</v>
      </c>
    </row>
    <row r="11" spans="1:7" x14ac:dyDescent="0.25">
      <c r="A11" s="10">
        <v>9</v>
      </c>
      <c r="B11" s="15">
        <v>53</v>
      </c>
      <c r="C11" s="20">
        <f>_xlfn.XLOOKUP(Table3[[#This Row],[ID]],Nodes_coordinaten[cluster],Nodes_coordinaten[UTM_Easting],"")</f>
        <v>679423</v>
      </c>
      <c r="D11" s="20">
        <f>_xlfn.XLOOKUP(Table3[[#This Row],[ID]],Nodes_coordinaten[cluster],Nodes_coordinaten[UTM_Northing],"")</f>
        <v>5782378</v>
      </c>
      <c r="E11" s="20" t="str">
        <f>_xlfn.XLOOKUP(Table3[[#This Row],[ID]],Nodes_coordinaten[cluster],Nodes_coordinaten[UTM_Zone],"")</f>
        <v>31N</v>
      </c>
      <c r="F11" s="20" t="s">
        <v>55</v>
      </c>
      <c r="G11" s="27">
        <f>_xlfn.XLOOKUP(Table3[[#This Row],[ID]],Nodes_coordinaten[cluster],Nodes_coordinaten[Demand aardgas],"")</f>
        <v>1.306000220799294</v>
      </c>
    </row>
    <row r="12" spans="1:7" x14ac:dyDescent="0.25">
      <c r="A12" s="10">
        <v>10</v>
      </c>
      <c r="B12" s="15">
        <v>54</v>
      </c>
      <c r="C12" s="20">
        <f>_xlfn.XLOOKUP(Table3[[#This Row],[ID]],Nodes_coordinaten[cluster],Nodes_coordinaten[UTM_Easting],"")</f>
        <v>669475</v>
      </c>
      <c r="D12" s="20">
        <f>_xlfn.XLOOKUP(Table3[[#This Row],[ID]],Nodes_coordinaten[cluster],Nodes_coordinaten[UTM_Northing],"")</f>
        <v>5773357</v>
      </c>
      <c r="E12" s="20" t="str">
        <f>_xlfn.XLOOKUP(Table3[[#This Row],[ID]],Nodes_coordinaten[cluster],Nodes_coordinaten[UTM_Zone],"")</f>
        <v>31N</v>
      </c>
      <c r="F12" s="20" t="s">
        <v>55</v>
      </c>
      <c r="G12" s="27">
        <f>_xlfn.XLOOKUP(Table3[[#This Row],[ID]],Nodes_coordinaten[cluster],Nodes_coordinaten[Demand aardgas],"")</f>
        <v>1.283010485983211</v>
      </c>
    </row>
    <row r="13" spans="1:7" x14ac:dyDescent="0.25">
      <c r="A13" s="10">
        <v>11</v>
      </c>
      <c r="B13" s="15">
        <v>71</v>
      </c>
      <c r="C13" s="20">
        <f>_xlfn.XLOOKUP(Table3[[#This Row],[ID]],Nodes_coordinaten[cluster],Nodes_coordinaten[UTM_Easting],"")</f>
        <v>721477</v>
      </c>
      <c r="D13" s="20">
        <f>_xlfn.XLOOKUP(Table3[[#This Row],[ID]],Nodes_coordinaten[cluster],Nodes_coordinaten[UTM_Northing],"")</f>
        <v>5822583</v>
      </c>
      <c r="E13" s="20" t="str">
        <f>_xlfn.XLOOKUP(Table3[[#This Row],[ID]],Nodes_coordinaten[cluster],Nodes_coordinaten[UTM_Zone],"")</f>
        <v>31N</v>
      </c>
      <c r="F13" s="20" t="s">
        <v>55</v>
      </c>
      <c r="G13" s="27">
        <f>_xlfn.XLOOKUP(Table3[[#This Row],[ID]],Nodes_coordinaten[cluster],Nodes_coordinaten[Demand aardgas],"")</f>
        <v>7.6595744680851068</v>
      </c>
    </row>
    <row r="14" spans="1:7" x14ac:dyDescent="0.25">
      <c r="A14" s="10">
        <v>12</v>
      </c>
      <c r="B14" s="15">
        <v>84</v>
      </c>
      <c r="C14" s="20">
        <f>_xlfn.XLOOKUP(Table3[[#This Row],[ID]],Nodes_coordinaten[cluster],Nodes_coordinaten[UTM_Easting],"")</f>
        <v>709925</v>
      </c>
      <c r="D14" s="20">
        <f>_xlfn.XLOOKUP(Table3[[#This Row],[ID]],Nodes_coordinaten[cluster],Nodes_coordinaten[UTM_Northing],"")</f>
        <v>5776992</v>
      </c>
      <c r="E14" s="20" t="str">
        <f>_xlfn.XLOOKUP(Table3[[#This Row],[ID]],Nodes_coordinaten[cluster],Nodes_coordinaten[UTM_Zone],"")</f>
        <v>31N</v>
      </c>
      <c r="F14" s="20" t="s">
        <v>55</v>
      </c>
      <c r="G14" s="27">
        <f>_xlfn.XLOOKUP(Table3[[#This Row],[ID]],Nodes_coordinaten[cluster],Nodes_coordinaten[Demand aardgas],"")</f>
        <v>16.025641025641029</v>
      </c>
    </row>
    <row r="15" spans="1:7" x14ac:dyDescent="0.25">
      <c r="A15" s="10">
        <v>13</v>
      </c>
      <c r="B15" s="15">
        <v>104</v>
      </c>
      <c r="C15" s="20">
        <f>_xlfn.XLOOKUP(Table3[[#This Row],[ID]],Nodes_coordinaten[cluster],Nodes_coordinaten[UTM_Easting],"")</f>
        <v>715049</v>
      </c>
      <c r="D15" s="20">
        <f>_xlfn.XLOOKUP(Table3[[#This Row],[ID]],Nodes_coordinaten[cluster],Nodes_coordinaten[UTM_Northing],"")</f>
        <v>5824645</v>
      </c>
      <c r="E15" s="20" t="str">
        <f>_xlfn.XLOOKUP(Table3[[#This Row],[ID]],Nodes_coordinaten[cluster],Nodes_coordinaten[UTM_Zone],"")</f>
        <v>31N</v>
      </c>
      <c r="F15" s="20" t="s">
        <v>55</v>
      </c>
      <c r="G15" s="27">
        <f>_xlfn.XLOOKUP(Table3[[#This Row],[ID]],Nodes_coordinaten[cluster],Nodes_coordinaten[Demand aardgas],"")</f>
        <v>12.875</v>
      </c>
    </row>
    <row r="16" spans="1:7" x14ac:dyDescent="0.25">
      <c r="A16" s="10">
        <v>14</v>
      </c>
      <c r="B16" s="18">
        <v>108</v>
      </c>
      <c r="C16" s="20">
        <f>_xlfn.XLOOKUP(Table3[[#This Row],[ID]],Nodes_coordinaten[cluster],Nodes_coordinaten[UTM_Easting],"")</f>
        <v>681135</v>
      </c>
      <c r="D16" s="20">
        <f>_xlfn.XLOOKUP(Table3[[#This Row],[ID]],Nodes_coordinaten[cluster],Nodes_coordinaten[UTM_Northing],"")</f>
        <v>5768019</v>
      </c>
      <c r="E16" s="20" t="str">
        <f>_xlfn.XLOOKUP(Table3[[#This Row],[ID]],Nodes_coordinaten[cluster],Nodes_coordinaten[UTM_Zone],"")</f>
        <v>31N</v>
      </c>
      <c r="F16" s="20" t="s">
        <v>55</v>
      </c>
      <c r="G16" s="27">
        <f>_xlfn.XLOOKUP(Table3[[#This Row],[ID]],Nodes_coordinaten[cluster],Nodes_coordinaten[Demand aardgas],"")</f>
        <v>13.51390769871862</v>
      </c>
    </row>
    <row r="17" spans="1:7" x14ac:dyDescent="0.25">
      <c r="A17" s="10">
        <v>15</v>
      </c>
      <c r="B17" s="15">
        <v>118</v>
      </c>
      <c r="C17" s="20">
        <f>_xlfn.XLOOKUP(Table3[[#This Row],[ID]],Nodes_coordinaten[cluster],Nodes_coordinaten[UTM_Easting],"")</f>
        <v>664856</v>
      </c>
      <c r="D17" s="20">
        <f>_xlfn.XLOOKUP(Table3[[#This Row],[ID]],Nodes_coordinaten[cluster],Nodes_coordinaten[UTM_Northing],"")</f>
        <v>5819674</v>
      </c>
      <c r="E17" s="20" t="str">
        <f>_xlfn.XLOOKUP(Table3[[#This Row],[ID]],Nodes_coordinaten[cluster],Nodes_coordinaten[UTM_Zone],"")</f>
        <v>31N</v>
      </c>
      <c r="F17" s="20" t="s">
        <v>55</v>
      </c>
      <c r="G17" s="27">
        <f>_xlfn.XLOOKUP(Table3[[#This Row],[ID]],Nodes_coordinaten[cluster],Nodes_coordinaten[Demand aardgas],"")</f>
        <v>12.758620689655171</v>
      </c>
    </row>
    <row r="18" spans="1:7" x14ac:dyDescent="0.25">
      <c r="A18" s="10">
        <v>16</v>
      </c>
      <c r="B18" s="15">
        <v>121</v>
      </c>
      <c r="C18" s="20">
        <f>_xlfn.XLOOKUP(Table3[[#This Row],[ID]],Nodes_coordinaten[cluster],Nodes_coordinaten[UTM_Easting],"")</f>
        <v>719299</v>
      </c>
      <c r="D18" s="20">
        <f>_xlfn.XLOOKUP(Table3[[#This Row],[ID]],Nodes_coordinaten[cluster],Nodes_coordinaten[UTM_Northing],"")</f>
        <v>5783438</v>
      </c>
      <c r="E18" s="20" t="str">
        <f>_xlfn.XLOOKUP(Table3[[#This Row],[ID]],Nodes_coordinaten[cluster],Nodes_coordinaten[UTM_Zone],"")</f>
        <v>31N</v>
      </c>
      <c r="F18" s="20" t="s">
        <v>55</v>
      </c>
      <c r="G18" s="27">
        <f>_xlfn.XLOOKUP(Table3[[#This Row],[ID]],Nodes_coordinaten[cluster],Nodes_coordinaten[Demand aardgas],"")</f>
        <v>0.1452859350850077</v>
      </c>
    </row>
    <row r="19" spans="1:7" x14ac:dyDescent="0.25">
      <c r="A19" s="10">
        <v>17</v>
      </c>
      <c r="B19" s="15">
        <v>125</v>
      </c>
      <c r="C19" s="20">
        <f>_xlfn.XLOOKUP(Table3[[#This Row],[ID]],Nodes_coordinaten[cluster],Nodes_coordinaten[UTM_Easting],"")</f>
        <v>708189</v>
      </c>
      <c r="D19" s="20">
        <f>_xlfn.XLOOKUP(Table3[[#This Row],[ID]],Nodes_coordinaten[cluster],Nodes_coordinaten[UTM_Northing],"")</f>
        <v>5775529</v>
      </c>
      <c r="E19" s="20" t="str">
        <f>_xlfn.XLOOKUP(Table3[[#This Row],[ID]],Nodes_coordinaten[cluster],Nodes_coordinaten[UTM_Zone],"")</f>
        <v>31N</v>
      </c>
      <c r="F19" s="20" t="s">
        <v>55</v>
      </c>
      <c r="G19" s="27">
        <f>_xlfn.XLOOKUP(Table3[[#This Row],[ID]],Nodes_coordinaten[cluster],Nodes_coordinaten[Demand aardgas],"")</f>
        <v>16.025641025641029</v>
      </c>
    </row>
    <row r="20" spans="1:7" x14ac:dyDescent="0.25">
      <c r="A20" s="10">
        <v>18</v>
      </c>
      <c r="B20" s="15">
        <v>134</v>
      </c>
      <c r="C20" s="20">
        <f>_xlfn.XLOOKUP(Table3[[#This Row],[ID]],Nodes_coordinaten[cluster],Nodes_coordinaten[UTM_Easting],"")</f>
        <v>700984</v>
      </c>
      <c r="D20" s="20">
        <f>_xlfn.XLOOKUP(Table3[[#This Row],[ID]],Nodes_coordinaten[cluster],Nodes_coordinaten[UTM_Northing],"")</f>
        <v>5786560</v>
      </c>
      <c r="E20" s="20" t="str">
        <f>_xlfn.XLOOKUP(Table3[[#This Row],[ID]],Nodes_coordinaten[cluster],Nodes_coordinaten[UTM_Zone],"")</f>
        <v>31N</v>
      </c>
      <c r="F20" s="20" t="s">
        <v>55</v>
      </c>
      <c r="G20" s="27">
        <f>_xlfn.XLOOKUP(Table3[[#This Row],[ID]],Nodes_coordinaten[cluster],Nodes_coordinaten[Demand aardgas],"")</f>
        <v>0.1452859350850077</v>
      </c>
    </row>
    <row r="21" spans="1:7" x14ac:dyDescent="0.25">
      <c r="A21" s="10">
        <v>19</v>
      </c>
      <c r="B21" s="15">
        <v>140</v>
      </c>
      <c r="C21" s="20">
        <f>_xlfn.XLOOKUP(Table3[[#This Row],[ID]],Nodes_coordinaten[cluster],Nodes_coordinaten[UTM_Easting],"")</f>
        <v>678367</v>
      </c>
      <c r="D21" s="20">
        <f>_xlfn.XLOOKUP(Table3[[#This Row],[ID]],Nodes_coordinaten[cluster],Nodes_coordinaten[UTM_Northing],"")</f>
        <v>5799592</v>
      </c>
      <c r="E21" s="20" t="str">
        <f>_xlfn.XLOOKUP(Table3[[#This Row],[ID]],Nodes_coordinaten[cluster],Nodes_coordinaten[UTM_Zone],"")</f>
        <v>31N</v>
      </c>
      <c r="F21" s="20" t="s">
        <v>55</v>
      </c>
      <c r="G21" s="27">
        <f>_xlfn.XLOOKUP(Table3[[#This Row],[ID]],Nodes_coordinaten[cluster],Nodes_coordinaten[Demand aardgas],"")</f>
        <v>6.6755674232309742E-2</v>
      </c>
    </row>
    <row r="22" spans="1:7" x14ac:dyDescent="0.25">
      <c r="A22" s="10">
        <v>20</v>
      </c>
      <c r="B22" s="15">
        <v>148</v>
      </c>
      <c r="C22" s="20">
        <f>_xlfn.XLOOKUP(Table3[[#This Row],[ID]],Nodes_coordinaten[cluster],Nodes_coordinaten[UTM_Easting],"")</f>
        <v>715612</v>
      </c>
      <c r="D22" s="20">
        <f>_xlfn.XLOOKUP(Table3[[#This Row],[ID]],Nodes_coordinaten[cluster],Nodes_coordinaten[UTM_Northing],"")</f>
        <v>5834774</v>
      </c>
      <c r="E22" s="20" t="str">
        <f>_xlfn.XLOOKUP(Table3[[#This Row],[ID]],Nodes_coordinaten[cluster],Nodes_coordinaten[UTM_Zone],"")</f>
        <v>31N</v>
      </c>
      <c r="F22" s="20" t="s">
        <v>55</v>
      </c>
      <c r="G22" s="27">
        <f>_xlfn.XLOOKUP(Table3[[#This Row],[ID]],Nodes_coordinaten[cluster],Nodes_coordinaten[Demand aardgas],"")</f>
        <v>12.875</v>
      </c>
    </row>
    <row r="23" spans="1:7" x14ac:dyDescent="0.25">
      <c r="A23" s="10">
        <v>21</v>
      </c>
      <c r="B23" s="15">
        <v>153</v>
      </c>
      <c r="C23" s="20">
        <f>_xlfn.XLOOKUP(Table3[[#This Row],[ID]],Nodes_coordinaten[cluster],Nodes_coordinaten[UTM_Easting],"")</f>
        <v>709554</v>
      </c>
      <c r="D23" s="20">
        <f>_xlfn.XLOOKUP(Table3[[#This Row],[ID]],Nodes_coordinaten[cluster],Nodes_coordinaten[UTM_Northing],"")</f>
        <v>5830357</v>
      </c>
      <c r="E23" s="20" t="str">
        <f>_xlfn.XLOOKUP(Table3[[#This Row],[ID]],Nodes_coordinaten[cluster],Nodes_coordinaten[UTM_Zone],"")</f>
        <v>31N</v>
      </c>
      <c r="F23" s="20" t="s">
        <v>55</v>
      </c>
      <c r="G23" s="27">
        <f>_xlfn.XLOOKUP(Table3[[#This Row],[ID]],Nodes_coordinaten[cluster],Nodes_coordinaten[Demand aardgas],"")</f>
        <v>1.6513761467889909</v>
      </c>
    </row>
    <row r="24" spans="1:7" x14ac:dyDescent="0.25">
      <c r="A24" s="10">
        <v>22</v>
      </c>
      <c r="B24" s="15">
        <v>159</v>
      </c>
      <c r="C24" s="20">
        <f>_xlfn.XLOOKUP(Table3[[#This Row],[ID]],Nodes_coordinaten[cluster],Nodes_coordinaten[UTM_Easting],"")</f>
        <v>708289</v>
      </c>
      <c r="D24" s="20">
        <f>_xlfn.XLOOKUP(Table3[[#This Row],[ID]],Nodes_coordinaten[cluster],Nodes_coordinaten[UTM_Northing],"")</f>
        <v>5779854</v>
      </c>
      <c r="E24" s="20" t="str">
        <f>_xlfn.XLOOKUP(Table3[[#This Row],[ID]],Nodes_coordinaten[cluster],Nodes_coordinaten[UTM_Zone],"")</f>
        <v>31N</v>
      </c>
      <c r="F24" s="20" t="s">
        <v>55</v>
      </c>
      <c r="G24" s="27">
        <f>_xlfn.XLOOKUP(Table3[[#This Row],[ID]],Nodes_coordinaten[cluster],Nodes_coordinaten[Demand aardgas],"")</f>
        <v>23.68521549372613</v>
      </c>
    </row>
    <row r="25" spans="1:7" x14ac:dyDescent="0.25">
      <c r="A25" s="10">
        <v>23</v>
      </c>
      <c r="B25">
        <v>160</v>
      </c>
      <c r="C25" s="20">
        <f>_xlfn.XLOOKUP(Table3[[#This Row],[ID]],Nodes_coordinaten[cluster],Nodes_coordinaten[UTM_Easting],"")</f>
        <v>695354</v>
      </c>
      <c r="D25" s="20">
        <f>_xlfn.XLOOKUP(Table3[[#This Row],[ID]],Nodes_coordinaten[cluster],Nodes_coordinaten[UTM_Northing],"")</f>
        <v>5763810</v>
      </c>
      <c r="E25" s="20" t="str">
        <f>_xlfn.XLOOKUP(Table3[[#This Row],[ID]],Nodes_coordinaten[cluster],Nodes_coordinaten[UTM_Zone],"")</f>
        <v>31N</v>
      </c>
      <c r="F25" s="20" t="s">
        <v>55</v>
      </c>
      <c r="G25" s="27">
        <f>_xlfn.XLOOKUP(Table3[[#This Row],[ID]],Nodes_coordinaten[cluster],Nodes_coordinaten[Demand aardgas],"")</f>
        <v>16.025641025641029</v>
      </c>
    </row>
    <row r="26" spans="1:7" x14ac:dyDescent="0.25">
      <c r="A26" s="10">
        <v>24</v>
      </c>
      <c r="B26" s="15">
        <v>175</v>
      </c>
      <c r="C26" s="20">
        <f>_xlfn.XLOOKUP(Table3[[#This Row],[ID]],Nodes_coordinaten[cluster],Nodes_coordinaten[UTM_Easting],"")</f>
        <v>676118</v>
      </c>
      <c r="D26" s="20">
        <f>_xlfn.XLOOKUP(Table3[[#This Row],[ID]],Nodes_coordinaten[cluster],Nodes_coordinaten[UTM_Northing],"")</f>
        <v>5793916</v>
      </c>
      <c r="E26" s="20" t="str">
        <f>_xlfn.XLOOKUP(Table3[[#This Row],[ID]],Nodes_coordinaten[cluster],Nodes_coordinaten[UTM_Zone],"")</f>
        <v>31N</v>
      </c>
      <c r="F26" s="20" t="s">
        <v>55</v>
      </c>
      <c r="G26" s="27">
        <f>_xlfn.XLOOKUP(Table3[[#This Row],[ID]],Nodes_coordinaten[cluster],Nodes_coordinaten[Demand aardgas],"")</f>
        <v>7.6595744680851068</v>
      </c>
    </row>
    <row r="27" spans="1:7" x14ac:dyDescent="0.25">
      <c r="A27" s="10">
        <v>25</v>
      </c>
      <c r="B27" s="15">
        <v>180</v>
      </c>
      <c r="C27" s="20">
        <f>_xlfn.XLOOKUP(Table3[[#This Row],[ID]],Nodes_coordinaten[cluster],Nodes_coordinaten[UTM_Easting],"")</f>
        <v>702420</v>
      </c>
      <c r="D27" s="20">
        <f>_xlfn.XLOOKUP(Table3[[#This Row],[ID]],Nodes_coordinaten[cluster],Nodes_coordinaten[UTM_Northing],"")</f>
        <v>5797016</v>
      </c>
      <c r="E27" s="20" t="str">
        <f>_xlfn.XLOOKUP(Table3[[#This Row],[ID]],Nodes_coordinaten[cluster],Nodes_coordinaten[UTM_Zone],"")</f>
        <v>31N</v>
      </c>
      <c r="F27" s="20" t="s">
        <v>55</v>
      </c>
      <c r="G27" s="27">
        <f>_xlfn.XLOOKUP(Table3[[#This Row],[ID]],Nodes_coordinaten[cluster],Nodes_coordinaten[Demand aardgas],"")</f>
        <v>0.1452859350850077</v>
      </c>
    </row>
    <row r="28" spans="1:7" x14ac:dyDescent="0.25">
      <c r="A28" s="10">
        <v>26</v>
      </c>
      <c r="B28" s="15">
        <v>188</v>
      </c>
      <c r="C28" s="20">
        <f>_xlfn.XLOOKUP(Table3[[#This Row],[ID]],Nodes_coordinaten[cluster],Nodes_coordinaten[UTM_Easting],"")</f>
        <v>699567</v>
      </c>
      <c r="D28" s="20">
        <f>_xlfn.XLOOKUP(Table3[[#This Row],[ID]],Nodes_coordinaten[cluster],Nodes_coordinaten[UTM_Northing],"")</f>
        <v>5784825</v>
      </c>
      <c r="E28" s="20" t="str">
        <f>_xlfn.XLOOKUP(Table3[[#This Row],[ID]],Nodes_coordinaten[cluster],Nodes_coordinaten[UTM_Zone],"")</f>
        <v>31N</v>
      </c>
      <c r="F28" s="20" t="s">
        <v>55</v>
      </c>
      <c r="G28" s="27">
        <f>_xlfn.XLOOKUP(Table3[[#This Row],[ID]],Nodes_coordinaten[cluster],Nodes_coordinaten[Demand aardgas],"")</f>
        <v>16.025641025641029</v>
      </c>
    </row>
    <row r="29" spans="1:7" x14ac:dyDescent="0.25">
      <c r="A29" s="10">
        <v>27</v>
      </c>
      <c r="B29" s="15">
        <v>189</v>
      </c>
      <c r="C29" s="20">
        <f>_xlfn.XLOOKUP(Table3[[#This Row],[ID]],Nodes_coordinaten[cluster],Nodes_coordinaten[UTM_Easting],"")</f>
        <v>703236</v>
      </c>
      <c r="D29" s="20">
        <f>_xlfn.XLOOKUP(Table3[[#This Row],[ID]],Nodes_coordinaten[cluster],Nodes_coordinaten[UTM_Northing],"")</f>
        <v>5785953</v>
      </c>
      <c r="E29" s="20" t="str">
        <f>_xlfn.XLOOKUP(Table3[[#This Row],[ID]],Nodes_coordinaten[cluster],Nodes_coordinaten[UTM_Zone],"")</f>
        <v>31N</v>
      </c>
      <c r="F29" s="20" t="s">
        <v>55</v>
      </c>
      <c r="G29" s="27">
        <f>_xlfn.XLOOKUP(Table3[[#This Row],[ID]],Nodes_coordinaten[cluster],Nodes_coordinaten[Demand aardgas],"")</f>
        <v>1.137724550898203</v>
      </c>
    </row>
    <row r="30" spans="1:7" x14ac:dyDescent="0.25">
      <c r="A30" s="10">
        <v>28</v>
      </c>
      <c r="B30" s="15">
        <v>198</v>
      </c>
      <c r="C30" s="20">
        <f>_xlfn.XLOOKUP(Table3[[#This Row],[ID]],Nodes_coordinaten[cluster],Nodes_coordinaten[UTM_Easting],"")</f>
        <v>676965</v>
      </c>
      <c r="D30" s="20">
        <f>_xlfn.XLOOKUP(Table3[[#This Row],[ID]],Nodes_coordinaten[cluster],Nodes_coordinaten[UTM_Northing],"")</f>
        <v>5782429</v>
      </c>
      <c r="E30" s="20" t="str">
        <f>_xlfn.XLOOKUP(Table3[[#This Row],[ID]],Nodes_coordinaten[cluster],Nodes_coordinaten[UTM_Zone],"")</f>
        <v>31N</v>
      </c>
      <c r="F30" s="20" t="s">
        <v>55</v>
      </c>
      <c r="G30" s="27">
        <f>_xlfn.XLOOKUP(Table3[[#This Row],[ID]],Nodes_coordinaten[cluster],Nodes_coordinaten[Demand aardgas],"")</f>
        <v>12.875</v>
      </c>
    </row>
    <row r="31" spans="1:7" x14ac:dyDescent="0.25">
      <c r="A31" s="10">
        <v>29</v>
      </c>
      <c r="B31" s="15">
        <v>199</v>
      </c>
      <c r="C31" s="20">
        <f>_xlfn.XLOOKUP(Table3[[#This Row],[ID]],Nodes_coordinaten[cluster],Nodes_coordinaten[UTM_Easting],"")</f>
        <v>674621</v>
      </c>
      <c r="D31" s="20">
        <f>_xlfn.XLOOKUP(Table3[[#This Row],[ID]],Nodes_coordinaten[cluster],Nodes_coordinaten[UTM_Northing],"")</f>
        <v>5792006</v>
      </c>
      <c r="E31" s="20" t="str">
        <f>_xlfn.XLOOKUP(Table3[[#This Row],[ID]],Nodes_coordinaten[cluster],Nodes_coordinaten[UTM_Zone],"")</f>
        <v>31N</v>
      </c>
      <c r="F31" s="20" t="s">
        <v>55</v>
      </c>
      <c r="G31" s="27">
        <f>_xlfn.XLOOKUP(Table3[[#This Row],[ID]],Nodes_coordinaten[cluster],Nodes_coordinaten[Demand aardgas],"")</f>
        <v>12.875</v>
      </c>
    </row>
    <row r="32" spans="1:7" x14ac:dyDescent="0.25">
      <c r="A32" s="10">
        <v>30</v>
      </c>
      <c r="B32" s="15">
        <v>206</v>
      </c>
      <c r="C32" s="20">
        <f>_xlfn.XLOOKUP(Table3[[#This Row],[ID]],Nodes_coordinaten[cluster],Nodes_coordinaten[UTM_Easting],"")</f>
        <v>688623</v>
      </c>
      <c r="D32" s="20">
        <f>_xlfn.XLOOKUP(Table3[[#This Row],[ID]],Nodes_coordinaten[cluster],Nodes_coordinaten[UTM_Northing],"")</f>
        <v>5761249</v>
      </c>
      <c r="E32" s="20" t="str">
        <f>_xlfn.XLOOKUP(Table3[[#This Row],[ID]],Nodes_coordinaten[cluster],Nodes_coordinaten[UTM_Zone],"")</f>
        <v>31N</v>
      </c>
      <c r="F32" s="20" t="s">
        <v>55</v>
      </c>
      <c r="G32" s="27">
        <f>_xlfn.XLOOKUP(Table3[[#This Row],[ID]],Nodes_coordinaten[cluster],Nodes_coordinaten[Demand aardgas],"")</f>
        <v>49.090909090909093</v>
      </c>
    </row>
    <row r="33" spans="1:7" x14ac:dyDescent="0.25">
      <c r="A33" s="10">
        <v>31</v>
      </c>
      <c r="B33" s="15">
        <v>211</v>
      </c>
      <c r="C33" s="20">
        <f>_xlfn.XLOOKUP(Table3[[#This Row],[ID]],Nodes_coordinaten[cluster],Nodes_coordinaten[UTM_Easting],"")</f>
        <v>682624</v>
      </c>
      <c r="D33" s="20">
        <f>_xlfn.XLOOKUP(Table3[[#This Row],[ID]],Nodes_coordinaten[cluster],Nodes_coordinaten[UTM_Northing],"")</f>
        <v>5758908</v>
      </c>
      <c r="E33" s="20" t="str">
        <f>_xlfn.XLOOKUP(Table3[[#This Row],[ID]],Nodes_coordinaten[cluster],Nodes_coordinaten[UTM_Zone],"")</f>
        <v>31N</v>
      </c>
      <c r="F33" s="20" t="s">
        <v>55</v>
      </c>
      <c r="G33" s="27">
        <f>_xlfn.XLOOKUP(Table3[[#This Row],[ID]],Nodes_coordinaten[cluster],Nodes_coordinaten[Demand aardgas],"")</f>
        <v>49.090909090909093</v>
      </c>
    </row>
    <row r="34" spans="1:7" x14ac:dyDescent="0.25">
      <c r="A34" s="10">
        <v>32</v>
      </c>
      <c r="B34" s="15" t="s">
        <v>205</v>
      </c>
      <c r="C34" s="20">
        <f>_xlfn.XLOOKUP(Table3[[#This Row],[ID]],Tabel7[ID],Tabel7[UTM_Easting],"")</f>
        <v>719188</v>
      </c>
      <c r="D34" s="20">
        <f>_xlfn.XLOOKUP(Table3[[#This Row],[ID]],Tabel7[ID],Tabel7[UTM_Northing],"")</f>
        <v>5763637</v>
      </c>
      <c r="E34" s="20" t="str">
        <f>_xlfn.XLOOKUP(Table3[[#This Row],[ID]],Tabel7[ID],Tabel7[UTM_Zone],"")</f>
        <v>31N</v>
      </c>
      <c r="F34" s="20" t="s">
        <v>212</v>
      </c>
      <c r="G34" s="27">
        <v>-250</v>
      </c>
    </row>
    <row r="35" spans="1:7" x14ac:dyDescent="0.25">
      <c r="A35" s="10">
        <v>33</v>
      </c>
      <c r="B35" s="10" t="s">
        <v>133</v>
      </c>
      <c r="C35" s="20">
        <f>_xlfn.XLOOKUP(Table3[[#This Row],[ID]],Tabel7[ID],Tabel7[UTM_Easting],"")</f>
        <v>653849</v>
      </c>
      <c r="D35" s="20">
        <f>_xlfn.XLOOKUP(Table3[[#This Row],[ID]],Tabel7[ID],Tabel7[UTM_Northing],"")</f>
        <v>5761097</v>
      </c>
      <c r="E35" s="20" t="str">
        <f>_xlfn.XLOOKUP(Table3[[#This Row],[ID]],Tabel7[ID],Tabel7[UTM_Zone],"")</f>
        <v>31N</v>
      </c>
      <c r="F35" s="13" t="s">
        <v>213</v>
      </c>
      <c r="G35" s="27">
        <v>-300</v>
      </c>
    </row>
    <row r="36" spans="1:7" x14ac:dyDescent="0.25">
      <c r="A36" s="10">
        <v>34</v>
      </c>
      <c r="B36" s="10" t="s">
        <v>137</v>
      </c>
      <c r="C36" s="20">
        <f>_xlfn.XLOOKUP(Table3[[#This Row],[ID]],Tabel7[ID],Tabel7[UTM_Easting],"")</f>
        <v>651897</v>
      </c>
      <c r="D36" s="20">
        <f>_xlfn.XLOOKUP(Table3[[#This Row],[ID]],Tabel7[ID],Tabel7[UTM_Northing],"")</f>
        <v>5813680</v>
      </c>
      <c r="E36" s="20" t="str">
        <f>_xlfn.XLOOKUP(Table3[[#This Row],[ID]],Tabel7[ID],Tabel7[UTM_Zone],"")</f>
        <v>31N</v>
      </c>
      <c r="F36" s="13" t="s">
        <v>213</v>
      </c>
      <c r="G36" s="27">
        <v>-300</v>
      </c>
    </row>
    <row r="37" spans="1:7" x14ac:dyDescent="0.25">
      <c r="A37" s="10">
        <v>35</v>
      </c>
      <c r="B37" s="15" t="s">
        <v>42</v>
      </c>
      <c r="C37" s="20">
        <f>_xlfn.XLOOKUP(Table3[[#This Row],[ID]],Tabel7[ID],Tabel7[UTM_Easting],"")</f>
        <v>652883</v>
      </c>
      <c r="D37" s="20">
        <f>_xlfn.XLOOKUP(Table3[[#This Row],[ID]],Tabel7[ID],Tabel7[UTM_Northing],"")</f>
        <v>5802614</v>
      </c>
      <c r="E37" s="20" t="str">
        <f>_xlfn.XLOOKUP(Table3[[#This Row],[ID]],Tabel7[ID],Tabel7[UTM_Zone],"")</f>
        <v>31N</v>
      </c>
      <c r="F37" s="13" t="s">
        <v>214</v>
      </c>
      <c r="G37" s="27">
        <v>-300</v>
      </c>
    </row>
    <row r="38" spans="1:7" x14ac:dyDescent="0.25">
      <c r="A38" s="10">
        <v>36</v>
      </c>
      <c r="B38" s="15" t="s">
        <v>54</v>
      </c>
      <c r="C38" s="20">
        <f>_xlfn.XLOOKUP(Table3[[#This Row],[ID]],Tabel7[ID],Tabel7[UTM_Easting],"")</f>
        <v>652996</v>
      </c>
      <c r="D38" s="20">
        <f>_xlfn.XLOOKUP(Table3[[#This Row],[ID]],Tabel7[ID],Tabel7[UTM_Northing],"")</f>
        <v>5789113</v>
      </c>
      <c r="E38" s="20" t="str">
        <f>_xlfn.XLOOKUP(Table3[[#This Row],[ID]],Tabel7[ID],Tabel7[UTM_Zone],"")</f>
        <v>31N</v>
      </c>
      <c r="F38" s="13" t="s">
        <v>214</v>
      </c>
      <c r="G38" s="27">
        <v>-300</v>
      </c>
    </row>
    <row r="39" spans="1:7" x14ac:dyDescent="0.25">
      <c r="A39" s="10">
        <v>37</v>
      </c>
      <c r="B39" s="15" t="s">
        <v>153</v>
      </c>
      <c r="C39" s="20">
        <f>_xlfn.XLOOKUP(Table3[[#This Row],[ID]],Tabel7[ID],Tabel7[UTM_Easting],"")</f>
        <v>653105</v>
      </c>
      <c r="D39" s="20">
        <f>_xlfn.XLOOKUP(Table3[[#This Row],[ID]],Tabel7[ID],Tabel7[UTM_Northing],"")</f>
        <v>5774917</v>
      </c>
      <c r="E39" s="20" t="str">
        <f>_xlfn.XLOOKUP(Table3[[#This Row],[ID]],Tabel7[ID],Tabel7[UTM_Zone],"")</f>
        <v>31N</v>
      </c>
      <c r="F39" s="13" t="s">
        <v>214</v>
      </c>
      <c r="G39" s="27">
        <v>-300</v>
      </c>
    </row>
    <row r="40" spans="1:7" x14ac:dyDescent="0.25">
      <c r="A40" s="10">
        <v>38</v>
      </c>
      <c r="B40" s="15" t="s">
        <v>192</v>
      </c>
      <c r="C40" s="20">
        <f>_xlfn.XLOOKUP(Table3[[#This Row],[ID]],Tabel7[ID],Tabel7[UTM_Easting],"")</f>
        <v>654568</v>
      </c>
      <c r="D40" s="20">
        <f>_xlfn.XLOOKUP(Table3[[#This Row],[ID]],Tabel7[ID],Tabel7[UTM_Northing],"")</f>
        <v>5769914</v>
      </c>
      <c r="E40" s="20" t="str">
        <f>_xlfn.XLOOKUP(Table3[[#This Row],[ID]],Tabel7[ID],Tabel7[UTM_Zone],"")</f>
        <v>31N</v>
      </c>
      <c r="F40" s="13" t="s">
        <v>214</v>
      </c>
      <c r="G40" s="27">
        <v>-300</v>
      </c>
    </row>
    <row r="41" spans="1:7" x14ac:dyDescent="0.25">
      <c r="A41" s="10"/>
      <c r="B41" s="10"/>
      <c r="C41" s="20" t="str">
        <f>_xlfn.XLOOKUP(Table3[[#This Row],[ID]],Nodes_coordinaten[cluster],Nodes_coordinaten[UTM_Easting],"")</f>
        <v/>
      </c>
      <c r="D41" s="20" t="str">
        <f>_xlfn.XLOOKUP(Table3[[#This Row],[ID]],Nodes_coordinaten[cluster],Nodes_coordinaten[UTM_Northing],"")</f>
        <v/>
      </c>
      <c r="E41" s="20" t="str">
        <f>_xlfn.XLOOKUP(Table3[[#This Row],[ID]],Nodes_coordinaten[cluster],Nodes_coordinaten[UTM_Zone],"")</f>
        <v/>
      </c>
      <c r="F41" s="20"/>
      <c r="G41" s="27" t="str">
        <f>_xlfn.XLOOKUP(Table3[[#This Row],[ID]],Nodes_coordinaten[cluster],Nodes_coordinaten[Demand aardgas],"")</f>
        <v/>
      </c>
    </row>
    <row r="42" spans="1:7" x14ac:dyDescent="0.25">
      <c r="A42" s="10"/>
      <c r="B42" s="10"/>
      <c r="C42" s="20" t="str">
        <f>_xlfn.XLOOKUP(Table3[[#This Row],[ID]],Nodes_coordinaten[cluster],Nodes_coordinaten[UTM_Easting],"")</f>
        <v/>
      </c>
      <c r="D42" s="20" t="str">
        <f>_xlfn.XLOOKUP(Table3[[#This Row],[ID]],Nodes_coordinaten[cluster],Nodes_coordinaten[UTM_Northing],"")</f>
        <v/>
      </c>
      <c r="E42" s="20" t="str">
        <f>_xlfn.XLOOKUP(Table3[[#This Row],[ID]],Nodes_coordinaten[cluster],Nodes_coordinaten[UTM_Zone],"")</f>
        <v/>
      </c>
      <c r="F42" s="20"/>
      <c r="G42" s="27" t="str">
        <f>_xlfn.XLOOKUP(Table3[[#This Row],[ID]],Nodes_coordinaten[cluster],Nodes_coordinaten[Demand aardgas],"")</f>
        <v/>
      </c>
    </row>
    <row r="43" spans="1:7" x14ac:dyDescent="0.25">
      <c r="A43" s="10"/>
      <c r="B43" s="10"/>
      <c r="C43" s="20" t="str">
        <f>_xlfn.XLOOKUP(Table3[[#This Row],[ID]],Nodes_coordinaten[cluster],Nodes_coordinaten[UTM_Easting],"")</f>
        <v/>
      </c>
      <c r="D43" s="20" t="str">
        <f>_xlfn.XLOOKUP(Table3[[#This Row],[ID]],Nodes_coordinaten[cluster],Nodes_coordinaten[UTM_Northing],"")</f>
        <v/>
      </c>
      <c r="E43" s="20" t="str">
        <f>_xlfn.XLOOKUP(Table3[[#This Row],[ID]],Nodes_coordinaten[cluster],Nodes_coordinaten[UTM_Zone],"")</f>
        <v/>
      </c>
      <c r="F43" s="20"/>
      <c r="G43" s="27" t="str">
        <f>_xlfn.XLOOKUP(Table3[[#This Row],[ID]],Nodes_coordinaten[cluster],Nodes_coordinaten[Demand aardgas],"")</f>
        <v/>
      </c>
    </row>
    <row r="44" spans="1:7" x14ac:dyDescent="0.25">
      <c r="A44" s="10"/>
      <c r="B44" s="10"/>
      <c r="C44" s="20" t="str">
        <f>_xlfn.XLOOKUP(Table3[[#This Row],[ID]],Nodes_coordinaten[cluster],Nodes_coordinaten[UTM_Easting],"")</f>
        <v/>
      </c>
      <c r="D44" s="20" t="str">
        <f>_xlfn.XLOOKUP(Table3[[#This Row],[ID]],Nodes_coordinaten[cluster],Nodes_coordinaten[UTM_Northing],"")</f>
        <v/>
      </c>
      <c r="E44" s="20" t="str">
        <f>_xlfn.XLOOKUP(Table3[[#This Row],[ID]],Nodes_coordinaten[cluster],Nodes_coordinaten[UTM_Zone],"")</f>
        <v/>
      </c>
      <c r="F44" s="20"/>
      <c r="G44" s="27" t="str">
        <f>_xlfn.XLOOKUP(Table3[[#This Row],[ID]],Nodes_coordinaten[cluster],Nodes_coordinaten[Demand aardgas],"")</f>
        <v/>
      </c>
    </row>
    <row r="45" spans="1:7" x14ac:dyDescent="0.25">
      <c r="A45" s="10"/>
      <c r="B45" s="10"/>
      <c r="C45" s="20" t="str">
        <f>_xlfn.XLOOKUP(Table3[[#This Row],[ID]],Nodes_coordinaten[cluster],Nodes_coordinaten[UTM_Easting],"")</f>
        <v/>
      </c>
      <c r="D45" s="20" t="str">
        <f>_xlfn.XLOOKUP(Table3[[#This Row],[ID]],Nodes_coordinaten[cluster],Nodes_coordinaten[UTM_Northing],"")</f>
        <v/>
      </c>
      <c r="E45" s="20" t="str">
        <f>_xlfn.XLOOKUP(Table3[[#This Row],[ID]],Nodes_coordinaten[cluster],Nodes_coordinaten[UTM_Zone],"")</f>
        <v/>
      </c>
      <c r="F45" s="20"/>
      <c r="G45" s="27" t="str">
        <f>_xlfn.XLOOKUP(Table3[[#This Row],[ID]],Nodes_coordinaten[cluster],Nodes_coordinaten[Demand aardgas],"")</f>
        <v/>
      </c>
    </row>
    <row r="46" spans="1:7" x14ac:dyDescent="0.25">
      <c r="A46" s="11"/>
      <c r="B46" s="17"/>
      <c r="C46" s="20" t="str">
        <f>_xlfn.XLOOKUP(Table3[[#This Row],[ID]],Nodes_coordinaten[cluster],Nodes_coordinaten[UTM_Easting],"")</f>
        <v/>
      </c>
      <c r="D46" s="20" t="str">
        <f>_xlfn.XLOOKUP(Table3[[#This Row],[ID]],Nodes_coordinaten[cluster],Nodes_coordinaten[UTM_Northing],"")</f>
        <v/>
      </c>
      <c r="E46" s="20" t="str">
        <f>_xlfn.XLOOKUP(Table3[[#This Row],[ID]],Nodes_coordinaten[cluster],Nodes_coordinaten[UTM_Zone],"")</f>
        <v/>
      </c>
      <c r="F46" s="13"/>
      <c r="G46" s="27" t="str">
        <f>_xlfn.XLOOKUP(Table3[[#This Row],[ID]],Nodes_coordinaten[cluster],Nodes_coordinaten[Demand aardgas],"")</f>
        <v/>
      </c>
    </row>
    <row r="47" spans="1:7" x14ac:dyDescent="0.25">
      <c r="A47" s="10"/>
      <c r="B47" s="10"/>
      <c r="C47" s="20" t="str">
        <f>_xlfn.XLOOKUP(Table3[[#This Row],[ID]],Nodes_coordinaten[cluster],Nodes_coordinaten[UTM_Easting],"")</f>
        <v/>
      </c>
      <c r="D47" s="20" t="str">
        <f>_xlfn.XLOOKUP(Table3[[#This Row],[ID]],Nodes_coordinaten[cluster],Nodes_coordinaten[UTM_Northing],"")</f>
        <v/>
      </c>
      <c r="E47" s="20" t="str">
        <f>_xlfn.XLOOKUP(Table3[[#This Row],[ID]],Nodes_coordinaten[cluster],Nodes_coordinaten[UTM_Zone],"")</f>
        <v/>
      </c>
      <c r="F47" s="13"/>
      <c r="G47" s="27" t="str">
        <f>_xlfn.XLOOKUP(Table3[[#This Row],[ID]],Nodes_coordinaten[cluster],Nodes_coordinaten[Demand aardgas],"")</f>
        <v/>
      </c>
    </row>
    <row r="48" spans="1:7" x14ac:dyDescent="0.25">
      <c r="A48" s="10"/>
      <c r="B48" s="10"/>
      <c r="C48" s="20" t="str">
        <f>_xlfn.XLOOKUP(Table3[[#This Row],[ID]],Nodes_coordinaten[cluster],Nodes_coordinaten[UTM_Easting],"")</f>
        <v/>
      </c>
      <c r="D48" s="20" t="str">
        <f>_xlfn.XLOOKUP(Table3[[#This Row],[ID]],Nodes_coordinaten[cluster],Nodes_coordinaten[UTM_Northing],"")</f>
        <v/>
      </c>
      <c r="E48" s="20" t="str">
        <f>_xlfn.XLOOKUP(Table3[[#This Row],[ID]],Nodes_coordinaten[cluster],Nodes_coordinaten[UTM_Zone],"")</f>
        <v/>
      </c>
      <c r="F48" s="13"/>
      <c r="G48" s="27" t="str">
        <f>_xlfn.XLOOKUP(Table3[[#This Row],[ID]],Nodes_coordinaten[cluster],Nodes_coordinaten[Demand aardgas],"")</f>
        <v/>
      </c>
    </row>
    <row r="49" spans="1:7" x14ac:dyDescent="0.25">
      <c r="A49" s="10"/>
      <c r="B49" s="10"/>
      <c r="C49" s="20" t="str">
        <f>_xlfn.XLOOKUP(Table3[[#This Row],[ID]],Nodes_coordinaten[cluster],Nodes_coordinaten[UTM_Easting],"")</f>
        <v/>
      </c>
      <c r="D49" s="20" t="str">
        <f>_xlfn.XLOOKUP(Table3[[#This Row],[ID]],Nodes_coordinaten[cluster],Nodes_coordinaten[UTM_Northing],"")</f>
        <v/>
      </c>
      <c r="E49" s="20" t="str">
        <f>_xlfn.XLOOKUP(Table3[[#This Row],[ID]],Nodes_coordinaten[cluster],Nodes_coordinaten[UTM_Zone],"")</f>
        <v/>
      </c>
      <c r="F49" s="13"/>
      <c r="G49" s="27" t="str">
        <f>_xlfn.XLOOKUP(Table3[[#This Row],[ID]],Nodes_coordinaten[cluster],Nodes_coordinaten[Demand aardgas],"")</f>
        <v/>
      </c>
    </row>
    <row r="50" spans="1:7" x14ac:dyDescent="0.25">
      <c r="A50" s="10"/>
      <c r="B50" s="10"/>
      <c r="C50" s="20" t="str">
        <f>_xlfn.XLOOKUP(Table3[[#This Row],[ID]],Nodes_coordinaten[cluster],Nodes_coordinaten[UTM_Easting],"")</f>
        <v/>
      </c>
      <c r="D50" s="20" t="str">
        <f>_xlfn.XLOOKUP(Table3[[#This Row],[ID]],Nodes_coordinaten[cluster],Nodes_coordinaten[UTM_Northing],"")</f>
        <v/>
      </c>
      <c r="E50" s="20" t="str">
        <f>_xlfn.XLOOKUP(Table3[[#This Row],[ID]],Nodes_coordinaten[cluster],Nodes_coordinaten[UTM_Zone],"")</f>
        <v/>
      </c>
      <c r="F50" s="13"/>
      <c r="G50" s="27" t="str">
        <f>_xlfn.XLOOKUP(Table3[[#This Row],[ID]],Nodes_coordinaten[cluster],Nodes_coordinaten[Demand aardgas],"")</f>
        <v/>
      </c>
    </row>
    <row r="51" spans="1:7" x14ac:dyDescent="0.25">
      <c r="A51" s="10"/>
      <c r="B51" s="10"/>
      <c r="C51" s="20" t="str">
        <f>_xlfn.XLOOKUP(Table3[[#This Row],[ID]],Nodes_coordinaten[cluster],Nodes_coordinaten[UTM_Easting],"")</f>
        <v/>
      </c>
      <c r="D51" s="20" t="str">
        <f>_xlfn.XLOOKUP(Table3[[#This Row],[ID]],Nodes_coordinaten[cluster],Nodes_coordinaten[UTM_Northing],"")</f>
        <v/>
      </c>
      <c r="E51" s="20" t="str">
        <f>_xlfn.XLOOKUP(Table3[[#This Row],[ID]],Nodes_coordinaten[cluster],Nodes_coordinaten[UTM_Zone],"")</f>
        <v/>
      </c>
      <c r="F51" s="13"/>
      <c r="G51" s="27" t="str">
        <f>_xlfn.XLOOKUP(Table3[[#This Row],[ID]],Nodes_coordinaten[cluster],Nodes_coordinaten[Demand aardgas],"")</f>
        <v/>
      </c>
    </row>
    <row r="52" spans="1:7" x14ac:dyDescent="0.25">
      <c r="A52" s="10"/>
      <c r="B52" s="10"/>
      <c r="C52" s="20" t="str">
        <f>_xlfn.XLOOKUP(Table3[[#This Row],[ID]],Nodes_coordinaten[cluster],Nodes_coordinaten[UTM_Easting],"")</f>
        <v/>
      </c>
      <c r="D52" s="20" t="str">
        <f>_xlfn.XLOOKUP(Table3[[#This Row],[ID]],Nodes_coordinaten[cluster],Nodes_coordinaten[UTM_Northing],"")</f>
        <v/>
      </c>
      <c r="E52" s="20" t="str">
        <f>_xlfn.XLOOKUP(Table3[[#This Row],[ID]],Nodes_coordinaten[cluster],Nodes_coordinaten[UTM_Zone],"")</f>
        <v/>
      </c>
      <c r="F52" s="13"/>
      <c r="G52" s="26" t="str">
        <f>_xlfn.XLOOKUP(Table3[[#This Row],[ID]],Nodes_coordinaten[cluster],Nodes_coordinaten[Demand aardgas],"")</f>
        <v/>
      </c>
    </row>
    <row r="53" spans="1:7" x14ac:dyDescent="0.25">
      <c r="A53" s="10"/>
      <c r="B53" s="10"/>
      <c r="C53" s="20" t="str">
        <f>_xlfn.XLOOKUP(Table3[[#This Row],[ID]],Nodes_coordinaten[cluster],Nodes_coordinaten[UTM_Easting],"")</f>
        <v/>
      </c>
      <c r="D53" s="20" t="str">
        <f>_xlfn.XLOOKUP(Table3[[#This Row],[ID]],Nodes_coordinaten[cluster],Nodes_coordinaten[UTM_Northing],"")</f>
        <v/>
      </c>
      <c r="E53" s="20" t="str">
        <f>_xlfn.XLOOKUP(Table3[[#This Row],[ID]],Nodes_coordinaten[cluster],Nodes_coordinaten[UTM_Zone],"")</f>
        <v/>
      </c>
      <c r="F53" s="13"/>
      <c r="G53" s="26" t="str">
        <f>_xlfn.XLOOKUP(Table3[[#This Row],[ID]],Nodes_coordinaten[cluster],Nodes_coordinaten[Demand aardgas],"")</f>
        <v/>
      </c>
    </row>
    <row r="54" spans="1:7" x14ac:dyDescent="0.25">
      <c r="A54" s="10"/>
      <c r="B54" s="10"/>
      <c r="C54" s="20" t="str">
        <f>_xlfn.XLOOKUP(Table3[[#This Row],[ID]],Nodes_coordinaten[cluster],Nodes_coordinaten[UTM_Easting],"")</f>
        <v/>
      </c>
      <c r="D54" s="20" t="str">
        <f>_xlfn.XLOOKUP(Table3[[#This Row],[ID]],Nodes_coordinaten[cluster],Nodes_coordinaten[UTM_Northing],"")</f>
        <v/>
      </c>
      <c r="E54" s="20" t="str">
        <f>_xlfn.XLOOKUP(Table3[[#This Row],[ID]],Nodes_coordinaten[cluster],Nodes_coordinaten[UTM_Zone],"")</f>
        <v/>
      </c>
      <c r="F54" s="13"/>
      <c r="G54" s="26" t="str">
        <f>_xlfn.XLOOKUP(Table3[[#This Row],[ID]],Nodes_coordinaten[cluster],Nodes_coordinaten[Demand aardgas],"")</f>
        <v/>
      </c>
    </row>
    <row r="55" spans="1:7" x14ac:dyDescent="0.25">
      <c r="A55" s="11"/>
      <c r="B55" s="17"/>
      <c r="C55" s="20" t="str">
        <f>_xlfn.XLOOKUP(Table3[[#This Row],[ID]],Nodes_coordinaten[cluster],Nodes_coordinaten[UTM_Easting],"")</f>
        <v/>
      </c>
      <c r="D55" s="20" t="str">
        <f>_xlfn.XLOOKUP(Table3[[#This Row],[ID]],Nodes_coordinaten[cluster],Nodes_coordinaten[UTM_Northing],"")</f>
        <v/>
      </c>
      <c r="E55" s="20" t="str">
        <f>_xlfn.XLOOKUP(Table3[[#This Row],[ID]],Nodes_coordinaten[cluster],Nodes_coordinaten[UTM_Zone],"")</f>
        <v/>
      </c>
      <c r="F55" s="13"/>
      <c r="G55" s="26" t="str">
        <f>_xlfn.XLOOKUP(Table3[[#This Row],[ID]],Nodes_coordinaten[cluster],Nodes_coordinaten[Demand aardgas],"")</f>
        <v/>
      </c>
    </row>
    <row r="56" spans="1:7" x14ac:dyDescent="0.25">
      <c r="A56" s="10"/>
      <c r="B56" s="10"/>
      <c r="C56" s="20" t="str">
        <f>_xlfn.XLOOKUP(Table3[[#This Row],[ID]],Nodes_coordinaten[cluster],Nodes_coordinaten[UTM_Easting],"")</f>
        <v/>
      </c>
      <c r="D56" s="20" t="str">
        <f>_xlfn.XLOOKUP(Table3[[#This Row],[ID]],Nodes_coordinaten[cluster],Nodes_coordinaten[UTM_Northing],"")</f>
        <v/>
      </c>
      <c r="E56" s="20" t="str">
        <f>_xlfn.XLOOKUP(Table3[[#This Row],[ID]],Nodes_coordinaten[cluster],Nodes_coordinaten[UTM_Zone],"")</f>
        <v/>
      </c>
      <c r="F56" s="13"/>
      <c r="G56" s="26" t="str">
        <f>_xlfn.XLOOKUP(Table3[[#This Row],[ID]],Nodes_coordinaten[cluster],Nodes_coordinaten[Demand aardgas],"")</f>
        <v/>
      </c>
    </row>
    <row r="57" spans="1:7" x14ac:dyDescent="0.25">
      <c r="A57" s="10"/>
      <c r="B57" s="10"/>
      <c r="C57" s="20" t="str">
        <f>_xlfn.XLOOKUP(Table3[[#This Row],[ID]],Nodes_coordinaten[cluster],Nodes_coordinaten[UTM_Easting],"")</f>
        <v/>
      </c>
      <c r="D57" s="20" t="str">
        <f>_xlfn.XLOOKUP(Table3[[#This Row],[ID]],Nodes_coordinaten[cluster],Nodes_coordinaten[UTM_Northing],"")</f>
        <v/>
      </c>
      <c r="E57" s="20" t="str">
        <f>_xlfn.XLOOKUP(Table3[[#This Row],[ID]],Nodes_coordinaten[cluster],Nodes_coordinaten[UTM_Zone],"")</f>
        <v/>
      </c>
      <c r="F57" s="13"/>
      <c r="G57" s="26" t="str">
        <f>_xlfn.XLOOKUP(Table3[[#This Row],[ID]],Nodes_coordinaten[cluster],Nodes_coordinaten[Demand aardgas],"")</f>
        <v/>
      </c>
    </row>
    <row r="58" spans="1:7" x14ac:dyDescent="0.25">
      <c r="A58" s="10"/>
      <c r="B58" s="10"/>
      <c r="C58" s="20" t="str">
        <f>_xlfn.XLOOKUP(Table3[[#This Row],[ID]],Nodes_coordinaten[cluster],Nodes_coordinaten[UTM_Easting],"")</f>
        <v/>
      </c>
      <c r="D58" s="20" t="str">
        <f>_xlfn.XLOOKUP(Table3[[#This Row],[ID]],Nodes_coordinaten[cluster],Nodes_coordinaten[UTM_Northing],"")</f>
        <v/>
      </c>
      <c r="E58" s="20" t="str">
        <f>_xlfn.XLOOKUP(Table3[[#This Row],[ID]],Nodes_coordinaten[cluster],Nodes_coordinaten[UTM_Zone],"")</f>
        <v/>
      </c>
      <c r="F58" s="13"/>
      <c r="G58" s="26" t="str">
        <f>_xlfn.XLOOKUP(Table3[[#This Row],[ID]],Nodes_coordinaten[cluster],Nodes_coordinaten[Demand aardgas],"")</f>
        <v/>
      </c>
    </row>
    <row r="59" spans="1:7" x14ac:dyDescent="0.25">
      <c r="A59" s="10"/>
      <c r="B59" s="10"/>
      <c r="C59" s="20" t="str">
        <f>_xlfn.XLOOKUP(Table3[[#This Row],[ID]],Nodes_coordinaten[cluster],Nodes_coordinaten[UTM_Easting],"")</f>
        <v/>
      </c>
      <c r="D59" s="20" t="str">
        <f>_xlfn.XLOOKUP(Table3[[#This Row],[ID]],Nodes_coordinaten[cluster],Nodes_coordinaten[UTM_Northing],"")</f>
        <v/>
      </c>
      <c r="E59" s="20" t="str">
        <f>_xlfn.XLOOKUP(Table3[[#This Row],[ID]],Nodes_coordinaten[cluster],Nodes_coordinaten[UTM_Zone],"")</f>
        <v/>
      </c>
      <c r="F59" s="13"/>
      <c r="G59" s="26" t="str">
        <f>_xlfn.XLOOKUP(Table3[[#This Row],[ID]],Nodes_coordinaten[cluster],Nodes_coordinaten[Demand aardgas],"")</f>
        <v/>
      </c>
    </row>
    <row r="60" spans="1:7" x14ac:dyDescent="0.25">
      <c r="A60" s="10"/>
      <c r="B60" s="10"/>
      <c r="C60" s="20" t="str">
        <f>_xlfn.XLOOKUP(Table3[[#This Row],[ID]],Nodes_coordinaten[cluster],Nodes_coordinaten[UTM_Easting],"")</f>
        <v/>
      </c>
      <c r="D60" s="20" t="str">
        <f>_xlfn.XLOOKUP(Table3[[#This Row],[ID]],Nodes_coordinaten[cluster],Nodes_coordinaten[UTM_Northing],"")</f>
        <v/>
      </c>
      <c r="E60" s="20" t="str">
        <f>_xlfn.XLOOKUP(Table3[[#This Row],[ID]],Nodes_coordinaten[cluster],Nodes_coordinaten[UTM_Zone],"")</f>
        <v/>
      </c>
      <c r="F60" s="13"/>
      <c r="G60" s="26" t="str">
        <f>_xlfn.XLOOKUP(Table3[[#This Row],[ID]],Nodes_coordinaten[cluster],Nodes_coordinaten[Demand aardgas],"")</f>
        <v/>
      </c>
    </row>
    <row r="61" spans="1:7" x14ac:dyDescent="0.25">
      <c r="A61" s="10"/>
      <c r="B61" s="10"/>
      <c r="C61" s="20" t="str">
        <f>_xlfn.XLOOKUP(Table3[[#This Row],[ID]],Nodes_coordinaten[cluster],Nodes_coordinaten[UTM_Easting],"")</f>
        <v/>
      </c>
      <c r="D61" s="20" t="str">
        <f>_xlfn.XLOOKUP(Table3[[#This Row],[ID]],Nodes_coordinaten[cluster],Nodes_coordinaten[UTM_Northing],"")</f>
        <v/>
      </c>
      <c r="E61" s="20" t="str">
        <f>_xlfn.XLOOKUP(Table3[[#This Row],[ID]],Nodes_coordinaten[cluster],Nodes_coordinaten[UTM_Zone],"")</f>
        <v/>
      </c>
      <c r="F61" s="13"/>
      <c r="G61" s="26" t="str">
        <f>_xlfn.XLOOKUP(Table3[[#This Row],[ID]],Nodes_coordinaten[cluster],Nodes_coordinaten[Demand aardgas],"")</f>
        <v/>
      </c>
    </row>
    <row r="62" spans="1:7" x14ac:dyDescent="0.25">
      <c r="A62" s="10"/>
      <c r="B62" s="10"/>
      <c r="C62" s="20" t="str">
        <f>_xlfn.XLOOKUP(Table3[[#This Row],[ID]],Nodes_coordinaten[cluster],Nodes_coordinaten[UTM_Easting],"")</f>
        <v/>
      </c>
      <c r="D62" s="20" t="str">
        <f>_xlfn.XLOOKUP(Table3[[#This Row],[ID]],Nodes_coordinaten[cluster],Nodes_coordinaten[UTM_Northing],"")</f>
        <v/>
      </c>
      <c r="E62" s="20" t="str">
        <f>_xlfn.XLOOKUP(Table3[[#This Row],[ID]],Nodes_coordinaten[cluster],Nodes_coordinaten[UTM_Zone],"")</f>
        <v/>
      </c>
      <c r="F62" s="14"/>
      <c r="G62" s="26" t="str">
        <f>_xlfn.XLOOKUP(Table3[[#This Row],[ID]],Nodes_coordinaten[cluster],Nodes_coordinaten[Demand aardgas],"")</f>
        <v/>
      </c>
    </row>
    <row r="63" spans="1:7" x14ac:dyDescent="0.25">
      <c r="A63" s="10"/>
      <c r="B63" s="10"/>
      <c r="C63" s="20" t="str">
        <f>_xlfn.XLOOKUP(Table3[[#This Row],[ID]],Nodes_coordinaten[cluster],Nodes_coordinaten[UTM_Easting],"")</f>
        <v/>
      </c>
      <c r="D63" s="20" t="str">
        <f>_xlfn.XLOOKUP(Table3[[#This Row],[ID]],Nodes_coordinaten[cluster],Nodes_coordinaten[UTM_Northing],"")</f>
        <v/>
      </c>
      <c r="E63" s="20" t="str">
        <f>_xlfn.XLOOKUP(Table3[[#This Row],[ID]],Nodes_coordinaten[cluster],Nodes_coordinaten[UTM_Zone],"")</f>
        <v/>
      </c>
      <c r="F63" s="14"/>
      <c r="G63" s="26" t="str">
        <f>_xlfn.XLOOKUP(Table3[[#This Row],[ID]],Nodes_coordinaten[cluster],Nodes_coordinaten[Demand aardgas],"")</f>
        <v/>
      </c>
    </row>
    <row r="64" spans="1:7" x14ac:dyDescent="0.25">
      <c r="A64" s="10"/>
      <c r="B64" s="10"/>
      <c r="C64" s="20" t="str">
        <f>_xlfn.XLOOKUP(Table3[[#This Row],[ID]],Nodes_coordinaten[cluster],Nodes_coordinaten[UTM_Easting],"")</f>
        <v/>
      </c>
      <c r="D64" s="20" t="str">
        <f>_xlfn.XLOOKUP(Table3[[#This Row],[ID]],Nodes_coordinaten[cluster],Nodes_coordinaten[UTM_Northing],"")</f>
        <v/>
      </c>
      <c r="E64" s="20" t="str">
        <f>_xlfn.XLOOKUP(Table3[[#This Row],[ID]],Nodes_coordinaten[cluster],Nodes_coordinaten[UTM_Zone],"")</f>
        <v/>
      </c>
      <c r="F64" s="14"/>
      <c r="G64" s="26" t="str">
        <f>_xlfn.XLOOKUP(Table3[[#This Row],[ID]],Nodes_coordinaten[cluster],Nodes_coordinaten[Demand aardgas],"")</f>
        <v/>
      </c>
    </row>
    <row r="65" spans="1:7" x14ac:dyDescent="0.25">
      <c r="A65" s="10"/>
      <c r="B65" s="10"/>
      <c r="C65" s="20" t="str">
        <f>_xlfn.XLOOKUP(Table3[[#This Row],[ID]],Nodes_coordinaten[cluster],Nodes_coordinaten[UTM_Easting],"")</f>
        <v/>
      </c>
      <c r="D65" s="20" t="str">
        <f>_xlfn.XLOOKUP(Table3[[#This Row],[ID]],Nodes_coordinaten[cluster],Nodes_coordinaten[UTM_Northing],"")</f>
        <v/>
      </c>
      <c r="E65" s="20" t="str">
        <f>_xlfn.XLOOKUP(Table3[[#This Row],[ID]],Nodes_coordinaten[cluster],Nodes_coordinaten[UTM_Zone],"")</f>
        <v/>
      </c>
      <c r="F65" s="14"/>
      <c r="G65" s="26" t="str">
        <f>_xlfn.XLOOKUP(Table3[[#This Row],[ID]],Nodes_coordinaten[cluster],Nodes_coordinaten[Demand aardgas],"")</f>
        <v/>
      </c>
    </row>
    <row r="66" spans="1:7" x14ac:dyDescent="0.25">
      <c r="A66" s="10"/>
      <c r="B66" s="10"/>
      <c r="C66" s="20" t="str">
        <f>_xlfn.XLOOKUP(Table3[[#This Row],[ID]],Nodes_coordinaten[cluster],Nodes_coordinaten[UTM_Easting],"")</f>
        <v/>
      </c>
      <c r="D66" s="20" t="str">
        <f>_xlfn.XLOOKUP(Table3[[#This Row],[ID]],Nodes_coordinaten[cluster],Nodes_coordinaten[UTM_Northing],"")</f>
        <v/>
      </c>
      <c r="E66" s="20" t="str">
        <f>_xlfn.XLOOKUP(Table3[[#This Row],[ID]],Nodes_coordinaten[cluster],Nodes_coordinaten[UTM_Zone],"")</f>
        <v/>
      </c>
      <c r="F66" s="14"/>
      <c r="G66" s="26" t="str">
        <f>_xlfn.XLOOKUP(Table3[[#This Row],[ID]],Nodes_coordinaten[cluster],Nodes_coordinaten[Demand aardgas],"")</f>
        <v/>
      </c>
    </row>
    <row r="67" spans="1:7" x14ac:dyDescent="0.25">
      <c r="A67" s="10"/>
      <c r="B67" s="10"/>
      <c r="C67" s="20" t="str">
        <f>_xlfn.XLOOKUP(Table3[[#This Row],[ID]],Nodes_coordinaten[cluster],Nodes_coordinaten[UTM_Easting],"")</f>
        <v/>
      </c>
      <c r="D67" s="20" t="str">
        <f>_xlfn.XLOOKUP(Table3[[#This Row],[ID]],Nodes_coordinaten[cluster],Nodes_coordinaten[UTM_Northing],"")</f>
        <v/>
      </c>
      <c r="E67" s="20" t="str">
        <f>_xlfn.XLOOKUP(Table3[[#This Row],[ID]],Nodes_coordinaten[cluster],Nodes_coordinaten[UTM_Zone],"")</f>
        <v/>
      </c>
      <c r="F67" s="14"/>
      <c r="G67" s="26" t="str">
        <f>_xlfn.XLOOKUP(Table3[[#This Row],[ID]],Nodes_coordinaten[cluster],Nodes_coordinaten[Demand aardgas],"")</f>
        <v/>
      </c>
    </row>
    <row r="68" spans="1:7" x14ac:dyDescent="0.25">
      <c r="A68" s="10"/>
      <c r="B68" s="10"/>
      <c r="C68" s="20" t="str">
        <f>_xlfn.XLOOKUP(Table3[[#This Row],[ID]],Nodes_coordinaten[cluster],Nodes_coordinaten[UTM_Easting],"")</f>
        <v/>
      </c>
      <c r="D68" s="20" t="str">
        <f>_xlfn.XLOOKUP(Table3[[#This Row],[ID]],Nodes_coordinaten[cluster],Nodes_coordinaten[UTM_Northing],"")</f>
        <v/>
      </c>
      <c r="E68" s="20" t="str">
        <f>_xlfn.XLOOKUP(Table3[[#This Row],[ID]],Nodes_coordinaten[cluster],Nodes_coordinaten[UTM_Zone],"")</f>
        <v/>
      </c>
      <c r="F68" s="14"/>
      <c r="G68" s="26" t="str">
        <f>_xlfn.XLOOKUP(Table3[[#This Row],[ID]],Nodes_coordinaten[cluster],Nodes_coordinaten[Demand aardgas],"")</f>
        <v/>
      </c>
    </row>
    <row r="69" spans="1:7" x14ac:dyDescent="0.25">
      <c r="A69" s="10"/>
      <c r="B69" s="10"/>
      <c r="C69" s="20" t="str">
        <f>_xlfn.XLOOKUP(Table3[[#This Row],[ID]],Nodes_coordinaten[cluster],Nodes_coordinaten[UTM_Easting],"")</f>
        <v/>
      </c>
      <c r="D69" s="20" t="str">
        <f>_xlfn.XLOOKUP(Table3[[#This Row],[ID]],Nodes_coordinaten[cluster],Nodes_coordinaten[UTM_Northing],"")</f>
        <v/>
      </c>
      <c r="E69" s="20" t="str">
        <f>_xlfn.XLOOKUP(Table3[[#This Row],[ID]],Nodes_coordinaten[cluster],Nodes_coordinaten[UTM_Zone],"")</f>
        <v/>
      </c>
      <c r="F69" s="14"/>
      <c r="G69" s="26" t="str">
        <f>_xlfn.XLOOKUP(Table3[[#This Row],[ID]],Nodes_coordinaten[cluster],Nodes_coordinaten[Demand aardgas],"")</f>
        <v/>
      </c>
    </row>
    <row r="70" spans="1:7" x14ac:dyDescent="0.25">
      <c r="A70" s="10"/>
      <c r="B70" s="10"/>
      <c r="C70" s="20" t="str">
        <f>_xlfn.XLOOKUP(Table3[[#This Row],[ID]],Nodes_coordinaten[cluster],Nodes_coordinaten[UTM_Easting],"")</f>
        <v/>
      </c>
      <c r="D70" s="20" t="str">
        <f>_xlfn.XLOOKUP(Table3[[#This Row],[ID]],Nodes_coordinaten[cluster],Nodes_coordinaten[UTM_Northing],"")</f>
        <v/>
      </c>
      <c r="E70" s="20" t="str">
        <f>_xlfn.XLOOKUP(Table3[[#This Row],[ID]],Nodes_coordinaten[cluster],Nodes_coordinaten[UTM_Zone],"")</f>
        <v/>
      </c>
      <c r="F70" s="14"/>
      <c r="G70" s="26" t="str">
        <f>_xlfn.XLOOKUP(Table3[[#This Row],[ID]],Nodes_coordinaten[cluster],Nodes_coordinaten[Demand aardgas],"")</f>
        <v/>
      </c>
    </row>
    <row r="71" spans="1:7" x14ac:dyDescent="0.25">
      <c r="A71" s="10"/>
      <c r="B71" s="10"/>
      <c r="C71" s="20" t="str">
        <f>_xlfn.XLOOKUP(Table3[[#This Row],[ID]],Nodes_coordinaten[cluster],Nodes_coordinaten[UTM_Easting],"")</f>
        <v/>
      </c>
      <c r="D71" s="20" t="str">
        <f>_xlfn.XLOOKUP(Table3[[#This Row],[ID]],Nodes_coordinaten[cluster],Nodes_coordinaten[UTM_Northing],"")</f>
        <v/>
      </c>
      <c r="E71" s="20" t="str">
        <f>_xlfn.XLOOKUP(Table3[[#This Row],[ID]],Nodes_coordinaten[cluster],Nodes_coordinaten[UTM_Zone],"")</f>
        <v/>
      </c>
      <c r="F71" s="14"/>
      <c r="G71" s="26" t="str">
        <f>_xlfn.XLOOKUP(Table3[[#This Row],[ID]],Nodes_coordinaten[cluster],Nodes_coordinaten[Demand aardgas],"")</f>
        <v/>
      </c>
    </row>
    <row r="72" spans="1:7" x14ac:dyDescent="0.25">
      <c r="A72" s="10"/>
      <c r="B72" s="10"/>
      <c r="C72" s="20" t="str">
        <f>_xlfn.XLOOKUP(Table3[[#This Row],[ID]],Nodes_coordinaten[cluster],Nodes_coordinaten[UTM_Easting],"")</f>
        <v/>
      </c>
      <c r="D72" s="20" t="str">
        <f>_xlfn.XLOOKUP(Table3[[#This Row],[ID]],Nodes_coordinaten[cluster],Nodes_coordinaten[UTM_Northing],"")</f>
        <v/>
      </c>
      <c r="E72" s="20" t="str">
        <f>_xlfn.XLOOKUP(Table3[[#This Row],[ID]],Nodes_coordinaten[cluster],Nodes_coordinaten[UTM_Zone],"")</f>
        <v/>
      </c>
      <c r="F72" s="14"/>
      <c r="G72" s="26" t="str">
        <f>_xlfn.XLOOKUP(Table3[[#This Row],[ID]],Nodes_coordinaten[cluster],Nodes_coordinaten[Demand aardgas],"")</f>
        <v/>
      </c>
    </row>
    <row r="73" spans="1:7" x14ac:dyDescent="0.25">
      <c r="A73" s="10"/>
      <c r="B73" s="10"/>
      <c r="C73" s="20" t="str">
        <f>_xlfn.XLOOKUP(Table3[[#This Row],[ID]],Nodes_coordinaten[cluster],Nodes_coordinaten[UTM_Easting],"")</f>
        <v/>
      </c>
      <c r="D73" s="20" t="str">
        <f>_xlfn.XLOOKUP(Table3[[#This Row],[ID]],Nodes_coordinaten[cluster],Nodes_coordinaten[UTM_Northing],"")</f>
        <v/>
      </c>
      <c r="E73" s="20" t="str">
        <f>_xlfn.XLOOKUP(Table3[[#This Row],[ID]],Nodes_coordinaten[cluster],Nodes_coordinaten[UTM_Zone],"")</f>
        <v/>
      </c>
      <c r="F73" s="14"/>
      <c r="G73" s="26" t="str">
        <f>_xlfn.XLOOKUP(Table3[[#This Row],[ID]],Nodes_coordinaten[cluster],Nodes_coordinaten[Demand aardgas],"")</f>
        <v/>
      </c>
    </row>
    <row r="74" spans="1:7" x14ac:dyDescent="0.25">
      <c r="A74" s="10"/>
      <c r="B74" s="10"/>
      <c r="C74" s="20" t="str">
        <f>_xlfn.XLOOKUP(Table3[[#This Row],[ID]],Nodes_coordinaten[cluster],Nodes_coordinaten[UTM_Easting],"")</f>
        <v/>
      </c>
      <c r="D74" s="20" t="str">
        <f>_xlfn.XLOOKUP(Table3[[#This Row],[ID]],Nodes_coordinaten[cluster],Nodes_coordinaten[UTM_Northing],"")</f>
        <v/>
      </c>
      <c r="E74" s="20" t="str">
        <f>_xlfn.XLOOKUP(Table3[[#This Row],[ID]],Nodes_coordinaten[cluster],Nodes_coordinaten[UTM_Zone],"")</f>
        <v/>
      </c>
      <c r="F74" s="14"/>
      <c r="G74" s="26" t="str">
        <f>_xlfn.XLOOKUP(Table3[[#This Row],[ID]],Nodes_coordinaten[cluster],Nodes_coordinaten[Demand aardgas],"")</f>
        <v/>
      </c>
    </row>
    <row r="75" spans="1:7" x14ac:dyDescent="0.25">
      <c r="A75" s="10"/>
      <c r="B75" s="10"/>
      <c r="C75" s="20" t="str">
        <f>_xlfn.XLOOKUP(Table3[[#This Row],[ID]],Nodes_coordinaten[cluster],Nodes_coordinaten[UTM_Easting],"")</f>
        <v/>
      </c>
      <c r="D75" s="20" t="str">
        <f>_xlfn.XLOOKUP(Table3[[#This Row],[ID]],Nodes_coordinaten[cluster],Nodes_coordinaten[UTM_Northing],"")</f>
        <v/>
      </c>
      <c r="E75" s="20" t="str">
        <f>_xlfn.XLOOKUP(Table3[[#This Row],[ID]],Nodes_coordinaten[cluster],Nodes_coordinaten[UTM_Zone],"")</f>
        <v/>
      </c>
      <c r="F75" s="14"/>
      <c r="G75" s="25" t="str">
        <f>_xlfn.XLOOKUP(Table3[[#This Row],[ID]],Nodes_coordinaten[cluster],Nodes_coordinaten[Demand aardgas],"")</f>
        <v/>
      </c>
    </row>
    <row r="76" spans="1:7" x14ac:dyDescent="0.25">
      <c r="A76" s="10"/>
      <c r="B76" s="10"/>
      <c r="C76" s="20" t="str">
        <f>_xlfn.XLOOKUP(Table3[[#This Row],[ID]],Nodes_coordinaten[cluster],Nodes_coordinaten[UTM_Easting],"")</f>
        <v/>
      </c>
      <c r="D76" s="20" t="str">
        <f>_xlfn.XLOOKUP(Table3[[#This Row],[ID]],Nodes_coordinaten[cluster],Nodes_coordinaten[UTM_Northing],"")</f>
        <v/>
      </c>
      <c r="E76" s="20" t="str">
        <f>_xlfn.XLOOKUP(Table3[[#This Row],[ID]],Nodes_coordinaten[cluster],Nodes_coordinaten[UTM_Zone],"")</f>
        <v/>
      </c>
      <c r="F76" s="14"/>
      <c r="G76" s="25" t="str">
        <f>_xlfn.XLOOKUP(Table3[[#This Row],[ID]],Nodes_coordinaten[cluster],Nodes_coordinaten[Demand aardgas],"")</f>
        <v/>
      </c>
    </row>
    <row r="77" spans="1:7" x14ac:dyDescent="0.25">
      <c r="A77" s="10"/>
      <c r="B77" s="10"/>
      <c r="C77" s="20" t="str">
        <f>_xlfn.XLOOKUP(Table3[[#This Row],[ID]],Nodes_coordinaten[cluster],Nodes_coordinaten[UTM_Easting],"")</f>
        <v/>
      </c>
      <c r="D77" s="20" t="str">
        <f>_xlfn.XLOOKUP(Table3[[#This Row],[ID]],Nodes_coordinaten[cluster],Nodes_coordinaten[UTM_Northing],"")</f>
        <v/>
      </c>
      <c r="E77" s="20" t="str">
        <f>_xlfn.XLOOKUP(Table3[[#This Row],[ID]],Nodes_coordinaten[cluster],Nodes_coordinaten[UTM_Zone],"")</f>
        <v/>
      </c>
      <c r="F77" s="14"/>
      <c r="G77" s="25" t="str">
        <f>_xlfn.XLOOKUP(Table3[[#This Row],[ID]],Nodes_coordinaten[cluster],Nodes_coordinaten[Demand aardgas],"")</f>
        <v/>
      </c>
    </row>
    <row r="78" spans="1:7" x14ac:dyDescent="0.25">
      <c r="A78" s="10"/>
      <c r="B78" s="10"/>
      <c r="C78" s="20" t="str">
        <f>_xlfn.XLOOKUP(Table3[[#This Row],[ID]],Nodes_coordinaten[cluster],Nodes_coordinaten[UTM_Easting],"")</f>
        <v/>
      </c>
      <c r="D78" s="20" t="str">
        <f>_xlfn.XLOOKUP(Table3[[#This Row],[ID]],Nodes_coordinaten[cluster],Nodes_coordinaten[UTM_Northing],"")</f>
        <v/>
      </c>
      <c r="E78" s="20" t="str">
        <f>_xlfn.XLOOKUP(Table3[[#This Row],[ID]],Nodes_coordinaten[cluster],Nodes_coordinaten[UTM_Zone],"")</f>
        <v/>
      </c>
      <c r="F78" s="14"/>
      <c r="G78" s="25" t="str">
        <f>_xlfn.XLOOKUP(Table3[[#This Row],[ID]],Nodes_coordinaten[cluster],Nodes_coordinaten[Demand aardgas],"")</f>
        <v/>
      </c>
    </row>
    <row r="79" spans="1:7" x14ac:dyDescent="0.25">
      <c r="A79" s="10"/>
      <c r="B79" s="10"/>
      <c r="C79" s="20" t="str">
        <f>_xlfn.XLOOKUP(Table3[[#This Row],[ID]],Nodes_coordinaten[cluster],Nodes_coordinaten[UTM_Easting],"")</f>
        <v/>
      </c>
      <c r="D79" s="20" t="str">
        <f>_xlfn.XLOOKUP(Table3[[#This Row],[ID]],Nodes_coordinaten[cluster],Nodes_coordinaten[UTM_Northing],"")</f>
        <v/>
      </c>
      <c r="E79" s="20" t="str">
        <f>_xlfn.XLOOKUP(Table3[[#This Row],[ID]],Nodes_coordinaten[cluster],Nodes_coordinaten[UTM_Zone],"")</f>
        <v/>
      </c>
      <c r="F79" s="14"/>
      <c r="G79" s="25" t="str">
        <f>_xlfn.XLOOKUP(Table3[[#This Row],[ID]],Nodes_coordinaten[cluster],Nodes_coordinaten[Demand aardgas],"")</f>
        <v/>
      </c>
    </row>
    <row r="80" spans="1:7" x14ac:dyDescent="0.25">
      <c r="A80" s="10"/>
      <c r="B80" s="10"/>
      <c r="C80" s="20" t="str">
        <f>_xlfn.XLOOKUP(Table3[[#This Row],[ID]],Nodes_coordinaten[cluster],Nodes_coordinaten[UTM_Easting],"")</f>
        <v/>
      </c>
      <c r="D80" s="20" t="str">
        <f>_xlfn.XLOOKUP(Table3[[#This Row],[ID]],Nodes_coordinaten[cluster],Nodes_coordinaten[UTM_Northing],"")</f>
        <v/>
      </c>
      <c r="E80" s="20" t="str">
        <f>_xlfn.XLOOKUP(Table3[[#This Row],[ID]],Nodes_coordinaten[cluster],Nodes_coordinaten[UTM_Zone],"")</f>
        <v/>
      </c>
      <c r="F80" s="14"/>
      <c r="G80" s="25" t="str">
        <f>_xlfn.XLOOKUP(Table3[[#This Row],[ID]],Nodes_coordinaten[cluster],Nodes_coordinaten[Demand aardgas],"")</f>
        <v/>
      </c>
    </row>
    <row r="81" spans="1:7" x14ac:dyDescent="0.25">
      <c r="A81" s="15"/>
      <c r="B81" s="15"/>
      <c r="C81" s="12"/>
      <c r="D81" s="14"/>
      <c r="E81" s="14"/>
      <c r="F81" s="14"/>
      <c r="G81" s="6"/>
    </row>
    <row r="82" spans="1:7" x14ac:dyDescent="0.25">
      <c r="A82" s="15"/>
      <c r="B82" s="15"/>
      <c r="C82" s="12"/>
      <c r="D82" s="14"/>
      <c r="E82" s="14"/>
      <c r="F82" s="14"/>
      <c r="G82" s="6"/>
    </row>
    <row r="83" spans="1:7" x14ac:dyDescent="0.25">
      <c r="A83" s="15"/>
      <c r="B83" s="15"/>
      <c r="C83" s="12"/>
      <c r="D83" s="14"/>
      <c r="E83" s="14"/>
      <c r="F83" s="14"/>
      <c r="G83" s="6"/>
    </row>
    <row r="84" spans="1:7" x14ac:dyDescent="0.25">
      <c r="A84" s="15"/>
      <c r="B84" s="15"/>
      <c r="C84" s="12"/>
      <c r="D84" s="14"/>
      <c r="E84" s="14"/>
      <c r="F84" s="14"/>
      <c r="G84" s="6"/>
    </row>
    <row r="85" spans="1:7" x14ac:dyDescent="0.25">
      <c r="A85" s="15"/>
      <c r="B85" s="15"/>
      <c r="C85" s="12"/>
      <c r="D85" s="14"/>
      <c r="E85" s="14"/>
      <c r="F85" s="14"/>
      <c r="G85" s="6"/>
    </row>
    <row r="86" spans="1:7" x14ac:dyDescent="0.25">
      <c r="A86" s="15"/>
      <c r="B86" s="15"/>
      <c r="C86" s="12"/>
      <c r="D86" s="14"/>
      <c r="E86" s="14"/>
      <c r="F86" s="14"/>
      <c r="G86" s="6"/>
    </row>
    <row r="87" spans="1:7" x14ac:dyDescent="0.25">
      <c r="A87" s="15"/>
      <c r="B87" s="15"/>
      <c r="C87" s="12"/>
      <c r="D87" s="14"/>
      <c r="E87" s="14"/>
      <c r="F87" s="14"/>
      <c r="G87" s="6"/>
    </row>
    <row r="88" spans="1:7" x14ac:dyDescent="0.25">
      <c r="A88" s="15"/>
      <c r="B88" s="15"/>
      <c r="C88" s="12"/>
      <c r="D88" s="14"/>
      <c r="E88" s="14"/>
      <c r="F88" s="14"/>
      <c r="G88" s="6"/>
    </row>
    <row r="89" spans="1:7" x14ac:dyDescent="0.25">
      <c r="A89" s="15"/>
      <c r="B89" s="15"/>
      <c r="C89" s="12"/>
      <c r="D89" s="14"/>
      <c r="E89" s="14"/>
      <c r="F89" s="14"/>
      <c r="G89" s="6"/>
    </row>
    <row r="90" spans="1:7" x14ac:dyDescent="0.25">
      <c r="A90" s="15"/>
      <c r="B90" s="15"/>
      <c r="C90" s="12"/>
      <c r="D90" s="14"/>
      <c r="E90" s="14"/>
      <c r="F90" s="14"/>
      <c r="G90" s="6"/>
    </row>
    <row r="91" spans="1:7" x14ac:dyDescent="0.25">
      <c r="A91" s="15"/>
      <c r="B91" s="15"/>
      <c r="C91" s="12"/>
      <c r="D91" s="14"/>
      <c r="E91" s="14"/>
      <c r="F91" s="14"/>
      <c r="G91" s="6"/>
    </row>
    <row r="92" spans="1:7" x14ac:dyDescent="0.25">
      <c r="A92" s="15"/>
      <c r="B92" s="15"/>
      <c r="C92" s="12"/>
      <c r="D92" s="14"/>
      <c r="E92" s="14"/>
      <c r="F92" s="14"/>
      <c r="G92" s="6"/>
    </row>
    <row r="93" spans="1:7" x14ac:dyDescent="0.25">
      <c r="A93" s="15"/>
      <c r="B93" s="15"/>
      <c r="C93" s="12"/>
      <c r="D93" s="14"/>
      <c r="E93" s="14"/>
      <c r="F93" s="14"/>
      <c r="G93" s="6"/>
    </row>
    <row r="94" spans="1:7" x14ac:dyDescent="0.25">
      <c r="A94" s="15"/>
      <c r="B94" s="18"/>
      <c r="C94" s="16"/>
      <c r="D94" s="14"/>
      <c r="E94" s="14"/>
      <c r="F94" s="14"/>
      <c r="G94" s="6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D17" sqref="D17"/>
    </sheetView>
  </sheetViews>
  <sheetFormatPr defaultRowHeight="15" x14ac:dyDescent="0.25"/>
  <cols>
    <col min="1" max="1" width="12.85546875" customWidth="1"/>
    <col min="2" max="2" width="9.140625" customWidth="1"/>
    <col min="3" max="3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/>
      <c r="B2" s="3"/>
      <c r="C2" s="4"/>
    </row>
    <row r="3" spans="1:3" x14ac:dyDescent="0.25">
      <c r="A3" s="5"/>
      <c r="B3" s="6"/>
      <c r="C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5"/>
  <sheetViews>
    <sheetView workbookViewId="0">
      <selection activeCell="C32" sqref="C32"/>
    </sheetView>
  </sheetViews>
  <sheetFormatPr defaultRowHeight="15" x14ac:dyDescent="0.25"/>
  <cols>
    <col min="1" max="1" width="11.85546875" style="1" customWidth="1"/>
    <col min="2" max="2" width="12.140625" style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/>
      <c r="B2"/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A2" sqref="A2:C9"/>
    </sheetView>
  </sheetViews>
  <sheetFormatPr defaultRowHeight="15" x14ac:dyDescent="0.25"/>
  <cols>
    <col min="1" max="1" width="14.85546875" style="1" customWidth="1"/>
    <col min="2" max="2" width="15.85546875" style="1" customWidth="1"/>
    <col min="3" max="3" width="16.140625" style="1" customWidth="1"/>
  </cols>
  <sheetData>
    <row r="1" spans="1:3" x14ac:dyDescent="0.25">
      <c r="A1" s="1" t="s">
        <v>7</v>
      </c>
      <c r="B1" s="1" t="s">
        <v>8</v>
      </c>
      <c r="C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8"/>
  <sheetViews>
    <sheetView zoomScale="85" zoomScaleNormal="85" workbookViewId="0">
      <selection activeCell="N11" sqref="N11"/>
    </sheetView>
  </sheetViews>
  <sheetFormatPr defaultRowHeight="15" x14ac:dyDescent="0.25"/>
  <cols>
    <col min="1" max="2" width="16.85546875" style="29" customWidth="1"/>
    <col min="3" max="3" width="16.140625" style="29" bestFit="1" customWidth="1"/>
    <col min="4" max="5" width="16.85546875" style="29" customWidth="1"/>
    <col min="6" max="6" width="16.140625" style="29" bestFit="1" customWidth="1"/>
    <col min="7" max="7" width="16.85546875" style="1" customWidth="1"/>
    <col min="8" max="9" width="11.85546875" bestFit="1" customWidth="1"/>
    <col min="10" max="10" width="14.140625" bestFit="1" customWidth="1"/>
  </cols>
  <sheetData>
    <row r="1" spans="1:10" s="1" customFormat="1" x14ac:dyDescent="0.25">
      <c r="A1" s="1" t="s">
        <v>11</v>
      </c>
      <c r="B1" s="1" t="s">
        <v>12</v>
      </c>
      <c r="C1" s="1" t="s">
        <v>38</v>
      </c>
      <c r="D1" s="1" t="s">
        <v>13</v>
      </c>
      <c r="E1" s="1" t="s">
        <v>14</v>
      </c>
      <c r="F1" s="1" t="s">
        <v>39</v>
      </c>
      <c r="G1" s="1" t="s">
        <v>2</v>
      </c>
      <c r="H1" s="1" t="s">
        <v>18</v>
      </c>
      <c r="I1" s="1" t="s">
        <v>19</v>
      </c>
      <c r="J1" s="1" t="s">
        <v>17</v>
      </c>
    </row>
    <row r="2" spans="1:10" x14ac:dyDescent="0.25">
      <c r="A2" s="30">
        <f>_xlfn.XLOOKUP(Table1[[#This Row],[Node 1]],Tabel7[ID],Tabel7[UTM_Easting],"")</f>
        <v>719188</v>
      </c>
      <c r="B2" s="30">
        <f>_xlfn.XLOOKUP(Table1[[#This Row],[Node 1]],Tabel7[ID],Tabel7[UTM_Northing],"")</f>
        <v>5763637</v>
      </c>
      <c r="C2" s="30" t="str">
        <f>_xlfn.XLOOKUP(Table1[[#This Row],[Node 1]],Tabel7[ID],Tabel7[UTM_Zone],"")</f>
        <v>31N</v>
      </c>
      <c r="D2" s="30">
        <f>_xlfn.XLOOKUP(Table1[[#This Row],[Node 2]],Tabel7[ID],Tabel7[UTM_Easting],"")</f>
        <v>721443</v>
      </c>
      <c r="E2" s="30">
        <f>_xlfn.XLOOKUP(Table1[[#This Row],[Node 2]],Tabel7[ID],Tabel7[UTM_Northing],"")</f>
        <v>5767025</v>
      </c>
      <c r="F2" s="30" t="str">
        <f>_xlfn.XLOOKUP(Table1[[#This Row],[Node 2]],Tabel7[ID],Tabel7[UTM_Zone],"")</f>
        <v>31N</v>
      </c>
      <c r="G2" s="21">
        <f>_xlfn.XLOOKUP(Table1[[#This Row],[Categorie]],Tabel8[Categorie],Tabel8[Capaciteit],"")</f>
        <v>300</v>
      </c>
      <c r="H2" s="22" t="s">
        <v>205</v>
      </c>
      <c r="I2" s="1" t="s">
        <v>206</v>
      </c>
      <c r="J2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" spans="1:10" x14ac:dyDescent="0.25">
      <c r="A3" s="30">
        <f>_xlfn.XLOOKUP(Table1[[#This Row],[Node 1]],Tabel7[ID],Tabel7[UTM_Easting],"")</f>
        <v>721443</v>
      </c>
      <c r="B3" s="31">
        <f>_xlfn.XLOOKUP(Table1[[#This Row],[Node 1]],Tabel7[ID],Tabel7[UTM_Northing],"")</f>
        <v>5767025</v>
      </c>
      <c r="C3" s="31" t="str">
        <f>_xlfn.XLOOKUP(Table1[[#This Row],[Node 1]],Tabel7[ID],Tabel7[UTM_Zone],"")</f>
        <v>31N</v>
      </c>
      <c r="D3" s="31">
        <f>_xlfn.XLOOKUP(Table1[[#This Row],[Node 2]],Tabel7[ID],Tabel7[UTM_Easting],"")</f>
        <v>722303</v>
      </c>
      <c r="E3" s="31">
        <f>_xlfn.XLOOKUP(Table1[[#This Row],[Node 2]],Tabel7[ID],Tabel7[UTM_Northing],"")</f>
        <v>5774215</v>
      </c>
      <c r="F3" s="31" t="str">
        <f>_xlfn.XLOOKUP(Table1[[#This Row],[Node 2]],Tabel7[ID],Tabel7[UTM_Zone],"")</f>
        <v>31N</v>
      </c>
      <c r="G3" s="21">
        <f>_xlfn.XLOOKUP(Table1[[#This Row],[Categorie]],Tabel8[Categorie],Tabel8[Capaciteit],"")</f>
        <v>300</v>
      </c>
      <c r="H3" s="22" t="s">
        <v>206</v>
      </c>
      <c r="I3" s="1" t="s">
        <v>207</v>
      </c>
      <c r="J3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" spans="1:10" x14ac:dyDescent="0.25">
      <c r="A4" s="30">
        <f>_xlfn.XLOOKUP(Table1[[#This Row],[Node 1]],Tabel7[ID],Tabel7[UTM_Easting],"")</f>
        <v>722303</v>
      </c>
      <c r="B4" s="31">
        <f>_xlfn.XLOOKUP(Table1[[#This Row],[Node 1]],Tabel7[ID],Tabel7[UTM_Northing],"")</f>
        <v>5774215</v>
      </c>
      <c r="C4" s="31" t="str">
        <f>_xlfn.XLOOKUP(Table1[[#This Row],[Node 1]],Tabel7[ID],Tabel7[UTM_Zone],"")</f>
        <v>31N</v>
      </c>
      <c r="D4" s="31">
        <f>_xlfn.XLOOKUP(Table1[[#This Row],[Node 2]],Tabel7[ID],Tabel7[UTM_Easting],"")</f>
        <v>725558</v>
      </c>
      <c r="E4" s="31">
        <f>_xlfn.XLOOKUP(Table1[[#This Row],[Node 2]],Tabel7[ID],Tabel7[UTM_Northing],"")</f>
        <v>5776296</v>
      </c>
      <c r="F4" s="31" t="str">
        <f>_xlfn.XLOOKUP(Table1[[#This Row],[Node 2]],Tabel7[ID],Tabel7[UTM_Zone],"")</f>
        <v>31N</v>
      </c>
      <c r="G4" s="21">
        <f>_xlfn.XLOOKUP(Table1[[#This Row],[Categorie]],Tabel8[Categorie],Tabel8[Capaciteit],"")</f>
        <v>300</v>
      </c>
      <c r="H4" s="1" t="s">
        <v>207</v>
      </c>
      <c r="I4" s="23" t="s">
        <v>208</v>
      </c>
      <c r="J4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" spans="1:10" x14ac:dyDescent="0.25">
      <c r="A5" s="30">
        <f>_xlfn.XLOOKUP(Table1[[#This Row],[Node 1]],Tabel7[ID],Tabel7[UTM_Easting],"")</f>
        <v>725558</v>
      </c>
      <c r="B5" s="31">
        <f>_xlfn.XLOOKUP(Table1[[#This Row],[Node 1]],Tabel7[ID],Tabel7[UTM_Northing],"")</f>
        <v>5776296</v>
      </c>
      <c r="C5" s="31" t="str">
        <f>_xlfn.XLOOKUP(Table1[[#This Row],[Node 1]],Tabel7[ID],Tabel7[UTM_Zone],"")</f>
        <v>31N</v>
      </c>
      <c r="D5" s="31">
        <f>_xlfn.XLOOKUP(Table1[[#This Row],[Node 2]],Tabel7[ID],Tabel7[UTM_Easting],"")</f>
        <v>726520</v>
      </c>
      <c r="E5" s="31">
        <f>_xlfn.XLOOKUP(Table1[[#This Row],[Node 2]],Tabel7[ID],Tabel7[UTM_Northing],"")</f>
        <v>5785176</v>
      </c>
      <c r="F5" s="31" t="str">
        <f>_xlfn.XLOOKUP(Table1[[#This Row],[Node 2]],Tabel7[ID],Tabel7[UTM_Zone],"")</f>
        <v>31N</v>
      </c>
      <c r="G5" s="21">
        <f>_xlfn.XLOOKUP(Table1[[#This Row],[Categorie]],Tabel8[Categorie],Tabel8[Capaciteit],"")</f>
        <v>300</v>
      </c>
      <c r="H5" s="23" t="s">
        <v>208</v>
      </c>
      <c r="I5" s="1" t="s">
        <v>209</v>
      </c>
      <c r="J5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6" spans="1:10" x14ac:dyDescent="0.25">
      <c r="A6" s="30">
        <f>_xlfn.XLOOKUP(Table1[[#This Row],[Node 1]],Tabel7[ID],Tabel7[UTM_Easting],"")</f>
        <v>726520</v>
      </c>
      <c r="B6" s="31">
        <f>_xlfn.XLOOKUP(Table1[[#This Row],[Node 1]],Tabel7[ID],Tabel7[UTM_Northing],"")</f>
        <v>5785176</v>
      </c>
      <c r="C6" s="31" t="str">
        <f>_xlfn.XLOOKUP(Table1[[#This Row],[Node 1]],Tabel7[ID],Tabel7[UTM_Zone],"")</f>
        <v>31N</v>
      </c>
      <c r="D6" s="31">
        <f>_xlfn.XLOOKUP(Table1[[#This Row],[Node 2]],Tabel7[ID],Tabel7[UTM_Easting],"")</f>
        <v>728499</v>
      </c>
      <c r="E6" s="31">
        <f>_xlfn.XLOOKUP(Table1[[#This Row],[Node 2]],Tabel7[ID],Tabel7[UTM_Northing],"")</f>
        <v>5791392</v>
      </c>
      <c r="F6" s="31" t="str">
        <f>_xlfn.XLOOKUP(Table1[[#This Row],[Node 2]],Tabel7[ID],Tabel7[UTM_Zone],"")</f>
        <v>31N</v>
      </c>
      <c r="G6" s="21">
        <f>_xlfn.XLOOKUP(Table1[[#This Row],[Categorie]],Tabel8[Categorie],Tabel8[Capaciteit],"")</f>
        <v>300</v>
      </c>
      <c r="H6" s="1" t="s">
        <v>209</v>
      </c>
      <c r="I6" s="1" t="s">
        <v>210</v>
      </c>
      <c r="J6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7" spans="1:10" x14ac:dyDescent="0.25">
      <c r="A7" s="30">
        <f>_xlfn.XLOOKUP(Table1[[#This Row],[Node 1]],Tabel7[ID],Tabel7[UTM_Easting],"")</f>
        <v>728499</v>
      </c>
      <c r="B7" s="31">
        <f>_xlfn.XLOOKUP(Table1[[#This Row],[Node 1]],Tabel7[ID],Tabel7[UTM_Northing],"")</f>
        <v>5791392</v>
      </c>
      <c r="C7" s="31" t="str">
        <f>_xlfn.XLOOKUP(Table1[[#This Row],[Node 1]],Tabel7[ID],Tabel7[UTM_Zone],"")</f>
        <v>31N</v>
      </c>
      <c r="D7" s="31">
        <f>_xlfn.XLOOKUP(Table1[[#This Row],[Node 2]],Tabel7[ID],Tabel7[UTM_Easting],"")</f>
        <v>729452</v>
      </c>
      <c r="E7" s="31">
        <f>_xlfn.XLOOKUP(Table1[[#This Row],[Node 2]],Tabel7[ID],Tabel7[UTM_Northing],"")</f>
        <v>5823770</v>
      </c>
      <c r="F7" s="31" t="str">
        <f>_xlfn.XLOOKUP(Table1[[#This Row],[Node 2]],Tabel7[ID],Tabel7[UTM_Zone],"")</f>
        <v>31N</v>
      </c>
      <c r="G7" s="21">
        <f>_xlfn.XLOOKUP(Table1[[#This Row],[Categorie]],Tabel8[Categorie],Tabel8[Capaciteit],"")</f>
        <v>300</v>
      </c>
      <c r="H7" s="1" t="s">
        <v>210</v>
      </c>
      <c r="I7" s="1" t="s">
        <v>211</v>
      </c>
      <c r="J7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8" spans="1:10" x14ac:dyDescent="0.25">
      <c r="A8" s="30">
        <f>_xlfn.XLOOKUP(Table1[[#This Row],[Node 1]],Tabel7[ID],Tabel7[UTM_Easting],"")</f>
        <v>652883</v>
      </c>
      <c r="B8" s="31">
        <f>_xlfn.XLOOKUP(Table1[[#This Row],[Node 1]],Tabel7[ID],Tabel7[UTM_Northing],"")</f>
        <v>5802614</v>
      </c>
      <c r="C8" s="31" t="str">
        <f>_xlfn.XLOOKUP(Table1[[#This Row],[Node 1]],Tabel7[ID],Tabel7[UTM_Zone],"")</f>
        <v>31N</v>
      </c>
      <c r="D8" s="31">
        <f>_xlfn.XLOOKUP(Table1[[#This Row],[Node 2]],Tabel7[ID],Tabel7[UTM_Easting],"")</f>
        <v>656618</v>
      </c>
      <c r="E8" s="31">
        <f>_xlfn.XLOOKUP(Table1[[#This Row],[Node 2]],Tabel7[ID],Tabel7[UTM_Northing],"")</f>
        <v>5805937</v>
      </c>
      <c r="F8" s="31" t="str">
        <f>_xlfn.XLOOKUP(Table1[[#This Row],[Node 2]],Tabel7[ID],Tabel7[UTM_Zone],"")</f>
        <v>31N</v>
      </c>
      <c r="G8" s="21">
        <f>_xlfn.XLOOKUP(Table1[[#This Row],[Categorie]],Tabel8[Categorie],Tabel8[Capaciteit],"")</f>
        <v>500</v>
      </c>
      <c r="H8" s="1" t="s">
        <v>42</v>
      </c>
      <c r="I8" s="1" t="s">
        <v>43</v>
      </c>
      <c r="J8" t="str">
        <f>IF(ISNUMBER(FIND("P",Table1[[#This Row],[Node 1]])),"Pipeline",
 IF(ISNUMBER(FIND("W",Table1[[#This Row],[Node 1]])),"Waterway",
 IF(ISNUMBER(FIND("R",Table1[[#This Row],[Node 1]])),"Road",
 "")))</f>
        <v>Road</v>
      </c>
    </row>
    <row r="9" spans="1:10" x14ac:dyDescent="0.25">
      <c r="A9" s="30">
        <f>_xlfn.XLOOKUP(Table1[[#This Row],[Node 1]],Tabel7[ID],Tabel7[UTM_Easting],"")</f>
        <v>656618</v>
      </c>
      <c r="B9" s="31">
        <f>_xlfn.XLOOKUP(Table1[[#This Row],[Node 1]],Tabel7[ID],Tabel7[UTM_Northing],"")</f>
        <v>5805937</v>
      </c>
      <c r="C9" s="31" t="str">
        <f>_xlfn.XLOOKUP(Table1[[#This Row],[Node 1]],Tabel7[ID],Tabel7[UTM_Zone],"")</f>
        <v>31N</v>
      </c>
      <c r="D9" s="31">
        <f>_xlfn.XLOOKUP(Table1[[#This Row],[Node 2]],Tabel7[ID],Tabel7[UTM_Easting],"")</f>
        <v>671736</v>
      </c>
      <c r="E9" s="31">
        <f>_xlfn.XLOOKUP(Table1[[#This Row],[Node 2]],Tabel7[ID],Tabel7[UTM_Northing],"")</f>
        <v>5819466</v>
      </c>
      <c r="F9" s="31" t="str">
        <f>_xlfn.XLOOKUP(Table1[[#This Row],[Node 2]],Tabel7[ID],Tabel7[UTM_Zone],"")</f>
        <v>31N</v>
      </c>
      <c r="G9" s="21">
        <f>_xlfn.XLOOKUP(Table1[[#This Row],[Categorie]],Tabel8[Categorie],Tabel8[Capaciteit],"")</f>
        <v>500</v>
      </c>
      <c r="H9" s="1" t="s">
        <v>43</v>
      </c>
      <c r="I9" s="1" t="s">
        <v>44</v>
      </c>
      <c r="J9" t="str">
        <f>IF(ISNUMBER(FIND("P",Table1[[#This Row],[Node 1]])),"Pipeline",
 IF(ISNUMBER(FIND("W",Table1[[#This Row],[Node 1]])),"Waterway",
 IF(ISNUMBER(FIND("R",Table1[[#This Row],[Node 1]])),"Road",
 "")))</f>
        <v>Road</v>
      </c>
    </row>
    <row r="10" spans="1:10" x14ac:dyDescent="0.25">
      <c r="A10" s="30">
        <f>_xlfn.XLOOKUP(Table1[[#This Row],[Node 1]],Tabel7[ID],Tabel7[UTM_Easting],"")</f>
        <v>671736</v>
      </c>
      <c r="B10" s="31">
        <f>_xlfn.XLOOKUP(Table1[[#This Row],[Node 1]],Tabel7[ID],Tabel7[UTM_Northing],"")</f>
        <v>5819466</v>
      </c>
      <c r="C10" s="31" t="str">
        <f>_xlfn.XLOOKUP(Table1[[#This Row],[Node 1]],Tabel7[ID],Tabel7[UTM_Zone],"")</f>
        <v>31N</v>
      </c>
      <c r="D10" s="31">
        <f>_xlfn.XLOOKUP(Table1[[#This Row],[Node 2]],Tabel7[ID],Tabel7[UTM_Easting],"")</f>
        <v>671657</v>
      </c>
      <c r="E10" s="31">
        <f>_xlfn.XLOOKUP(Table1[[#This Row],[Node 2]],Tabel7[ID],Tabel7[UTM_Northing],"")</f>
        <v>5827051</v>
      </c>
      <c r="F10" s="31" t="str">
        <f>_xlfn.XLOOKUP(Table1[[#This Row],[Node 2]],Tabel7[ID],Tabel7[UTM_Zone],"")</f>
        <v>31N</v>
      </c>
      <c r="G10" s="21">
        <f>_xlfn.XLOOKUP(Table1[[#This Row],[Categorie]],Tabel8[Categorie],Tabel8[Capaciteit],"")</f>
        <v>500</v>
      </c>
      <c r="H10" s="1" t="s">
        <v>44</v>
      </c>
      <c r="I10" s="1" t="s">
        <v>45</v>
      </c>
      <c r="J10" t="str">
        <f>IF(ISNUMBER(FIND("P",Table1[[#This Row],[Node 1]])),"Pipeline",
 IF(ISNUMBER(FIND("W",Table1[[#This Row],[Node 1]])),"Waterway",
 IF(ISNUMBER(FIND("R",Table1[[#This Row],[Node 1]])),"Road",
 "")))</f>
        <v>Road</v>
      </c>
    </row>
    <row r="11" spans="1:10" x14ac:dyDescent="0.25">
      <c r="A11" s="30">
        <f>_xlfn.XLOOKUP(Table1[[#This Row],[Node 1]],Tabel7[ID],Tabel7[UTM_Easting],"")</f>
        <v>671657</v>
      </c>
      <c r="B11" s="31">
        <f>_xlfn.XLOOKUP(Table1[[#This Row],[Node 1]],Tabel7[ID],Tabel7[UTM_Northing],"")</f>
        <v>5827051</v>
      </c>
      <c r="C11" s="31" t="str">
        <f>_xlfn.XLOOKUP(Table1[[#This Row],[Node 1]],Tabel7[ID],Tabel7[UTM_Zone],"")</f>
        <v>31N</v>
      </c>
      <c r="D11" s="31">
        <f>_xlfn.XLOOKUP(Table1[[#This Row],[Node 2]],Tabel7[ID],Tabel7[UTM_Easting],"")</f>
        <v>673508</v>
      </c>
      <c r="E11" s="31">
        <f>_xlfn.XLOOKUP(Table1[[#This Row],[Node 2]],Tabel7[ID],Tabel7[UTM_Northing],"")</f>
        <v>5830046</v>
      </c>
      <c r="F11" s="31" t="str">
        <f>_xlfn.XLOOKUP(Table1[[#This Row],[Node 2]],Tabel7[ID],Tabel7[UTM_Zone],"")</f>
        <v>31N</v>
      </c>
      <c r="G11" s="21">
        <f>_xlfn.XLOOKUP(Table1[[#This Row],[Categorie]],Tabel8[Categorie],Tabel8[Capaciteit],"")</f>
        <v>500</v>
      </c>
      <c r="H11" s="1" t="s">
        <v>45</v>
      </c>
      <c r="I11" s="1" t="s">
        <v>46</v>
      </c>
      <c r="J11" t="str">
        <f>IF(ISNUMBER(FIND("P",Table1[[#This Row],[Node 1]])),"Pipeline",
 IF(ISNUMBER(FIND("W",Table1[[#This Row],[Node 1]])),"Waterway",
 IF(ISNUMBER(FIND("R",Table1[[#This Row],[Node 1]])),"Road",
 "")))</f>
        <v>Road</v>
      </c>
    </row>
    <row r="12" spans="1:10" x14ac:dyDescent="0.25">
      <c r="A12" s="31">
        <f>_xlfn.XLOOKUP(Table1[[#This Row],[Node 1]],Tabel7[ID],Tabel7[UTM_Easting],"")</f>
        <v>673508</v>
      </c>
      <c r="B12" s="31">
        <f>_xlfn.XLOOKUP(Table1[[#This Row],[Node 1]],Tabel7[ID],Tabel7[UTM_Northing],"")</f>
        <v>5830046</v>
      </c>
      <c r="C12" s="31" t="str">
        <f>_xlfn.XLOOKUP(Table1[[#This Row],[Node 1]],Tabel7[ID],Tabel7[UTM_Zone],"")</f>
        <v>31N</v>
      </c>
      <c r="D12" s="31">
        <f>_xlfn.XLOOKUP(Table1[[#This Row],[Node 2]],Tabel7[ID],Tabel7[UTM_Easting],"")</f>
        <v>678520</v>
      </c>
      <c r="E12" s="31">
        <f>_xlfn.XLOOKUP(Table1[[#This Row],[Node 2]],Tabel7[ID],Tabel7[UTM_Northing],"")</f>
        <v>5831911</v>
      </c>
      <c r="F12" s="31" t="str">
        <f>_xlfn.XLOOKUP(Table1[[#This Row],[Node 2]],Tabel7[ID],Tabel7[UTM_Zone],"")</f>
        <v>31N</v>
      </c>
      <c r="G12" s="21">
        <f>_xlfn.XLOOKUP(Table1[[#This Row],[Categorie]],Tabel8[Categorie],Tabel8[Capaciteit],"")</f>
        <v>500</v>
      </c>
      <c r="H12" s="1" t="s">
        <v>46</v>
      </c>
      <c r="I12" s="1" t="s">
        <v>47</v>
      </c>
      <c r="J12" t="str">
        <f>IF(ISNUMBER(FIND("P",Table1[[#This Row],[Node 1]])),"Pipeline",
 IF(ISNUMBER(FIND("W",Table1[[#This Row],[Node 1]])),"Waterway",
 IF(ISNUMBER(FIND("R",Table1[[#This Row],[Node 1]])),"Road",
 "")))</f>
        <v>Road</v>
      </c>
    </row>
    <row r="13" spans="1:10" x14ac:dyDescent="0.25">
      <c r="A13" s="30">
        <f>_xlfn.XLOOKUP(Table1[[#This Row],[Node 1]],Tabel7[ID],Tabel7[UTM_Easting],"")</f>
        <v>678520</v>
      </c>
      <c r="B13" s="31">
        <f>_xlfn.XLOOKUP(Table1[[#This Row],[Node 1]],Tabel7[ID],Tabel7[UTM_Northing],"")</f>
        <v>5831911</v>
      </c>
      <c r="C13" s="31" t="str">
        <f>_xlfn.XLOOKUP(Table1[[#This Row],[Node 1]],Tabel7[ID],Tabel7[UTM_Zone],"")</f>
        <v>31N</v>
      </c>
      <c r="D13" s="31">
        <f>_xlfn.XLOOKUP(Table1[[#This Row],[Node 2]],Tabel7[ID],Tabel7[UTM_Easting],"")</f>
        <v>680538</v>
      </c>
      <c r="E13" s="31">
        <f>_xlfn.XLOOKUP(Table1[[#This Row],[Node 2]],Tabel7[ID],Tabel7[UTM_Northing],"")</f>
        <v>5834030</v>
      </c>
      <c r="F13" s="31" t="str">
        <f>_xlfn.XLOOKUP(Table1[[#This Row],[Node 2]],Tabel7[ID],Tabel7[UTM_Zone],"")</f>
        <v>31N</v>
      </c>
      <c r="G13" s="21">
        <f>_xlfn.XLOOKUP(Table1[[#This Row],[Categorie]],Tabel8[Categorie],Tabel8[Capaciteit],"")</f>
        <v>500</v>
      </c>
      <c r="H13" s="1" t="s">
        <v>47</v>
      </c>
      <c r="I13" s="1" t="s">
        <v>48</v>
      </c>
      <c r="J13" t="str">
        <f>IF(ISNUMBER(FIND("P",Table1[[#This Row],[Node 1]])),"Pipeline",
 IF(ISNUMBER(FIND("W",Table1[[#This Row],[Node 1]])),"Waterway",
 IF(ISNUMBER(FIND("R",Table1[[#This Row],[Node 1]])),"Road",
 "")))</f>
        <v>Road</v>
      </c>
    </row>
    <row r="14" spans="1:10" x14ac:dyDescent="0.25">
      <c r="A14" s="30">
        <f>_xlfn.XLOOKUP(Table1[[#This Row],[Node 1]],Tabel7[ID],Tabel7[UTM_Easting],"")</f>
        <v>680538</v>
      </c>
      <c r="B14" s="31">
        <f>_xlfn.XLOOKUP(Table1[[#This Row],[Node 1]],Tabel7[ID],Tabel7[UTM_Northing],"")</f>
        <v>5834030</v>
      </c>
      <c r="C14" s="31" t="str">
        <f>_xlfn.XLOOKUP(Table1[[#This Row],[Node 1]],Tabel7[ID],Tabel7[UTM_Zone],"")</f>
        <v>31N</v>
      </c>
      <c r="D14" s="31">
        <f>_xlfn.XLOOKUP(Table1[[#This Row],[Node 2]],Tabel7[ID],Tabel7[UTM_Easting],"")</f>
        <v>682018</v>
      </c>
      <c r="E14" s="31">
        <f>_xlfn.XLOOKUP(Table1[[#This Row],[Node 2]],Tabel7[ID],Tabel7[UTM_Northing],"")</f>
        <v>5838032</v>
      </c>
      <c r="F14" s="31" t="str">
        <f>_xlfn.XLOOKUP(Table1[[#This Row],[Node 2]],Tabel7[ID],Tabel7[UTM_Zone],"")</f>
        <v>31N</v>
      </c>
      <c r="G14" s="21">
        <f>_xlfn.XLOOKUP(Table1[[#This Row],[Categorie]],Tabel8[Categorie],Tabel8[Capaciteit],"")</f>
        <v>500</v>
      </c>
      <c r="H14" s="1" t="s">
        <v>48</v>
      </c>
      <c r="I14" s="1" t="s">
        <v>49</v>
      </c>
      <c r="J14" t="str">
        <f>IF(ISNUMBER(FIND("P",Table1[[#This Row],[Node 1]])),"Pipeline",
 IF(ISNUMBER(FIND("W",Table1[[#This Row],[Node 1]])),"Waterway",
 IF(ISNUMBER(FIND("R",Table1[[#This Row],[Node 1]])),"Road",
 "")))</f>
        <v>Road</v>
      </c>
    </row>
    <row r="15" spans="1:10" x14ac:dyDescent="0.25">
      <c r="A15" s="30">
        <f>_xlfn.XLOOKUP(Table1[[#This Row],[Node 1]],Tabel7[ID],Tabel7[UTM_Easting],"")</f>
        <v>682018</v>
      </c>
      <c r="B15" s="31">
        <f>_xlfn.XLOOKUP(Table1[[#This Row],[Node 1]],Tabel7[ID],Tabel7[UTM_Northing],"")</f>
        <v>5838032</v>
      </c>
      <c r="C15" s="31" t="str">
        <f>_xlfn.XLOOKUP(Table1[[#This Row],[Node 1]],Tabel7[ID],Tabel7[UTM_Zone],"")</f>
        <v>31N</v>
      </c>
      <c r="D15" s="31">
        <f>_xlfn.XLOOKUP(Table1[[#This Row],[Node 2]],Tabel7[ID],Tabel7[UTM_Easting],"")</f>
        <v>687548</v>
      </c>
      <c r="E15" s="31">
        <f>_xlfn.XLOOKUP(Table1[[#This Row],[Node 2]],Tabel7[ID],Tabel7[UTM_Northing],"")</f>
        <v>5841861</v>
      </c>
      <c r="F15" s="31" t="str">
        <f>_xlfn.XLOOKUP(Table1[[#This Row],[Node 2]],Tabel7[ID],Tabel7[UTM_Zone],"")</f>
        <v>31N</v>
      </c>
      <c r="G15" s="21">
        <f>_xlfn.XLOOKUP(Table1[[#This Row],[Categorie]],Tabel8[Categorie],Tabel8[Capaciteit],"")</f>
        <v>500</v>
      </c>
      <c r="H15" s="1" t="s">
        <v>49</v>
      </c>
      <c r="I15" s="1" t="s">
        <v>50</v>
      </c>
      <c r="J15" t="str">
        <f>IF(ISNUMBER(FIND("P",Table1[[#This Row],[Node 1]])),"Pipeline",
 IF(ISNUMBER(FIND("W",Table1[[#This Row],[Node 1]])),"Waterway",
 IF(ISNUMBER(FIND("R",Table1[[#This Row],[Node 1]])),"Road",
 "")))</f>
        <v>Road</v>
      </c>
    </row>
    <row r="16" spans="1:10" x14ac:dyDescent="0.25">
      <c r="A16" s="30">
        <f>_xlfn.XLOOKUP(Table1[[#This Row],[Node 1]],Tabel7[ID],Tabel7[UTM_Easting],"")</f>
        <v>656618</v>
      </c>
      <c r="B16" s="31">
        <f>_xlfn.XLOOKUP(Table1[[#This Row],[Node 1]],Tabel7[ID],Tabel7[UTM_Northing],"")</f>
        <v>5805937</v>
      </c>
      <c r="C16" s="31" t="str">
        <f>_xlfn.XLOOKUP(Table1[[#This Row],[Node 1]],Tabel7[ID],Tabel7[UTM_Zone],"")</f>
        <v>31N</v>
      </c>
      <c r="D16" s="31">
        <f>_xlfn.XLOOKUP(Table1[[#This Row],[Node 2]],Tabel7[ID],Tabel7[UTM_Easting],"")</f>
        <v>660034</v>
      </c>
      <c r="E16" s="31">
        <f>_xlfn.XLOOKUP(Table1[[#This Row],[Node 2]],Tabel7[ID],Tabel7[UTM_Northing],"")</f>
        <v>5800954</v>
      </c>
      <c r="F16" s="31" t="str">
        <f>_xlfn.XLOOKUP(Table1[[#This Row],[Node 2]],Tabel7[ID],Tabel7[UTM_Zone],"")</f>
        <v>31N</v>
      </c>
      <c r="G16" s="21">
        <f>_xlfn.XLOOKUP(Table1[[#This Row],[Categorie]],Tabel8[Categorie],Tabel8[Capaciteit],"")</f>
        <v>500</v>
      </c>
      <c r="H16" s="1" t="s">
        <v>43</v>
      </c>
      <c r="I16" s="1" t="s">
        <v>51</v>
      </c>
      <c r="J16" t="str">
        <f>IF(ISNUMBER(FIND("P",Table1[[#This Row],[Node 1]])),"Pipeline",
 IF(ISNUMBER(FIND("W",Table1[[#This Row],[Node 1]])),"Waterway",
 IF(ISNUMBER(FIND("R",Table1[[#This Row],[Node 1]])),"Road",
 "")))</f>
        <v>Road</v>
      </c>
    </row>
    <row r="17" spans="1:10" x14ac:dyDescent="0.25">
      <c r="A17" s="30">
        <f>_xlfn.XLOOKUP(Table1[[#This Row],[Node 1]],Tabel7[ID],Tabel7[UTM_Easting],"")</f>
        <v>660034</v>
      </c>
      <c r="B17" s="31">
        <f>_xlfn.XLOOKUP(Table1[[#This Row],[Node 1]],Tabel7[ID],Tabel7[UTM_Northing],"")</f>
        <v>5800954</v>
      </c>
      <c r="C17" s="31" t="str">
        <f>_xlfn.XLOOKUP(Table1[[#This Row],[Node 1]],Tabel7[ID],Tabel7[UTM_Zone],"")</f>
        <v>31N</v>
      </c>
      <c r="D17" s="31">
        <f>_xlfn.XLOOKUP(Table1[[#This Row],[Node 2]],Tabel7[ID],Tabel7[UTM_Easting],"")</f>
        <v>657899</v>
      </c>
      <c r="E17" s="31">
        <f>_xlfn.XLOOKUP(Table1[[#This Row],[Node 2]],Tabel7[ID],Tabel7[UTM_Northing],"")</f>
        <v>5797366</v>
      </c>
      <c r="F17" s="31" t="str">
        <f>_xlfn.XLOOKUP(Table1[[#This Row],[Node 2]],Tabel7[ID],Tabel7[UTM_Zone],"")</f>
        <v>31N</v>
      </c>
      <c r="G17" s="21">
        <f>_xlfn.XLOOKUP(Table1[[#This Row],[Categorie]],Tabel8[Categorie],Tabel8[Capaciteit],"")</f>
        <v>500</v>
      </c>
      <c r="H17" s="22" t="s">
        <v>51</v>
      </c>
      <c r="I17" s="1" t="s">
        <v>52</v>
      </c>
      <c r="J17" t="str">
        <f>IF(ISNUMBER(FIND("P",Table1[[#This Row],[Node 1]])),"Pipeline",
 IF(ISNUMBER(FIND("W",Table1[[#This Row],[Node 1]])),"Waterway",
 IF(ISNUMBER(FIND("R",Table1[[#This Row],[Node 1]])),"Road",
 "")))</f>
        <v>Road</v>
      </c>
    </row>
    <row r="18" spans="1:10" x14ac:dyDescent="0.25">
      <c r="A18" s="30">
        <f>_xlfn.XLOOKUP(Table1[[#This Row],[Node 1]],Tabel7[ID],Tabel7[UTM_Easting],"")</f>
        <v>657899</v>
      </c>
      <c r="B18" s="31">
        <f>_xlfn.XLOOKUP(Table1[[#This Row],[Node 1]],Tabel7[ID],Tabel7[UTM_Northing],"")</f>
        <v>5797366</v>
      </c>
      <c r="C18" s="31" t="str">
        <f>_xlfn.XLOOKUP(Table1[[#This Row],[Node 1]],Tabel7[ID],Tabel7[UTM_Zone],"")</f>
        <v>31N</v>
      </c>
      <c r="D18" s="31">
        <f>_xlfn.XLOOKUP(Table1[[#This Row],[Node 2]],Tabel7[ID],Tabel7[UTM_Easting],"")</f>
        <v>654797</v>
      </c>
      <c r="E18" s="31">
        <f>_xlfn.XLOOKUP(Table1[[#This Row],[Node 2]],Tabel7[ID],Tabel7[UTM_Northing],"")</f>
        <v>5794601</v>
      </c>
      <c r="F18" s="31" t="str">
        <f>_xlfn.XLOOKUP(Table1[[#This Row],[Node 2]],Tabel7[ID],Tabel7[UTM_Zone],"")</f>
        <v>31N</v>
      </c>
      <c r="G18" s="21">
        <f>_xlfn.XLOOKUP(Table1[[#This Row],[Categorie]],Tabel8[Categorie],Tabel8[Capaciteit],"")</f>
        <v>500</v>
      </c>
      <c r="H18" s="1" t="s">
        <v>52</v>
      </c>
      <c r="I18" s="22" t="s">
        <v>53</v>
      </c>
      <c r="J18" t="str">
        <f>IF(ISNUMBER(FIND("P",Table1[[#This Row],[Node 1]])),"Pipeline",
 IF(ISNUMBER(FIND("W",Table1[[#This Row],[Node 1]])),"Waterway",
 IF(ISNUMBER(FIND("R",Table1[[#This Row],[Node 1]])),"Road",
 "")))</f>
        <v>Road</v>
      </c>
    </row>
    <row r="19" spans="1:10" x14ac:dyDescent="0.25">
      <c r="A19" s="30">
        <f>_xlfn.XLOOKUP(Table1[[#This Row],[Node 1]],Tabel7[ID],Tabel7[UTM_Easting],"")</f>
        <v>654797</v>
      </c>
      <c r="B19" s="31">
        <f>_xlfn.XLOOKUP(Table1[[#This Row],[Node 1]],Tabel7[ID],Tabel7[UTM_Northing],"")</f>
        <v>5794601</v>
      </c>
      <c r="C19" s="31" t="str">
        <f>_xlfn.XLOOKUP(Table1[[#This Row],[Node 1]],Tabel7[ID],Tabel7[UTM_Zone],"")</f>
        <v>31N</v>
      </c>
      <c r="D19" s="31">
        <f>_xlfn.XLOOKUP(Table1[[#This Row],[Node 2]],Tabel7[ID],Tabel7[UTM_Easting],"")</f>
        <v>652996</v>
      </c>
      <c r="E19" s="31">
        <f>_xlfn.XLOOKUP(Table1[[#This Row],[Node 2]],Tabel7[ID],Tabel7[UTM_Northing],"")</f>
        <v>5789113</v>
      </c>
      <c r="F19" s="31" t="str">
        <f>_xlfn.XLOOKUP(Table1[[#This Row],[Node 2]],Tabel7[ID],Tabel7[UTM_Zone],"")</f>
        <v>31N</v>
      </c>
      <c r="G19" s="21">
        <f>_xlfn.XLOOKUP(Table1[[#This Row],[Categorie]],Tabel8[Categorie],Tabel8[Capaciteit],"")</f>
        <v>500</v>
      </c>
      <c r="H19" s="22" t="s">
        <v>53</v>
      </c>
      <c r="I19" s="1" t="s">
        <v>54</v>
      </c>
      <c r="J19" t="str">
        <f>IF(ISNUMBER(FIND("P",Table1[[#This Row],[Node 1]])),"Pipeline",
 IF(ISNUMBER(FIND("W",Table1[[#This Row],[Node 1]])),"Waterway",
 IF(ISNUMBER(FIND("R",Table1[[#This Row],[Node 1]])),"Road",
 "")))</f>
        <v>Road</v>
      </c>
    </row>
    <row r="20" spans="1:10" x14ac:dyDescent="0.25">
      <c r="A20" s="32">
        <f>_xlfn.XLOOKUP(Table1[[#This Row],[Node 1]],Tabel7[ID],Tabel7[UTM_Easting],"")</f>
        <v>652996</v>
      </c>
      <c r="B20" s="33">
        <f>_xlfn.XLOOKUP(Table1[[#This Row],[Node 1]],Tabel7[ID],Tabel7[UTM_Northing],"")</f>
        <v>5789113</v>
      </c>
      <c r="C20" s="33" t="str">
        <f>_xlfn.XLOOKUP(Table1[[#This Row],[Node 1]],Tabel7[ID],Tabel7[UTM_Zone],"")</f>
        <v>31N</v>
      </c>
      <c r="D20" s="33">
        <f>_xlfn.XLOOKUP(Table1[[#This Row],[Node 2]],Tabel7[ID],Tabel7[UTM_Easting],"")</f>
        <v>662849</v>
      </c>
      <c r="E20" s="33">
        <f>_xlfn.XLOOKUP(Table1[[#This Row],[Node 2]],Tabel7[ID],Tabel7[UTM_Northing],"")</f>
        <v>5786615</v>
      </c>
      <c r="F20" s="33" t="str">
        <f>_xlfn.XLOOKUP(Table1[[#This Row],[Node 2]],Tabel7[ID],Tabel7[UTM_Zone],"")</f>
        <v>31N</v>
      </c>
      <c r="G20" s="28">
        <f>_xlfn.XLOOKUP(Table1[[#This Row],[Categorie]],Tabel8[Categorie],Tabel8[Capaciteit],"")</f>
        <v>500</v>
      </c>
      <c r="H20" s="1" t="s">
        <v>54</v>
      </c>
      <c r="I20" s="22" t="s">
        <v>138</v>
      </c>
      <c r="J20" t="str">
        <f>IF(ISNUMBER(FIND("P",Table1[[#This Row],[Node 1]])),"Pipeline",
 IF(ISNUMBER(FIND("W",Table1[[#This Row],[Node 1]])),"Waterway",
 IF(ISNUMBER(FIND("R",Table1[[#This Row],[Node 1]])),"Road",
 "")))</f>
        <v>Road</v>
      </c>
    </row>
    <row r="21" spans="1:10" x14ac:dyDescent="0.25">
      <c r="A21" s="32">
        <f>_xlfn.XLOOKUP(Table1[[#This Row],[Node 1]],Tabel7[ID],Tabel7[UTM_Easting],"")</f>
        <v>662849</v>
      </c>
      <c r="B21" s="33">
        <f>_xlfn.XLOOKUP(Table1[[#This Row],[Node 1]],Tabel7[ID],Tabel7[UTM_Northing],"")</f>
        <v>5786615</v>
      </c>
      <c r="C21" s="33" t="str">
        <f>_xlfn.XLOOKUP(Table1[[#This Row],[Node 1]],Tabel7[ID],Tabel7[UTM_Zone],"")</f>
        <v>31N</v>
      </c>
      <c r="D21" s="33">
        <f>_xlfn.XLOOKUP(Table1[[#This Row],[Node 2]],Tabel7[ID],Tabel7[UTM_Easting],"")</f>
        <v>666011</v>
      </c>
      <c r="E21" s="33">
        <f>_xlfn.XLOOKUP(Table1[[#This Row],[Node 2]],Tabel7[ID],Tabel7[UTM_Northing],"")</f>
        <v>5783425</v>
      </c>
      <c r="F21" s="33" t="str">
        <f>_xlfn.XLOOKUP(Table1[[#This Row],[Node 2]],Tabel7[ID],Tabel7[UTM_Zone],"")</f>
        <v>31N</v>
      </c>
      <c r="G21" s="28">
        <f>_xlfn.XLOOKUP(Table1[[#This Row],[Categorie]],Tabel8[Categorie],Tabel8[Capaciteit],"")</f>
        <v>500</v>
      </c>
      <c r="H21" s="22" t="s">
        <v>138</v>
      </c>
      <c r="I21" s="1" t="s">
        <v>139</v>
      </c>
      <c r="J21" t="str">
        <f>IF(ISNUMBER(FIND("P",Table1[[#This Row],[Node 1]])),"Pipeline",
 IF(ISNUMBER(FIND("W",Table1[[#This Row],[Node 1]])),"Waterway",
 IF(ISNUMBER(FIND("R",Table1[[#This Row],[Node 1]])),"Road",
 "")))</f>
        <v>Road</v>
      </c>
    </row>
    <row r="22" spans="1:10" x14ac:dyDescent="0.25">
      <c r="A22" s="32">
        <f>_xlfn.XLOOKUP(Table1[[#This Row],[Node 1]],Tabel7[ID],Tabel7[UTM_Easting],"")</f>
        <v>666011</v>
      </c>
      <c r="B22" s="33">
        <f>_xlfn.XLOOKUP(Table1[[#This Row],[Node 1]],Tabel7[ID],Tabel7[UTM_Northing],"")</f>
        <v>5783425</v>
      </c>
      <c r="C22" s="33" t="str">
        <f>_xlfn.XLOOKUP(Table1[[#This Row],[Node 1]],Tabel7[ID],Tabel7[UTM_Zone],"")</f>
        <v>31N</v>
      </c>
      <c r="D22" s="33">
        <f>_xlfn.XLOOKUP(Table1[[#This Row],[Node 2]],Tabel7[ID],Tabel7[UTM_Easting],"")</f>
        <v>667146</v>
      </c>
      <c r="E22" s="33">
        <f>_xlfn.XLOOKUP(Table1[[#This Row],[Node 2]],Tabel7[ID],Tabel7[UTM_Northing],"")</f>
        <v>5782572</v>
      </c>
      <c r="F22" s="33" t="str">
        <f>_xlfn.XLOOKUP(Table1[[#This Row],[Node 2]],Tabel7[ID],Tabel7[UTM_Zone],"")</f>
        <v>31N</v>
      </c>
      <c r="G22" s="28">
        <f>_xlfn.XLOOKUP(Table1[[#This Row],[Categorie]],Tabel8[Categorie],Tabel8[Capaciteit],"")</f>
        <v>500</v>
      </c>
      <c r="H22" s="1" t="s">
        <v>139</v>
      </c>
      <c r="I22" s="22" t="s">
        <v>140</v>
      </c>
      <c r="J22" t="str">
        <f>IF(ISNUMBER(FIND("P",Table1[[#This Row],[Node 1]])),"Pipeline",
 IF(ISNUMBER(FIND("W",Table1[[#This Row],[Node 1]])),"Waterway",
 IF(ISNUMBER(FIND("R",Table1[[#This Row],[Node 1]])),"Road",
 "")))</f>
        <v>Road</v>
      </c>
    </row>
    <row r="23" spans="1:10" x14ac:dyDescent="0.25">
      <c r="A23" s="30">
        <f>_xlfn.XLOOKUP(Table1[[#This Row],[Node 1]],Tabel7[ID],Tabel7[UTM_Easting],"")</f>
        <v>667146</v>
      </c>
      <c r="B23" s="31">
        <f>_xlfn.XLOOKUP(Table1[[#This Row],[Node 1]],Tabel7[ID],Tabel7[UTM_Northing],"")</f>
        <v>5782572</v>
      </c>
      <c r="C23" s="31" t="str">
        <f>_xlfn.XLOOKUP(Table1[[#This Row],[Node 1]],Tabel7[ID],Tabel7[UTM_Zone],"")</f>
        <v>31N</v>
      </c>
      <c r="D23" s="31">
        <f>_xlfn.XLOOKUP(Table1[[#This Row],[Node 2]],Tabel7[ID],Tabel7[UTM_Easting],"")</f>
        <v>672759</v>
      </c>
      <c r="E23" s="31">
        <f>_xlfn.XLOOKUP(Table1[[#This Row],[Node 2]],Tabel7[ID],Tabel7[UTM_Northing],"")</f>
        <v>5782154</v>
      </c>
      <c r="F23" s="31" t="str">
        <f>_xlfn.XLOOKUP(Table1[[#This Row],[Node 2]],Tabel7[ID],Tabel7[UTM_Zone],"")</f>
        <v>31N</v>
      </c>
      <c r="G23" s="21">
        <f>_xlfn.XLOOKUP(Table1[[#This Row],[Categorie]],Tabel8[Categorie],Tabel8[Capaciteit],"")</f>
        <v>500</v>
      </c>
      <c r="H23" s="22" t="s">
        <v>140</v>
      </c>
      <c r="I23" s="1" t="s">
        <v>141</v>
      </c>
      <c r="J23" t="str">
        <f>IF(ISNUMBER(FIND("P",Table1[[#This Row],[Node 1]])),"Pipeline",
 IF(ISNUMBER(FIND("W",Table1[[#This Row],[Node 1]])),"Waterway",
 IF(ISNUMBER(FIND("R",Table1[[#This Row],[Node 1]])),"Road",
 "")))</f>
        <v>Road</v>
      </c>
    </row>
    <row r="24" spans="1:10" x14ac:dyDescent="0.25">
      <c r="A24" s="30">
        <f>_xlfn.XLOOKUP(Table1[[#This Row],[Node 1]],Tabel7[ID],Tabel7[UTM_Easting],"")</f>
        <v>672759</v>
      </c>
      <c r="B24" s="31">
        <f>_xlfn.XLOOKUP(Table1[[#This Row],[Node 1]],Tabel7[ID],Tabel7[UTM_Northing],"")</f>
        <v>5782154</v>
      </c>
      <c r="C24" s="31" t="str">
        <f>_xlfn.XLOOKUP(Table1[[#This Row],[Node 1]],Tabel7[ID],Tabel7[UTM_Zone],"")</f>
        <v>31N</v>
      </c>
      <c r="D24" s="31">
        <f>_xlfn.XLOOKUP(Table1[[#This Row],[Node 2]],Tabel7[ID],Tabel7[UTM_Easting],"")</f>
        <v>675491</v>
      </c>
      <c r="E24" s="31">
        <f>_xlfn.XLOOKUP(Table1[[#This Row],[Node 2]],Tabel7[ID],Tabel7[UTM_Northing],"")</f>
        <v>5782743</v>
      </c>
      <c r="F24" s="31" t="str">
        <f>_xlfn.XLOOKUP(Table1[[#This Row],[Node 2]],Tabel7[ID],Tabel7[UTM_Zone],"")</f>
        <v>31N</v>
      </c>
      <c r="G24" s="21">
        <f>_xlfn.XLOOKUP(Table1[[#This Row],[Categorie]],Tabel8[Categorie],Tabel8[Capaciteit],"")</f>
        <v>500</v>
      </c>
      <c r="H24" s="1" t="s">
        <v>141</v>
      </c>
      <c r="I24" s="22" t="s">
        <v>142</v>
      </c>
      <c r="J24" t="str">
        <f>IF(ISNUMBER(FIND("P",Table1[[#This Row],[Node 1]])),"Pipeline",
 IF(ISNUMBER(FIND("W",Table1[[#This Row],[Node 1]])),"Waterway",
 IF(ISNUMBER(FIND("R",Table1[[#This Row],[Node 1]])),"Road",
 "")))</f>
        <v>Road</v>
      </c>
    </row>
    <row r="25" spans="1:10" x14ac:dyDescent="0.25">
      <c r="A25" s="30">
        <f>_xlfn.XLOOKUP(Table1[[#This Row],[Node 1]],Tabel7[ID],Tabel7[UTM_Easting],"")</f>
        <v>675491</v>
      </c>
      <c r="B25" s="31">
        <f>_xlfn.XLOOKUP(Table1[[#This Row],[Node 1]],Tabel7[ID],Tabel7[UTM_Northing],"")</f>
        <v>5782743</v>
      </c>
      <c r="C25" s="31" t="str">
        <f>_xlfn.XLOOKUP(Table1[[#This Row],[Node 1]],Tabel7[ID],Tabel7[UTM_Zone],"")</f>
        <v>31N</v>
      </c>
      <c r="D25" s="31">
        <f>_xlfn.XLOOKUP(Table1[[#This Row],[Node 2]],Tabel7[ID],Tabel7[UTM_Easting],"")</f>
        <v>680074</v>
      </c>
      <c r="E25" s="31">
        <f>_xlfn.XLOOKUP(Table1[[#This Row],[Node 2]],Tabel7[ID],Tabel7[UTM_Northing],"")</f>
        <v>5783494</v>
      </c>
      <c r="F25" s="31" t="str">
        <f>_xlfn.XLOOKUP(Table1[[#This Row],[Node 2]],Tabel7[ID],Tabel7[UTM_Zone],"")</f>
        <v>31N</v>
      </c>
      <c r="G25" s="21">
        <f>_xlfn.XLOOKUP(Table1[[#This Row],[Categorie]],Tabel8[Categorie],Tabel8[Capaciteit],"")</f>
        <v>500</v>
      </c>
      <c r="H25" s="22" t="s">
        <v>142</v>
      </c>
      <c r="I25" s="1" t="s">
        <v>143</v>
      </c>
      <c r="J25" t="str">
        <f>IF(ISNUMBER(FIND("P",Table1[[#This Row],[Node 1]])),"Pipeline",
 IF(ISNUMBER(FIND("W",Table1[[#This Row],[Node 1]])),"Waterway",
 IF(ISNUMBER(FIND("R",Table1[[#This Row],[Node 1]])),"Road",
 "")))</f>
        <v>Road</v>
      </c>
    </row>
    <row r="26" spans="1:10" x14ac:dyDescent="0.25">
      <c r="A26" s="30">
        <f>_xlfn.XLOOKUP(Table1[[#This Row],[Node 1]],Tabel7[ID],Tabel7[UTM_Easting],"")</f>
        <v>680074</v>
      </c>
      <c r="B26" s="31">
        <f>_xlfn.XLOOKUP(Table1[[#This Row],[Node 1]],Tabel7[ID],Tabel7[UTM_Northing],"")</f>
        <v>5783494</v>
      </c>
      <c r="C26" s="31" t="str">
        <f>_xlfn.XLOOKUP(Table1[[#This Row],[Node 1]],Tabel7[ID],Tabel7[UTM_Zone],"")</f>
        <v>31N</v>
      </c>
      <c r="D26" s="31">
        <f>_xlfn.XLOOKUP(Table1[[#This Row],[Node 2]],Tabel7[ID],Tabel7[UTM_Easting],"")</f>
        <v>684879</v>
      </c>
      <c r="E26" s="31">
        <f>_xlfn.XLOOKUP(Table1[[#This Row],[Node 2]],Tabel7[ID],Tabel7[UTM_Northing],"")</f>
        <v>5785852</v>
      </c>
      <c r="F26" s="31" t="str">
        <f>_xlfn.XLOOKUP(Table1[[#This Row],[Node 2]],Tabel7[ID],Tabel7[UTM_Zone],"")</f>
        <v>31N</v>
      </c>
      <c r="G26" s="21">
        <f>_xlfn.XLOOKUP(Table1[[#This Row],[Categorie]],Tabel8[Categorie],Tabel8[Capaciteit],"")</f>
        <v>500</v>
      </c>
      <c r="H26" s="1" t="s">
        <v>143</v>
      </c>
      <c r="I26" s="22" t="s">
        <v>144</v>
      </c>
      <c r="J26" t="str">
        <f>IF(ISNUMBER(FIND("P",Table1[[#This Row],[Node 1]])),"Pipeline",
 IF(ISNUMBER(FIND("W",Table1[[#This Row],[Node 1]])),"Waterway",
 IF(ISNUMBER(FIND("R",Table1[[#This Row],[Node 1]])),"Road",
 "")))</f>
        <v>Road</v>
      </c>
    </row>
    <row r="27" spans="1:10" x14ac:dyDescent="0.25">
      <c r="A27" s="30">
        <f>_xlfn.XLOOKUP(Table1[[#This Row],[Node 1]],Tabel7[ID],Tabel7[UTM_Easting],"")</f>
        <v>684879</v>
      </c>
      <c r="B27" s="31">
        <f>_xlfn.XLOOKUP(Table1[[#This Row],[Node 1]],Tabel7[ID],Tabel7[UTM_Northing],"")</f>
        <v>5785852</v>
      </c>
      <c r="C27" s="31" t="str">
        <f>_xlfn.XLOOKUP(Table1[[#This Row],[Node 1]],Tabel7[ID],Tabel7[UTM_Zone],"")</f>
        <v>31N</v>
      </c>
      <c r="D27" s="31">
        <f>_xlfn.XLOOKUP(Table1[[#This Row],[Node 2]],Tabel7[ID],Tabel7[UTM_Easting],"")</f>
        <v>692483</v>
      </c>
      <c r="E27" s="31">
        <f>_xlfn.XLOOKUP(Table1[[#This Row],[Node 2]],Tabel7[ID],Tabel7[UTM_Northing],"")</f>
        <v>5787456</v>
      </c>
      <c r="F27" s="31" t="str">
        <f>_xlfn.XLOOKUP(Table1[[#This Row],[Node 2]],Tabel7[ID],Tabel7[UTM_Zone],"")</f>
        <v>31N</v>
      </c>
      <c r="G27" s="21">
        <f>_xlfn.XLOOKUP(Table1[[#This Row],[Categorie]],Tabel8[Categorie],Tabel8[Capaciteit],"")</f>
        <v>500</v>
      </c>
      <c r="H27" s="22" t="s">
        <v>144</v>
      </c>
      <c r="I27" s="1" t="s">
        <v>145</v>
      </c>
      <c r="J27" t="str">
        <f>IF(ISNUMBER(FIND("P",Table1[[#This Row],[Node 1]])),"Pipeline",
 IF(ISNUMBER(FIND("W",Table1[[#This Row],[Node 1]])),"Waterway",
 IF(ISNUMBER(FIND("R",Table1[[#This Row],[Node 1]])),"Road",
 "")))</f>
        <v>Road</v>
      </c>
    </row>
    <row r="28" spans="1:10" x14ac:dyDescent="0.25">
      <c r="A28" s="30">
        <f>_xlfn.XLOOKUP(Table1[[#This Row],[Node 1]],Tabel7[ID],Tabel7[UTM_Easting],"")</f>
        <v>692483</v>
      </c>
      <c r="B28" s="31">
        <f>_xlfn.XLOOKUP(Table1[[#This Row],[Node 1]],Tabel7[ID],Tabel7[UTM_Northing],"")</f>
        <v>5787456</v>
      </c>
      <c r="C28" s="31" t="str">
        <f>_xlfn.XLOOKUP(Table1[[#This Row],[Node 1]],Tabel7[ID],Tabel7[UTM_Zone],"")</f>
        <v>31N</v>
      </c>
      <c r="D28" s="31">
        <f>_xlfn.XLOOKUP(Table1[[#This Row],[Node 2]],Tabel7[ID],Tabel7[UTM_Easting],"")</f>
        <v>694872</v>
      </c>
      <c r="E28" s="31">
        <f>_xlfn.XLOOKUP(Table1[[#This Row],[Node 2]],Tabel7[ID],Tabel7[UTM_Northing],"")</f>
        <v>5785907</v>
      </c>
      <c r="F28" s="31" t="str">
        <f>_xlfn.XLOOKUP(Table1[[#This Row],[Node 2]],Tabel7[ID],Tabel7[UTM_Zone],"")</f>
        <v>31N</v>
      </c>
      <c r="G28" s="21">
        <f>_xlfn.XLOOKUP(Table1[[#This Row],[Categorie]],Tabel8[Categorie],Tabel8[Capaciteit],"")</f>
        <v>500</v>
      </c>
      <c r="H28" s="1" t="s">
        <v>145</v>
      </c>
      <c r="I28" s="22" t="s">
        <v>146</v>
      </c>
      <c r="J28" t="str">
        <f>IF(ISNUMBER(FIND("P",Table1[[#This Row],[Node 1]])),"Pipeline",
 IF(ISNUMBER(FIND("W",Table1[[#This Row],[Node 1]])),"Waterway",
 IF(ISNUMBER(FIND("R",Table1[[#This Row],[Node 1]])),"Road",
 "")))</f>
        <v>Road</v>
      </c>
    </row>
    <row r="29" spans="1:10" x14ac:dyDescent="0.25">
      <c r="A29" s="30">
        <f>_xlfn.XLOOKUP(Table1[[#This Row],[Node 1]],Tabel7[ID],Tabel7[UTM_Easting],"")</f>
        <v>694872</v>
      </c>
      <c r="B29" s="31">
        <f>_xlfn.XLOOKUP(Table1[[#This Row],[Node 1]],Tabel7[ID],Tabel7[UTM_Northing],"")</f>
        <v>5785907</v>
      </c>
      <c r="C29" s="31" t="str">
        <f>_xlfn.XLOOKUP(Table1[[#This Row],[Node 1]],Tabel7[ID],Tabel7[UTM_Zone],"")</f>
        <v>31N</v>
      </c>
      <c r="D29" s="31">
        <f>_xlfn.XLOOKUP(Table1[[#This Row],[Node 2]],Tabel7[ID],Tabel7[UTM_Easting],"")</f>
        <v>700954</v>
      </c>
      <c r="E29" s="31">
        <f>_xlfn.XLOOKUP(Table1[[#This Row],[Node 2]],Tabel7[ID],Tabel7[UTM_Northing],"")</f>
        <v>5784977</v>
      </c>
      <c r="F29" s="31" t="str">
        <f>_xlfn.XLOOKUP(Table1[[#This Row],[Node 2]],Tabel7[ID],Tabel7[UTM_Zone],"")</f>
        <v>31N</v>
      </c>
      <c r="G29" s="21">
        <f>_xlfn.XLOOKUP(Table1[[#This Row],[Categorie]],Tabel8[Categorie],Tabel8[Capaciteit],"")</f>
        <v>500</v>
      </c>
      <c r="H29" s="22" t="s">
        <v>146</v>
      </c>
      <c r="I29" s="1" t="s">
        <v>147</v>
      </c>
      <c r="J29" t="str">
        <f>IF(ISNUMBER(FIND("P",Table1[[#This Row],[Node 1]])),"Pipeline",
 IF(ISNUMBER(FIND("W",Table1[[#This Row],[Node 1]])),"Waterway",
 IF(ISNUMBER(FIND("R",Table1[[#This Row],[Node 1]])),"Road",
 "")))</f>
        <v>Road</v>
      </c>
    </row>
    <row r="30" spans="1:10" x14ac:dyDescent="0.25">
      <c r="A30" s="32">
        <f>_xlfn.XLOOKUP(Table1[[#This Row],[Node 1]],Tabel7[ID],Tabel7[UTM_Easting],"")</f>
        <v>700954</v>
      </c>
      <c r="B30" s="33">
        <f>_xlfn.XLOOKUP(Table1[[#This Row],[Node 1]],Tabel7[ID],Tabel7[UTM_Northing],"")</f>
        <v>5784977</v>
      </c>
      <c r="C30" s="33" t="str">
        <f>_xlfn.XLOOKUP(Table1[[#This Row],[Node 1]],Tabel7[ID],Tabel7[UTM_Zone],"")</f>
        <v>31N</v>
      </c>
      <c r="D30" s="33">
        <f>_xlfn.XLOOKUP(Table1[[#This Row],[Node 2]],Tabel7[ID],Tabel7[UTM_Easting],"")</f>
        <v>702556</v>
      </c>
      <c r="E30" s="33">
        <f>_xlfn.XLOOKUP(Table1[[#This Row],[Node 2]],Tabel7[ID],Tabel7[UTM_Northing],"")</f>
        <v>5784362</v>
      </c>
      <c r="F30" s="33" t="str">
        <f>_xlfn.XLOOKUP(Table1[[#This Row],[Node 2]],Tabel7[ID],Tabel7[UTM_Zone],"")</f>
        <v>31N</v>
      </c>
      <c r="G30" s="28">
        <f>_xlfn.XLOOKUP(Table1[[#This Row],[Categorie]],Tabel8[Categorie],Tabel8[Capaciteit],"")</f>
        <v>500</v>
      </c>
      <c r="H30" s="1" t="s">
        <v>147</v>
      </c>
      <c r="I30" s="22" t="s">
        <v>148</v>
      </c>
      <c r="J30" t="str">
        <f>IF(ISNUMBER(FIND("P",Table1[[#This Row],[Node 1]])),"Pipeline",
 IF(ISNUMBER(FIND("W",Table1[[#This Row],[Node 1]])),"Waterway",
 IF(ISNUMBER(FIND("R",Table1[[#This Row],[Node 1]])),"Road",
 "")))</f>
        <v>Road</v>
      </c>
    </row>
    <row r="31" spans="1:10" x14ac:dyDescent="0.25">
      <c r="A31" s="32">
        <f>_xlfn.XLOOKUP(Table1[[#This Row],[Node 1]],Tabel7[ID],Tabel7[UTM_Easting],"")</f>
        <v>702556</v>
      </c>
      <c r="B31" s="33">
        <f>_xlfn.XLOOKUP(Table1[[#This Row],[Node 1]],Tabel7[ID],Tabel7[UTM_Northing],"")</f>
        <v>5784362</v>
      </c>
      <c r="C31" s="33" t="str">
        <f>_xlfn.XLOOKUP(Table1[[#This Row],[Node 1]],Tabel7[ID],Tabel7[UTM_Zone],"")</f>
        <v>31N</v>
      </c>
      <c r="D31" s="33">
        <f>_xlfn.XLOOKUP(Table1[[#This Row],[Node 2]],Tabel7[ID],Tabel7[UTM_Easting],"")</f>
        <v>706619</v>
      </c>
      <c r="E31" s="33">
        <f>_xlfn.XLOOKUP(Table1[[#This Row],[Node 2]],Tabel7[ID],Tabel7[UTM_Northing],"")</f>
        <v>5786242</v>
      </c>
      <c r="F31" s="33" t="str">
        <f>_xlfn.XLOOKUP(Table1[[#This Row],[Node 2]],Tabel7[ID],Tabel7[UTM_Zone],"")</f>
        <v>31N</v>
      </c>
      <c r="G31" s="28">
        <f>_xlfn.XLOOKUP(Table1[[#This Row],[Categorie]],Tabel8[Categorie],Tabel8[Capaciteit],"")</f>
        <v>500</v>
      </c>
      <c r="H31" s="22" t="s">
        <v>148</v>
      </c>
      <c r="I31" s="1" t="s">
        <v>149</v>
      </c>
      <c r="J31" t="str">
        <f>IF(ISNUMBER(FIND("P",Table1[[#This Row],[Node 1]])),"Pipeline",
 IF(ISNUMBER(FIND("W",Table1[[#This Row],[Node 1]])),"Waterway",
 IF(ISNUMBER(FIND("R",Table1[[#This Row],[Node 1]])),"Road",
 "")))</f>
        <v>Road</v>
      </c>
    </row>
    <row r="32" spans="1:10" x14ac:dyDescent="0.25">
      <c r="A32" s="30">
        <f>_xlfn.XLOOKUP(Table1[[#This Row],[Node 1]],Tabel7[ID],Tabel7[UTM_Easting],"")</f>
        <v>706619</v>
      </c>
      <c r="B32" s="31">
        <f>_xlfn.XLOOKUP(Table1[[#This Row],[Node 1]],Tabel7[ID],Tabel7[UTM_Northing],"")</f>
        <v>5786242</v>
      </c>
      <c r="C32" s="31" t="str">
        <f>_xlfn.XLOOKUP(Table1[[#This Row],[Node 1]],Tabel7[ID],Tabel7[UTM_Zone],"")</f>
        <v>31N</v>
      </c>
      <c r="D32" s="31">
        <f>_xlfn.XLOOKUP(Table1[[#This Row],[Node 2]],Tabel7[ID],Tabel7[UTM_Easting],"")</f>
        <v>717100</v>
      </c>
      <c r="E32" s="31">
        <f>_xlfn.XLOOKUP(Table1[[#This Row],[Node 2]],Tabel7[ID],Tabel7[UTM_Northing],"")</f>
        <v>5791874</v>
      </c>
      <c r="F32" s="31" t="str">
        <f>_xlfn.XLOOKUP(Table1[[#This Row],[Node 2]],Tabel7[ID],Tabel7[UTM_Zone],"")</f>
        <v>31N</v>
      </c>
      <c r="G32" s="21">
        <f>_xlfn.XLOOKUP(Table1[[#This Row],[Categorie]],Tabel8[Categorie],Tabel8[Capaciteit],"")</f>
        <v>500</v>
      </c>
      <c r="H32" s="1" t="s">
        <v>149</v>
      </c>
      <c r="I32" s="1" t="s">
        <v>150</v>
      </c>
      <c r="J32" t="str">
        <f>IF(ISNUMBER(FIND("P",Table1[[#This Row],[Node 1]])),"Pipeline",
 IF(ISNUMBER(FIND("W",Table1[[#This Row],[Node 1]])),"Waterway",
 IF(ISNUMBER(FIND("R",Table1[[#This Row],[Node 1]])),"Road",
 "")))</f>
        <v>Road</v>
      </c>
    </row>
    <row r="33" spans="1:10" x14ac:dyDescent="0.25">
      <c r="A33" s="30">
        <f>_xlfn.XLOOKUP(Table1[[#This Row],[Node 1]],Tabel7[ID],Tabel7[UTM_Easting],"")</f>
        <v>717100</v>
      </c>
      <c r="B33" s="31">
        <f>_xlfn.XLOOKUP(Table1[[#This Row],[Node 1]],Tabel7[ID],Tabel7[UTM_Northing],"")</f>
        <v>5791874</v>
      </c>
      <c r="C33" s="31" t="str">
        <f>_xlfn.XLOOKUP(Table1[[#This Row],[Node 1]],Tabel7[ID],Tabel7[UTM_Zone],"")</f>
        <v>31N</v>
      </c>
      <c r="D33" s="31">
        <f>_xlfn.XLOOKUP(Table1[[#This Row],[Node 2]],Tabel7[ID],Tabel7[UTM_Easting],"")</f>
        <v>729496</v>
      </c>
      <c r="E33" s="31">
        <f>_xlfn.XLOOKUP(Table1[[#This Row],[Node 2]],Tabel7[ID],Tabel7[UTM_Northing],"")</f>
        <v>5793706</v>
      </c>
      <c r="F33" s="31" t="str">
        <f>_xlfn.XLOOKUP(Table1[[#This Row],[Node 2]],Tabel7[ID],Tabel7[UTM_Zone],"")</f>
        <v>31N</v>
      </c>
      <c r="G33" s="21">
        <f>_xlfn.XLOOKUP(Table1[[#This Row],[Categorie]],Tabel8[Categorie],Tabel8[Capaciteit],"")</f>
        <v>500</v>
      </c>
      <c r="H33" s="22" t="s">
        <v>150</v>
      </c>
      <c r="I33" s="1" t="s">
        <v>151</v>
      </c>
      <c r="J33" t="str">
        <f>IF(ISNUMBER(FIND("P",Table1[[#This Row],[Node 1]])),"Pipeline",
 IF(ISNUMBER(FIND("W",Table1[[#This Row],[Node 1]])),"Waterway",
 IF(ISNUMBER(FIND("R",Table1[[#This Row],[Node 1]])),"Road",
 "")))</f>
        <v>Road</v>
      </c>
    </row>
    <row r="34" spans="1:10" x14ac:dyDescent="0.25">
      <c r="A34" s="30">
        <f>_xlfn.XLOOKUP(Table1[[#This Row],[Node 1]],Tabel7[ID],Tabel7[UTM_Easting],"")</f>
        <v>666011</v>
      </c>
      <c r="B34" s="31">
        <f>_xlfn.XLOOKUP(Table1[[#This Row],[Node 1]],Tabel7[ID],Tabel7[UTM_Northing],"")</f>
        <v>5783425</v>
      </c>
      <c r="C34" s="31" t="str">
        <f>_xlfn.XLOOKUP(Table1[[#This Row],[Node 1]],Tabel7[ID],Tabel7[UTM_Zone],"")</f>
        <v>31N</v>
      </c>
      <c r="D34" s="31">
        <f>_xlfn.XLOOKUP(Table1[[#This Row],[Node 2]],Tabel7[ID],Tabel7[UTM_Easting],"")</f>
        <v>664097</v>
      </c>
      <c r="E34" s="31">
        <f>_xlfn.XLOOKUP(Table1[[#This Row],[Node 2]],Tabel7[ID],Tabel7[UTM_Northing],"")</f>
        <v>5778744</v>
      </c>
      <c r="F34" s="31" t="str">
        <f>_xlfn.XLOOKUP(Table1[[#This Row],[Node 2]],Tabel7[ID],Tabel7[UTM_Zone],"")</f>
        <v>31N</v>
      </c>
      <c r="G34" s="21">
        <f>_xlfn.XLOOKUP(Table1[[#This Row],[Categorie]],Tabel8[Categorie],Tabel8[Capaciteit],"")</f>
        <v>500</v>
      </c>
      <c r="H34" s="1" t="s">
        <v>139</v>
      </c>
      <c r="I34" s="1" t="s">
        <v>152</v>
      </c>
      <c r="J34" t="str">
        <f>IF(ISNUMBER(FIND("P",Table1[[#This Row],[Node 1]])),"Pipeline",
 IF(ISNUMBER(FIND("W",Table1[[#This Row],[Node 1]])),"Waterway",
 IF(ISNUMBER(FIND("R",Table1[[#This Row],[Node 1]])),"Road",
 "")))</f>
        <v>Road</v>
      </c>
    </row>
    <row r="35" spans="1:10" x14ac:dyDescent="0.25">
      <c r="A35" s="30">
        <f>_xlfn.XLOOKUP(Table1[[#This Row],[Node 1]],Tabel7[ID],Tabel7[UTM_Easting],"")</f>
        <v>664097</v>
      </c>
      <c r="B35" s="31">
        <f>_xlfn.XLOOKUP(Table1[[#This Row],[Node 1]],Tabel7[ID],Tabel7[UTM_Northing],"")</f>
        <v>5778744</v>
      </c>
      <c r="C35" s="31" t="str">
        <f>_xlfn.XLOOKUP(Table1[[#This Row],[Node 1]],Tabel7[ID],Tabel7[UTM_Zone],"")</f>
        <v>31N</v>
      </c>
      <c r="D35" s="31">
        <f>_xlfn.XLOOKUP(Table1[[#This Row],[Node 2]],Tabel7[ID],Tabel7[UTM_Easting],"")</f>
        <v>653105</v>
      </c>
      <c r="E35" s="31">
        <f>_xlfn.XLOOKUP(Table1[[#This Row],[Node 2]],Tabel7[ID],Tabel7[UTM_Northing],"")</f>
        <v>5774917</v>
      </c>
      <c r="F35" s="31" t="str">
        <f>_xlfn.XLOOKUP(Table1[[#This Row],[Node 2]],Tabel7[ID],Tabel7[UTM_Zone],"")</f>
        <v>31N</v>
      </c>
      <c r="G35" s="21">
        <f>_xlfn.XLOOKUP(Table1[[#This Row],[Categorie]],Tabel8[Categorie],Tabel8[Capaciteit],"")</f>
        <v>500</v>
      </c>
      <c r="H35" s="1" t="s">
        <v>152</v>
      </c>
      <c r="I35" s="1" t="s">
        <v>153</v>
      </c>
      <c r="J35" t="str">
        <f>IF(ISNUMBER(FIND("P",Table1[[#This Row],[Node 1]])),"Pipeline",
 IF(ISNUMBER(FIND("W",Table1[[#This Row],[Node 1]])),"Waterway",
 IF(ISNUMBER(FIND("R",Table1[[#This Row],[Node 1]])),"Road",
 "")))</f>
        <v>Road</v>
      </c>
    </row>
    <row r="36" spans="1:10" x14ac:dyDescent="0.25">
      <c r="A36" s="30">
        <f>_xlfn.XLOOKUP(Table1[[#This Row],[Node 1]],Tabel7[ID],Tabel7[UTM_Easting],"")</f>
        <v>666011</v>
      </c>
      <c r="B36" s="31">
        <f>_xlfn.XLOOKUP(Table1[[#This Row],[Node 1]],Tabel7[ID],Tabel7[UTM_Northing],"")</f>
        <v>5783425</v>
      </c>
      <c r="C36" s="31" t="str">
        <f>_xlfn.XLOOKUP(Table1[[#This Row],[Node 1]],Tabel7[ID],Tabel7[UTM_Zone],"")</f>
        <v>31N</v>
      </c>
      <c r="D36" s="31">
        <f>_xlfn.XLOOKUP(Table1[[#This Row],[Node 2]],Tabel7[ID],Tabel7[UTM_Easting],"")</f>
        <v>668497</v>
      </c>
      <c r="E36" s="31">
        <f>_xlfn.XLOOKUP(Table1[[#This Row],[Node 2]],Tabel7[ID],Tabel7[UTM_Northing],"")</f>
        <v>5790536</v>
      </c>
      <c r="F36" s="31" t="str">
        <f>_xlfn.XLOOKUP(Table1[[#This Row],[Node 2]],Tabel7[ID],Tabel7[UTM_Zone],"")</f>
        <v>31N</v>
      </c>
      <c r="G36" s="21">
        <f>_xlfn.XLOOKUP(Table1[[#This Row],[Categorie]],Tabel8[Categorie],Tabel8[Capaciteit],"")</f>
        <v>500</v>
      </c>
      <c r="H36" s="1" t="s">
        <v>139</v>
      </c>
      <c r="I36" s="1" t="s">
        <v>154</v>
      </c>
      <c r="J36" t="str">
        <f>IF(ISNUMBER(FIND("P",Table1[[#This Row],[Node 1]])),"Pipeline",
 IF(ISNUMBER(FIND("W",Table1[[#This Row],[Node 1]])),"Waterway",
 IF(ISNUMBER(FIND("R",Table1[[#This Row],[Node 1]])),"Road",
 "")))</f>
        <v>Road</v>
      </c>
    </row>
    <row r="37" spans="1:10" x14ac:dyDescent="0.25">
      <c r="A37" s="32">
        <f>_xlfn.XLOOKUP(Table1[[#This Row],[Node 1]],Tabel7[ID],Tabel7[UTM_Easting],"")</f>
        <v>668497</v>
      </c>
      <c r="B37" s="33">
        <f>_xlfn.XLOOKUP(Table1[[#This Row],[Node 1]],Tabel7[ID],Tabel7[UTM_Northing],"")</f>
        <v>5790536</v>
      </c>
      <c r="C37" s="33" t="str">
        <f>_xlfn.XLOOKUP(Table1[[#This Row],[Node 1]],Tabel7[ID],Tabel7[UTM_Zone],"")</f>
        <v>31N</v>
      </c>
      <c r="D37" s="33">
        <f>_xlfn.XLOOKUP(Table1[[#This Row],[Node 2]],Tabel7[ID],Tabel7[UTM_Easting],"")</f>
        <v>672768</v>
      </c>
      <c r="E37" s="33">
        <f>_xlfn.XLOOKUP(Table1[[#This Row],[Node 2]],Tabel7[ID],Tabel7[UTM_Northing],"")</f>
        <v>5793330</v>
      </c>
      <c r="F37" s="33" t="str">
        <f>_xlfn.XLOOKUP(Table1[[#This Row],[Node 2]],Tabel7[ID],Tabel7[UTM_Zone],"")</f>
        <v>31N</v>
      </c>
      <c r="G37" s="28">
        <f>_xlfn.XLOOKUP(Table1[[#This Row],[Categorie]],Tabel8[Categorie],Tabel8[Capaciteit],"")</f>
        <v>500</v>
      </c>
      <c r="H37" s="1" t="s">
        <v>154</v>
      </c>
      <c r="I37" s="1" t="s">
        <v>155</v>
      </c>
      <c r="J37" t="str">
        <f>IF(ISNUMBER(FIND("P",Table1[[#This Row],[Node 1]])),"Pipeline",
 IF(ISNUMBER(FIND("W",Table1[[#This Row],[Node 1]])),"Waterway",
 IF(ISNUMBER(FIND("R",Table1[[#This Row],[Node 1]])),"Road",
 "")))</f>
        <v>Road</v>
      </c>
    </row>
    <row r="38" spans="1:10" x14ac:dyDescent="0.25">
      <c r="A38" s="32">
        <f>_xlfn.XLOOKUP(Table1[[#This Row],[Node 1]],Tabel7[ID],Tabel7[UTM_Easting],"")</f>
        <v>672768</v>
      </c>
      <c r="B38" s="33">
        <f>_xlfn.XLOOKUP(Table1[[#This Row],[Node 1]],Tabel7[ID],Tabel7[UTM_Northing],"")</f>
        <v>5793330</v>
      </c>
      <c r="C38" s="33" t="str">
        <f>_xlfn.XLOOKUP(Table1[[#This Row],[Node 1]],Tabel7[ID],Tabel7[UTM_Zone],"")</f>
        <v>31N</v>
      </c>
      <c r="D38" s="33">
        <f>_xlfn.XLOOKUP(Table1[[#This Row],[Node 2]],Tabel7[ID],Tabel7[UTM_Easting],"")</f>
        <v>676070</v>
      </c>
      <c r="E38" s="33">
        <f>_xlfn.XLOOKUP(Table1[[#This Row],[Node 2]],Tabel7[ID],Tabel7[UTM_Northing],"")</f>
        <v>5800799</v>
      </c>
      <c r="F38" s="33" t="str">
        <f>_xlfn.XLOOKUP(Table1[[#This Row],[Node 2]],Tabel7[ID],Tabel7[UTM_Zone],"")</f>
        <v>31N</v>
      </c>
      <c r="G38" s="28">
        <f>_xlfn.XLOOKUP(Table1[[#This Row],[Categorie]],Tabel8[Categorie],Tabel8[Capaciteit],"")</f>
        <v>500</v>
      </c>
      <c r="H38" s="1" t="s">
        <v>155</v>
      </c>
      <c r="I38" s="1" t="s">
        <v>156</v>
      </c>
      <c r="J38" t="str">
        <f>IF(ISNUMBER(FIND("P",Table1[[#This Row],[Node 1]])),"Pipeline",
 IF(ISNUMBER(FIND("W",Table1[[#This Row],[Node 1]])),"Waterway",
 IF(ISNUMBER(FIND("R",Table1[[#This Row],[Node 1]])),"Road",
 "")))</f>
        <v>Road</v>
      </c>
    </row>
    <row r="39" spans="1:10" x14ac:dyDescent="0.25">
      <c r="A39" s="32">
        <f>_xlfn.XLOOKUP(Table1[[#This Row],[Node 1]],Tabel7[ID],Tabel7[UTM_Easting],"")</f>
        <v>676070</v>
      </c>
      <c r="B39" s="33">
        <f>_xlfn.XLOOKUP(Table1[[#This Row],[Node 1]],Tabel7[ID],Tabel7[UTM_Northing],"")</f>
        <v>5800799</v>
      </c>
      <c r="C39" s="33" t="str">
        <f>_xlfn.XLOOKUP(Table1[[#This Row],[Node 1]],Tabel7[ID],Tabel7[UTM_Zone],"")</f>
        <v>31N</v>
      </c>
      <c r="D39" s="33">
        <f>_xlfn.XLOOKUP(Table1[[#This Row],[Node 2]],Tabel7[ID],Tabel7[UTM_Easting],"")</f>
        <v>678970</v>
      </c>
      <c r="E39" s="33">
        <f>_xlfn.XLOOKUP(Table1[[#This Row],[Node 2]],Tabel7[ID],Tabel7[UTM_Northing],"")</f>
        <v>5800962</v>
      </c>
      <c r="F39" s="33" t="str">
        <f>_xlfn.XLOOKUP(Table1[[#This Row],[Node 2]],Tabel7[ID],Tabel7[UTM_Zone],"")</f>
        <v>31N</v>
      </c>
      <c r="G39" s="28">
        <f>_xlfn.XLOOKUP(Table1[[#This Row],[Categorie]],Tabel8[Categorie],Tabel8[Capaciteit],"")</f>
        <v>500</v>
      </c>
      <c r="H39" s="1" t="s">
        <v>156</v>
      </c>
      <c r="I39" s="1" t="s">
        <v>157</v>
      </c>
      <c r="J39" t="str">
        <f>IF(ISNUMBER(FIND("P",Table1[[#This Row],[Node 1]])),"Pipeline",
 IF(ISNUMBER(FIND("W",Table1[[#This Row],[Node 1]])),"Waterway",
 IF(ISNUMBER(FIND("R",Table1[[#This Row],[Node 1]])),"Road",
 "")))</f>
        <v>Road</v>
      </c>
    </row>
    <row r="40" spans="1:10" x14ac:dyDescent="0.25">
      <c r="A40" s="30">
        <f>_xlfn.XLOOKUP(Table1[[#This Row],[Node 1]],Tabel7[ID],Tabel7[UTM_Easting],"")</f>
        <v>678970</v>
      </c>
      <c r="B40" s="31">
        <f>_xlfn.XLOOKUP(Table1[[#This Row],[Node 1]],Tabel7[ID],Tabel7[UTM_Northing],"")</f>
        <v>5800962</v>
      </c>
      <c r="C40" s="31" t="str">
        <f>_xlfn.XLOOKUP(Table1[[#This Row],[Node 1]],Tabel7[ID],Tabel7[UTM_Zone],"")</f>
        <v>31N</v>
      </c>
      <c r="D40" s="31">
        <f>_xlfn.XLOOKUP(Table1[[#This Row],[Node 2]],Tabel7[ID],Tabel7[UTM_Easting],"")</f>
        <v>681250</v>
      </c>
      <c r="E40" s="31">
        <f>_xlfn.XLOOKUP(Table1[[#This Row],[Node 2]],Tabel7[ID],Tabel7[UTM_Northing],"")</f>
        <v>5802393</v>
      </c>
      <c r="F40" s="31" t="str">
        <f>_xlfn.XLOOKUP(Table1[[#This Row],[Node 2]],Tabel7[ID],Tabel7[UTM_Zone],"")</f>
        <v>31N</v>
      </c>
      <c r="G40" s="21">
        <f>_xlfn.XLOOKUP(Table1[[#This Row],[Categorie]],Tabel8[Categorie],Tabel8[Capaciteit],"")</f>
        <v>500</v>
      </c>
      <c r="H40" s="1" t="s">
        <v>157</v>
      </c>
      <c r="I40" s="1" t="s">
        <v>158</v>
      </c>
      <c r="J40" t="str">
        <f>IF(ISNUMBER(FIND("P",Table1[[#This Row],[Node 1]])),"Pipeline",
 IF(ISNUMBER(FIND("W",Table1[[#This Row],[Node 1]])),"Waterway",
 IF(ISNUMBER(FIND("R",Table1[[#This Row],[Node 1]])),"Road",
 "")))</f>
        <v>Road</v>
      </c>
    </row>
    <row r="41" spans="1:10" x14ac:dyDescent="0.25">
      <c r="A41" s="30">
        <f>_xlfn.XLOOKUP(Table1[[#This Row],[Node 1]],Tabel7[ID],Tabel7[UTM_Easting],"")</f>
        <v>681250</v>
      </c>
      <c r="B41" s="31">
        <f>_xlfn.XLOOKUP(Table1[[#This Row],[Node 1]],Tabel7[ID],Tabel7[UTM_Northing],"")</f>
        <v>5802393</v>
      </c>
      <c r="C41" s="31" t="str">
        <f>_xlfn.XLOOKUP(Table1[[#This Row],[Node 1]],Tabel7[ID],Tabel7[UTM_Zone],"")</f>
        <v>31N</v>
      </c>
      <c r="D41" s="31">
        <f>_xlfn.XLOOKUP(Table1[[#This Row],[Node 2]],Tabel7[ID],Tabel7[UTM_Easting],"")</f>
        <v>688294</v>
      </c>
      <c r="E41" s="31">
        <f>_xlfn.XLOOKUP(Table1[[#This Row],[Node 2]],Tabel7[ID],Tabel7[UTM_Northing],"")</f>
        <v>5804796</v>
      </c>
      <c r="F41" s="31" t="str">
        <f>_xlfn.XLOOKUP(Table1[[#This Row],[Node 2]],Tabel7[ID],Tabel7[UTM_Zone],"")</f>
        <v>31N</v>
      </c>
      <c r="G41" s="21">
        <f>_xlfn.XLOOKUP(Table1[[#This Row],[Categorie]],Tabel8[Categorie],Tabel8[Capaciteit],"")</f>
        <v>500</v>
      </c>
      <c r="H41" s="1" t="s">
        <v>158</v>
      </c>
      <c r="I41" s="1" t="s">
        <v>159</v>
      </c>
      <c r="J41" t="str">
        <f>IF(ISNUMBER(FIND("P",Table1[[#This Row],[Node 1]])),"Pipeline",
 IF(ISNUMBER(FIND("W",Table1[[#This Row],[Node 1]])),"Waterway",
 IF(ISNUMBER(FIND("R",Table1[[#This Row],[Node 1]])),"Road",
 "")))</f>
        <v>Road</v>
      </c>
    </row>
    <row r="42" spans="1:10" x14ac:dyDescent="0.25">
      <c r="A42" s="30">
        <f>_xlfn.XLOOKUP(Table1[[#This Row],[Node 1]],Tabel7[ID],Tabel7[UTM_Easting],"")</f>
        <v>688294</v>
      </c>
      <c r="B42" s="31">
        <f>_xlfn.XLOOKUP(Table1[[#This Row],[Node 1]],Tabel7[ID],Tabel7[UTM_Northing],"")</f>
        <v>5804796</v>
      </c>
      <c r="C42" s="31" t="str">
        <f>_xlfn.XLOOKUP(Table1[[#This Row],[Node 1]],Tabel7[ID],Tabel7[UTM_Zone],"")</f>
        <v>31N</v>
      </c>
      <c r="D42" s="31">
        <f>_xlfn.XLOOKUP(Table1[[#This Row],[Node 2]],Tabel7[ID],Tabel7[UTM_Easting],"")</f>
        <v>701906</v>
      </c>
      <c r="E42" s="31">
        <f>_xlfn.XLOOKUP(Table1[[#This Row],[Node 2]],Tabel7[ID],Tabel7[UTM_Northing],"")</f>
        <v>5814512</v>
      </c>
      <c r="F42" s="31" t="str">
        <f>_xlfn.XLOOKUP(Table1[[#This Row],[Node 2]],Tabel7[ID],Tabel7[UTM_Zone],"")</f>
        <v>31N</v>
      </c>
      <c r="G42" s="21">
        <f>_xlfn.XLOOKUP(Table1[[#This Row],[Categorie]],Tabel8[Categorie],Tabel8[Capaciteit],"")</f>
        <v>500</v>
      </c>
      <c r="H42" s="1" t="s">
        <v>159</v>
      </c>
      <c r="I42" s="1" t="s">
        <v>160</v>
      </c>
      <c r="J42" t="str">
        <f>IF(ISNUMBER(FIND("P",Table1[[#This Row],[Node 1]])),"Pipeline",
 IF(ISNUMBER(FIND("W",Table1[[#This Row],[Node 1]])),"Waterway",
 IF(ISNUMBER(FIND("R",Table1[[#This Row],[Node 1]])),"Road",
 "")))</f>
        <v>Road</v>
      </c>
    </row>
    <row r="43" spans="1:10" x14ac:dyDescent="0.25">
      <c r="A43" s="30">
        <f>_xlfn.XLOOKUP(Table1[[#This Row],[Node 1]],Tabel7[ID],Tabel7[UTM_Easting],"")</f>
        <v>701906</v>
      </c>
      <c r="B43" s="31">
        <f>_xlfn.XLOOKUP(Table1[[#This Row],[Node 1]],Tabel7[ID],Tabel7[UTM_Northing],"")</f>
        <v>5814512</v>
      </c>
      <c r="C43" s="31" t="str">
        <f>_xlfn.XLOOKUP(Table1[[#This Row],[Node 1]],Tabel7[ID],Tabel7[UTM_Zone],"")</f>
        <v>31N</v>
      </c>
      <c r="D43" s="31">
        <f>_xlfn.XLOOKUP(Table1[[#This Row],[Node 2]],Tabel7[ID],Tabel7[UTM_Easting],"")</f>
        <v>702917</v>
      </c>
      <c r="E43" s="31">
        <f>_xlfn.XLOOKUP(Table1[[#This Row],[Node 2]],Tabel7[ID],Tabel7[UTM_Northing],"")</f>
        <v>5817212</v>
      </c>
      <c r="F43" s="31" t="str">
        <f>_xlfn.XLOOKUP(Table1[[#This Row],[Node 2]],Tabel7[ID],Tabel7[UTM_Zone],"")</f>
        <v>31N</v>
      </c>
      <c r="G43" s="21">
        <f>_xlfn.XLOOKUP(Table1[[#This Row],[Categorie]],Tabel8[Categorie],Tabel8[Capaciteit],"")</f>
        <v>500</v>
      </c>
      <c r="H43" s="1" t="s">
        <v>160</v>
      </c>
      <c r="I43" s="1" t="s">
        <v>161</v>
      </c>
      <c r="J43" t="str">
        <f>IF(ISNUMBER(FIND("P",Table1[[#This Row],[Node 1]])),"Pipeline",
 IF(ISNUMBER(FIND("W",Table1[[#This Row],[Node 1]])),"Waterway",
 IF(ISNUMBER(FIND("R",Table1[[#This Row],[Node 1]])),"Road",
 "")))</f>
        <v>Road</v>
      </c>
    </row>
    <row r="44" spans="1:10" x14ac:dyDescent="0.25">
      <c r="A44" s="30">
        <f>_xlfn.XLOOKUP(Table1[[#This Row],[Node 1]],Tabel7[ID],Tabel7[UTM_Easting],"")</f>
        <v>702917</v>
      </c>
      <c r="B44" s="31">
        <f>_xlfn.XLOOKUP(Table1[[#This Row],[Node 1]],Tabel7[ID],Tabel7[UTM_Northing],"")</f>
        <v>5817212</v>
      </c>
      <c r="C44" s="31" t="str">
        <f>_xlfn.XLOOKUP(Table1[[#This Row],[Node 1]],Tabel7[ID],Tabel7[UTM_Zone],"")</f>
        <v>31N</v>
      </c>
      <c r="D44" s="31">
        <f>_xlfn.XLOOKUP(Table1[[#This Row],[Node 2]],Tabel7[ID],Tabel7[UTM_Easting],"")</f>
        <v>705302</v>
      </c>
      <c r="E44" s="31">
        <f>_xlfn.XLOOKUP(Table1[[#This Row],[Node 2]],Tabel7[ID],Tabel7[UTM_Northing],"")</f>
        <v>5819433</v>
      </c>
      <c r="F44" s="31" t="str">
        <f>_xlfn.XLOOKUP(Table1[[#This Row],[Node 2]],Tabel7[ID],Tabel7[UTM_Zone],"")</f>
        <v>31N</v>
      </c>
      <c r="G44" s="21">
        <f>_xlfn.XLOOKUP(Table1[[#This Row],[Categorie]],Tabel8[Categorie],Tabel8[Capaciteit],"")</f>
        <v>500</v>
      </c>
      <c r="H44" s="1" t="s">
        <v>161</v>
      </c>
      <c r="I44" s="1" t="s">
        <v>162</v>
      </c>
      <c r="J44" t="str">
        <f>IF(ISNUMBER(FIND("P",Table1[[#This Row],[Node 1]])),"Pipeline",
 IF(ISNUMBER(FIND("W",Table1[[#This Row],[Node 1]])),"Waterway",
 IF(ISNUMBER(FIND("R",Table1[[#This Row],[Node 1]])),"Road",
 "")))</f>
        <v>Road</v>
      </c>
    </row>
    <row r="45" spans="1:10" x14ac:dyDescent="0.25">
      <c r="A45" s="30">
        <f>_xlfn.XLOOKUP(Table1[[#This Row],[Node 1]],Tabel7[ID],Tabel7[UTM_Easting],"")</f>
        <v>705302</v>
      </c>
      <c r="B45" s="31">
        <f>_xlfn.XLOOKUP(Table1[[#This Row],[Node 1]],Tabel7[ID],Tabel7[UTM_Northing],"")</f>
        <v>5819433</v>
      </c>
      <c r="C45" s="31" t="str">
        <f>_xlfn.XLOOKUP(Table1[[#This Row],[Node 1]],Tabel7[ID],Tabel7[UTM_Zone],"")</f>
        <v>31N</v>
      </c>
      <c r="D45" s="31">
        <f>_xlfn.XLOOKUP(Table1[[#This Row],[Node 2]],Tabel7[ID],Tabel7[UTM_Easting],"")</f>
        <v>710152</v>
      </c>
      <c r="E45" s="31">
        <f>_xlfn.XLOOKUP(Table1[[#This Row],[Node 2]],Tabel7[ID],Tabel7[UTM_Northing],"")</f>
        <v>5823751</v>
      </c>
      <c r="F45" s="31" t="str">
        <f>_xlfn.XLOOKUP(Table1[[#This Row],[Node 2]],Tabel7[ID],Tabel7[UTM_Zone],"")</f>
        <v>31N</v>
      </c>
      <c r="G45" s="21">
        <f>_xlfn.XLOOKUP(Table1[[#This Row],[Categorie]],Tabel8[Categorie],Tabel8[Capaciteit],"")</f>
        <v>500</v>
      </c>
      <c r="H45" s="1" t="s">
        <v>162</v>
      </c>
      <c r="I45" s="1" t="s">
        <v>163</v>
      </c>
      <c r="J45" t="str">
        <f>IF(ISNUMBER(FIND("P",Table1[[#This Row],[Node 1]])),"Pipeline",
 IF(ISNUMBER(FIND("W",Table1[[#This Row],[Node 1]])),"Waterway",
 IF(ISNUMBER(FIND("R",Table1[[#This Row],[Node 1]])),"Road",
 "")))</f>
        <v>Road</v>
      </c>
    </row>
    <row r="46" spans="1:10" x14ac:dyDescent="0.25">
      <c r="A46" s="30">
        <f>_xlfn.XLOOKUP(Table1[[#This Row],[Node 1]],Tabel7[ID],Tabel7[UTM_Easting],"")</f>
        <v>710152</v>
      </c>
      <c r="B46" s="31">
        <f>_xlfn.XLOOKUP(Table1[[#This Row],[Node 1]],Tabel7[ID],Tabel7[UTM_Northing],"")</f>
        <v>5823751</v>
      </c>
      <c r="C46" s="31" t="str">
        <f>_xlfn.XLOOKUP(Table1[[#This Row],[Node 1]],Tabel7[ID],Tabel7[UTM_Zone],"")</f>
        <v>31N</v>
      </c>
      <c r="D46" s="31">
        <f>_xlfn.XLOOKUP(Table1[[#This Row],[Node 2]],Tabel7[ID],Tabel7[UTM_Easting],"")</f>
        <v>713974</v>
      </c>
      <c r="E46" s="31">
        <f>_xlfn.XLOOKUP(Table1[[#This Row],[Node 2]],Tabel7[ID],Tabel7[UTM_Northing],"")</f>
        <v>5824988</v>
      </c>
      <c r="F46" s="31" t="str">
        <f>_xlfn.XLOOKUP(Table1[[#This Row],[Node 2]],Tabel7[ID],Tabel7[UTM_Zone],"")</f>
        <v>31N</v>
      </c>
      <c r="G46" s="21">
        <f>_xlfn.XLOOKUP(Table1[[#This Row],[Categorie]],Tabel8[Categorie],Tabel8[Capaciteit],"")</f>
        <v>500</v>
      </c>
      <c r="H46" s="1" t="s">
        <v>163</v>
      </c>
      <c r="I46" s="1" t="s">
        <v>164</v>
      </c>
      <c r="J46" t="str">
        <f>IF(ISNUMBER(FIND("P",Table1[[#This Row],[Node 1]])),"Pipeline",
 IF(ISNUMBER(FIND("W",Table1[[#This Row],[Node 1]])),"Waterway",
 IF(ISNUMBER(FIND("R",Table1[[#This Row],[Node 1]])),"Road",
 "")))</f>
        <v>Road</v>
      </c>
    </row>
    <row r="47" spans="1:10" x14ac:dyDescent="0.25">
      <c r="A47" s="30">
        <f>_xlfn.XLOOKUP(Table1[[#This Row],[Node 1]],Tabel7[ID],Tabel7[UTM_Easting],"")</f>
        <v>713974</v>
      </c>
      <c r="B47" s="31">
        <f>_xlfn.XLOOKUP(Table1[[#This Row],[Node 1]],Tabel7[ID],Tabel7[UTM_Northing],"")</f>
        <v>5824988</v>
      </c>
      <c r="C47" s="31" t="str">
        <f>_xlfn.XLOOKUP(Table1[[#This Row],[Node 1]],Tabel7[ID],Tabel7[UTM_Zone],"")</f>
        <v>31N</v>
      </c>
      <c r="D47" s="31">
        <f>_xlfn.XLOOKUP(Table1[[#This Row],[Node 2]],Tabel7[ID],Tabel7[UTM_Easting],"")</f>
        <v>717143</v>
      </c>
      <c r="E47" s="31">
        <f>_xlfn.XLOOKUP(Table1[[#This Row],[Node 2]],Tabel7[ID],Tabel7[UTM_Northing],"")</f>
        <v>5833503</v>
      </c>
      <c r="F47" s="31" t="str">
        <f>_xlfn.XLOOKUP(Table1[[#This Row],[Node 2]],Tabel7[ID],Tabel7[UTM_Zone],"")</f>
        <v>31N</v>
      </c>
      <c r="G47" s="21">
        <f>_xlfn.XLOOKUP(Table1[[#This Row],[Categorie]],Tabel8[Categorie],Tabel8[Capaciteit],"")</f>
        <v>500</v>
      </c>
      <c r="H47" s="1" t="s">
        <v>164</v>
      </c>
      <c r="I47" s="1" t="s">
        <v>165</v>
      </c>
      <c r="J47" t="str">
        <f>IF(ISNUMBER(FIND("P",Table1[[#This Row],[Node 1]])),"Pipeline",
 IF(ISNUMBER(FIND("W",Table1[[#This Row],[Node 1]])),"Waterway",
 IF(ISNUMBER(FIND("R",Table1[[#This Row],[Node 1]])),"Road",
 "")))</f>
        <v>Road</v>
      </c>
    </row>
    <row r="48" spans="1:10" x14ac:dyDescent="0.25">
      <c r="A48" s="30">
        <f>_xlfn.XLOOKUP(Table1[[#This Row],[Node 1]],Tabel7[ID],Tabel7[UTM_Easting],"")</f>
        <v>717143</v>
      </c>
      <c r="B48" s="31">
        <f>_xlfn.XLOOKUP(Table1[[#This Row],[Node 1]],Tabel7[ID],Tabel7[UTM_Northing],"")</f>
        <v>5833503</v>
      </c>
      <c r="C48" s="31" t="str">
        <f>_xlfn.XLOOKUP(Table1[[#This Row],[Node 1]],Tabel7[ID],Tabel7[UTM_Zone],"")</f>
        <v>31N</v>
      </c>
      <c r="D48" s="31">
        <f>_xlfn.XLOOKUP(Table1[[#This Row],[Node 2]],Tabel7[ID],Tabel7[UTM_Easting],"")</f>
        <v>716268</v>
      </c>
      <c r="E48" s="31">
        <f>_xlfn.XLOOKUP(Table1[[#This Row],[Node 2]],Tabel7[ID],Tabel7[UTM_Northing],"")</f>
        <v>5840085</v>
      </c>
      <c r="F48" s="31" t="str">
        <f>_xlfn.XLOOKUP(Table1[[#This Row],[Node 2]],Tabel7[ID],Tabel7[UTM_Zone],"")</f>
        <v>31N</v>
      </c>
      <c r="G48" s="21">
        <f>_xlfn.XLOOKUP(Table1[[#This Row],[Categorie]],Tabel8[Categorie],Tabel8[Capaciteit],"")</f>
        <v>500</v>
      </c>
      <c r="H48" s="1" t="s">
        <v>165</v>
      </c>
      <c r="I48" s="1" t="s">
        <v>166</v>
      </c>
      <c r="J48" t="str">
        <f>IF(ISNUMBER(FIND("P",Table1[[#This Row],[Node 1]])),"Pipeline",
 IF(ISNUMBER(FIND("W",Table1[[#This Row],[Node 1]])),"Waterway",
 IF(ISNUMBER(FIND("R",Table1[[#This Row],[Node 1]])),"Road",
 "")))</f>
        <v>Road</v>
      </c>
    </row>
    <row r="49" spans="1:10" x14ac:dyDescent="0.25">
      <c r="A49" s="30">
        <f>_xlfn.XLOOKUP(Table1[[#This Row],[Node 1]],Tabel7[ID],Tabel7[UTM_Easting],"")</f>
        <v>716268</v>
      </c>
      <c r="B49" s="31">
        <f>_xlfn.XLOOKUP(Table1[[#This Row],[Node 1]],Tabel7[ID],Tabel7[UTM_Northing],"")</f>
        <v>5840085</v>
      </c>
      <c r="C49" s="31" t="str">
        <f>_xlfn.XLOOKUP(Table1[[#This Row],[Node 1]],Tabel7[ID],Tabel7[UTM_Zone],"")</f>
        <v>31N</v>
      </c>
      <c r="D49" s="31">
        <f>_xlfn.XLOOKUP(Table1[[#This Row],[Node 2]],Tabel7[ID],Tabel7[UTM_Easting],"")</f>
        <v>715811</v>
      </c>
      <c r="E49" s="31">
        <f>_xlfn.XLOOKUP(Table1[[#This Row],[Node 2]],Tabel7[ID],Tabel7[UTM_Northing],"")</f>
        <v>5841203</v>
      </c>
      <c r="F49" s="31" t="str">
        <f>_xlfn.XLOOKUP(Table1[[#This Row],[Node 2]],Tabel7[ID],Tabel7[UTM_Zone],"")</f>
        <v>31N</v>
      </c>
      <c r="G49" s="21">
        <f>_xlfn.XLOOKUP(Table1[[#This Row],[Categorie]],Tabel8[Categorie],Tabel8[Capaciteit],"")</f>
        <v>500</v>
      </c>
      <c r="H49" s="1" t="s">
        <v>166</v>
      </c>
      <c r="I49" s="1" t="s">
        <v>167</v>
      </c>
      <c r="J49" t="str">
        <f>IF(ISNUMBER(FIND("P",Table1[[#This Row],[Node 1]])),"Pipeline",
 IF(ISNUMBER(FIND("W",Table1[[#This Row],[Node 1]])),"Waterway",
 IF(ISNUMBER(FIND("R",Table1[[#This Row],[Node 1]])),"Road",
 "")))</f>
        <v>Road</v>
      </c>
    </row>
    <row r="50" spans="1:10" x14ac:dyDescent="0.25">
      <c r="A50" s="30">
        <f>_xlfn.XLOOKUP(Table1[[#This Row],[Node 1]],Tabel7[ID],Tabel7[UTM_Easting],"")</f>
        <v>715811</v>
      </c>
      <c r="B50" s="31">
        <f>_xlfn.XLOOKUP(Table1[[#This Row],[Node 1]],Tabel7[ID],Tabel7[UTM_Northing],"")</f>
        <v>5841203</v>
      </c>
      <c r="C50" s="31" t="str">
        <f>_xlfn.XLOOKUP(Table1[[#This Row],[Node 1]],Tabel7[ID],Tabel7[UTM_Zone],"")</f>
        <v>31N</v>
      </c>
      <c r="D50" s="31">
        <f>_xlfn.XLOOKUP(Table1[[#This Row],[Node 2]],Tabel7[ID],Tabel7[UTM_Easting],"")</f>
        <v>716746</v>
      </c>
      <c r="E50" s="31">
        <f>_xlfn.XLOOKUP(Table1[[#This Row],[Node 2]],Tabel7[ID],Tabel7[UTM_Northing],"")</f>
        <v>5842683</v>
      </c>
      <c r="F50" s="31" t="str">
        <f>_xlfn.XLOOKUP(Table1[[#This Row],[Node 2]],Tabel7[ID],Tabel7[UTM_Zone],"")</f>
        <v>31N</v>
      </c>
      <c r="G50" s="21">
        <f>_xlfn.XLOOKUP(Table1[[#This Row],[Categorie]],Tabel8[Categorie],Tabel8[Capaciteit],"")</f>
        <v>500</v>
      </c>
      <c r="H50" s="1" t="s">
        <v>167</v>
      </c>
      <c r="I50" s="1" t="s">
        <v>168</v>
      </c>
      <c r="J50" t="str">
        <f>IF(ISNUMBER(FIND("P",Table1[[#This Row],[Node 1]])),"Pipeline",
 IF(ISNUMBER(FIND("W",Table1[[#This Row],[Node 1]])),"Waterway",
 IF(ISNUMBER(FIND("R",Table1[[#This Row],[Node 1]])),"Road",
 "")))</f>
        <v>Road</v>
      </c>
    </row>
    <row r="51" spans="1:10" x14ac:dyDescent="0.25">
      <c r="A51" s="30">
        <f>_xlfn.XLOOKUP(Table1[[#This Row],[Node 1]],Tabel7[ID],Tabel7[UTM_Easting],"")</f>
        <v>716746</v>
      </c>
      <c r="B51" s="31">
        <f>_xlfn.XLOOKUP(Table1[[#This Row],[Node 1]],Tabel7[ID],Tabel7[UTM_Northing],"")</f>
        <v>5842683</v>
      </c>
      <c r="C51" s="31" t="str">
        <f>_xlfn.XLOOKUP(Table1[[#This Row],[Node 1]],Tabel7[ID],Tabel7[UTM_Zone],"")</f>
        <v>31N</v>
      </c>
      <c r="D51" s="31">
        <f>_xlfn.XLOOKUP(Table1[[#This Row],[Node 2]],Tabel7[ID],Tabel7[UTM_Easting],"")</f>
        <v>716114</v>
      </c>
      <c r="E51" s="31">
        <f>_xlfn.XLOOKUP(Table1[[#This Row],[Node 2]],Tabel7[ID],Tabel7[UTM_Northing],"")</f>
        <v>5847204</v>
      </c>
      <c r="F51" s="31" t="str">
        <f>_xlfn.XLOOKUP(Table1[[#This Row],[Node 2]],Tabel7[ID],Tabel7[UTM_Zone],"")</f>
        <v>31N</v>
      </c>
      <c r="G51" s="21">
        <f>_xlfn.XLOOKUP(Table1[[#This Row],[Categorie]],Tabel8[Categorie],Tabel8[Capaciteit],"")</f>
        <v>500</v>
      </c>
      <c r="H51" s="1" t="s">
        <v>168</v>
      </c>
      <c r="I51" s="1" t="s">
        <v>169</v>
      </c>
      <c r="J51" t="str">
        <f>IF(ISNUMBER(FIND("P",Table1[[#This Row],[Node 1]])),"Pipeline",
 IF(ISNUMBER(FIND("W",Table1[[#This Row],[Node 1]])),"Waterway",
 IF(ISNUMBER(FIND("R",Table1[[#This Row],[Node 1]])),"Road",
 "")))</f>
        <v>Road</v>
      </c>
    </row>
    <row r="52" spans="1:10" x14ac:dyDescent="0.25">
      <c r="A52" s="32">
        <f>_xlfn.XLOOKUP(Table1[[#This Row],[Node 1]],Tabel7[ID],Tabel7[UTM_Easting],"")</f>
        <v>716268</v>
      </c>
      <c r="B52" s="33">
        <f>_xlfn.XLOOKUP(Table1[[#This Row],[Node 1]],Tabel7[ID],Tabel7[UTM_Northing],"")</f>
        <v>5840085</v>
      </c>
      <c r="C52" s="33" t="str">
        <f>_xlfn.XLOOKUP(Table1[[#This Row],[Node 1]],Tabel7[ID],Tabel7[UTM_Zone],"")</f>
        <v>31N</v>
      </c>
      <c r="D52" s="33">
        <f>_xlfn.XLOOKUP(Table1[[#This Row],[Node 2]],Tabel7[ID],Tabel7[UTM_Easting],"")</f>
        <v>718183</v>
      </c>
      <c r="E52" s="33">
        <f>_xlfn.XLOOKUP(Table1[[#This Row],[Node 2]],Tabel7[ID],Tabel7[UTM_Northing],"")</f>
        <v>5842019</v>
      </c>
      <c r="F52" s="33" t="str">
        <f>_xlfn.XLOOKUP(Table1[[#This Row],[Node 2]],Tabel7[ID],Tabel7[UTM_Zone],"")</f>
        <v>31N</v>
      </c>
      <c r="G52" s="28">
        <f>_xlfn.XLOOKUP(Table1[[#This Row],[Categorie]],Tabel8[Categorie],Tabel8[Capaciteit],"")</f>
        <v>500</v>
      </c>
      <c r="H52" s="34" t="s">
        <v>166</v>
      </c>
      <c r="I52" s="1" t="s">
        <v>170</v>
      </c>
      <c r="J52" t="str">
        <f>IF(ISNUMBER(FIND("P",Table1[[#This Row],[Node 1]])),"Pipeline",
 IF(ISNUMBER(FIND("W",Table1[[#This Row],[Node 1]])),"Waterway",
 IF(ISNUMBER(FIND("R",Table1[[#This Row],[Node 1]])),"Road",
 "")))</f>
        <v>Road</v>
      </c>
    </row>
    <row r="53" spans="1:10" x14ac:dyDescent="0.25">
      <c r="A53" s="32">
        <f>_xlfn.XLOOKUP(Table1[[#This Row],[Node 1]],Tabel7[ID],Tabel7[UTM_Easting],"")</f>
        <v>718183</v>
      </c>
      <c r="B53" s="33">
        <f>_xlfn.XLOOKUP(Table1[[#This Row],[Node 1]],Tabel7[ID],Tabel7[UTM_Northing],"")</f>
        <v>5842019</v>
      </c>
      <c r="C53" s="33" t="str">
        <f>_xlfn.XLOOKUP(Table1[[#This Row],[Node 1]],Tabel7[ID],Tabel7[UTM_Zone],"")</f>
        <v>31N</v>
      </c>
      <c r="D53" s="33">
        <f>_xlfn.XLOOKUP(Table1[[#This Row],[Node 2]],Tabel7[ID],Tabel7[UTM_Easting],"")</f>
        <v>719755</v>
      </c>
      <c r="E53" s="33">
        <f>_xlfn.XLOOKUP(Table1[[#This Row],[Node 2]],Tabel7[ID],Tabel7[UTM_Northing],"")</f>
        <v>5842241</v>
      </c>
      <c r="F53" s="33" t="str">
        <f>_xlfn.XLOOKUP(Table1[[#This Row],[Node 2]],Tabel7[ID],Tabel7[UTM_Zone],"")</f>
        <v>31N</v>
      </c>
      <c r="G53" s="28">
        <f>_xlfn.XLOOKUP(Table1[[#This Row],[Categorie]],Tabel8[Categorie],Tabel8[Capaciteit],"")</f>
        <v>500</v>
      </c>
      <c r="H53" s="1" t="s">
        <v>170</v>
      </c>
      <c r="I53" s="1" t="s">
        <v>171</v>
      </c>
      <c r="J53" t="str">
        <f>IF(ISNUMBER(FIND("P",Table1[[#This Row],[Node 1]])),"Pipeline",
 IF(ISNUMBER(FIND("W",Table1[[#This Row],[Node 1]])),"Waterway",
 IF(ISNUMBER(FIND("R",Table1[[#This Row],[Node 1]])),"Road",
 "")))</f>
        <v>Road</v>
      </c>
    </row>
    <row r="54" spans="1:10" x14ac:dyDescent="0.25">
      <c r="A54" s="32">
        <f>_xlfn.XLOOKUP(Table1[[#This Row],[Node 1]],Tabel7[ID],Tabel7[UTM_Easting],"")</f>
        <v>705302</v>
      </c>
      <c r="B54" s="33">
        <f>_xlfn.XLOOKUP(Table1[[#This Row],[Node 1]],Tabel7[ID],Tabel7[UTM_Northing],"")</f>
        <v>5819433</v>
      </c>
      <c r="C54" s="33" t="str">
        <f>_xlfn.XLOOKUP(Table1[[#This Row],[Node 1]],Tabel7[ID],Tabel7[UTM_Zone],"")</f>
        <v>31N</v>
      </c>
      <c r="D54" s="33">
        <f>_xlfn.XLOOKUP(Table1[[#This Row],[Node 2]],Tabel7[ID],Tabel7[UTM_Easting],"")</f>
        <v>706313</v>
      </c>
      <c r="E54" s="33">
        <f>_xlfn.XLOOKUP(Table1[[#This Row],[Node 2]],Tabel7[ID],Tabel7[UTM_Northing],"")</f>
        <v>5817893</v>
      </c>
      <c r="F54" s="33" t="str">
        <f>_xlfn.XLOOKUP(Table1[[#This Row],[Node 2]],Tabel7[ID],Tabel7[UTM_Zone],"")</f>
        <v>31N</v>
      </c>
      <c r="G54" s="28">
        <f>_xlfn.XLOOKUP(Table1[[#This Row],[Categorie]],Tabel8[Categorie],Tabel8[Capaciteit],"")</f>
        <v>500</v>
      </c>
      <c r="H54" s="34" t="s">
        <v>162</v>
      </c>
      <c r="I54" s="1" t="s">
        <v>172</v>
      </c>
      <c r="J54" t="str">
        <f>IF(ISNUMBER(FIND("P",Table1[[#This Row],[Node 1]])),"Pipeline",
 IF(ISNUMBER(FIND("W",Table1[[#This Row],[Node 1]])),"Waterway",
 IF(ISNUMBER(FIND("R",Table1[[#This Row],[Node 1]])),"Road",
 "")))</f>
        <v>Road</v>
      </c>
    </row>
    <row r="55" spans="1:10" x14ac:dyDescent="0.25">
      <c r="A55" s="32">
        <f>_xlfn.XLOOKUP(Table1[[#This Row],[Node 1]],Tabel7[ID],Tabel7[UTM_Easting],"")</f>
        <v>706313</v>
      </c>
      <c r="B55" s="33">
        <f>_xlfn.XLOOKUP(Table1[[#This Row],[Node 1]],Tabel7[ID],Tabel7[UTM_Northing],"")</f>
        <v>5817893</v>
      </c>
      <c r="C55" s="33" t="str">
        <f>_xlfn.XLOOKUP(Table1[[#This Row],[Node 1]],Tabel7[ID],Tabel7[UTM_Zone],"")</f>
        <v>31N</v>
      </c>
      <c r="D55" s="33">
        <f>_xlfn.XLOOKUP(Table1[[#This Row],[Node 2]],Tabel7[ID],Tabel7[UTM_Easting],"")</f>
        <v>705351</v>
      </c>
      <c r="E55" s="33">
        <f>_xlfn.XLOOKUP(Table1[[#This Row],[Node 2]],Tabel7[ID],Tabel7[UTM_Northing],"")</f>
        <v>5814337</v>
      </c>
      <c r="F55" s="33" t="str">
        <f>_xlfn.XLOOKUP(Table1[[#This Row],[Node 2]],Tabel7[ID],Tabel7[UTM_Zone],"")</f>
        <v>31N</v>
      </c>
      <c r="G55" s="28">
        <f>_xlfn.XLOOKUP(Table1[[#This Row],[Categorie]],Tabel8[Categorie],Tabel8[Capaciteit],"")</f>
        <v>500</v>
      </c>
      <c r="H55" s="1" t="s">
        <v>172</v>
      </c>
      <c r="I55" s="1" t="s">
        <v>173</v>
      </c>
      <c r="J55" t="str">
        <f>IF(ISNUMBER(FIND("P",Table1[[#This Row],[Node 1]])),"Pipeline",
 IF(ISNUMBER(FIND("W",Table1[[#This Row],[Node 1]])),"Waterway",
 IF(ISNUMBER(FIND("R",Table1[[#This Row],[Node 1]])),"Road",
 "")))</f>
        <v>Road</v>
      </c>
    </row>
    <row r="56" spans="1:10" x14ac:dyDescent="0.25">
      <c r="A56" s="30">
        <f>_xlfn.XLOOKUP(Table1[[#This Row],[Node 1]],Tabel7[ID],Tabel7[UTM_Easting],"")</f>
        <v>705351</v>
      </c>
      <c r="B56" s="31">
        <f>_xlfn.XLOOKUP(Table1[[#This Row],[Node 1]],Tabel7[ID],Tabel7[UTM_Northing],"")</f>
        <v>5814337</v>
      </c>
      <c r="C56" s="31" t="str">
        <f>_xlfn.XLOOKUP(Table1[[#This Row],[Node 1]],Tabel7[ID],Tabel7[UTM_Zone],"")</f>
        <v>31N</v>
      </c>
      <c r="D56" s="31">
        <f>_xlfn.XLOOKUP(Table1[[#This Row],[Node 2]],Tabel7[ID],Tabel7[UTM_Easting],"")</f>
        <v>705095</v>
      </c>
      <c r="E56" s="31">
        <f>_xlfn.XLOOKUP(Table1[[#This Row],[Node 2]],Tabel7[ID],Tabel7[UTM_Northing],"")</f>
        <v>5809261</v>
      </c>
      <c r="F56" s="31" t="str">
        <f>_xlfn.XLOOKUP(Table1[[#This Row],[Node 2]],Tabel7[ID],Tabel7[UTM_Zone],"")</f>
        <v>31N</v>
      </c>
      <c r="G56" s="21">
        <f>_xlfn.XLOOKUP(Table1[[#This Row],[Categorie]],Tabel8[Categorie],Tabel8[Capaciteit],"")</f>
        <v>500</v>
      </c>
      <c r="H56" s="1" t="s">
        <v>173</v>
      </c>
      <c r="I56" s="1" t="s">
        <v>174</v>
      </c>
      <c r="J56" t="str">
        <f>IF(ISNUMBER(FIND("P",Table1[[#This Row],[Node 1]])),"Pipeline",
 IF(ISNUMBER(FIND("W",Table1[[#This Row],[Node 1]])),"Waterway",
 IF(ISNUMBER(FIND("R",Table1[[#This Row],[Node 1]])),"Road",
 "")))</f>
        <v>Road</v>
      </c>
    </row>
    <row r="57" spans="1:10" x14ac:dyDescent="0.25">
      <c r="A57" s="30">
        <f>_xlfn.XLOOKUP(Table1[[#This Row],[Node 1]],Tabel7[ID],Tabel7[UTM_Easting],"")</f>
        <v>705095</v>
      </c>
      <c r="B57" s="31">
        <f>_xlfn.XLOOKUP(Table1[[#This Row],[Node 1]],Tabel7[ID],Tabel7[UTM_Northing],"")</f>
        <v>5809261</v>
      </c>
      <c r="C57" s="31" t="str">
        <f>_xlfn.XLOOKUP(Table1[[#This Row],[Node 1]],Tabel7[ID],Tabel7[UTM_Zone],"")</f>
        <v>31N</v>
      </c>
      <c r="D57" s="31">
        <f>_xlfn.XLOOKUP(Table1[[#This Row],[Node 2]],Tabel7[ID],Tabel7[UTM_Easting],"")</f>
        <v>706029</v>
      </c>
      <c r="E57" s="31">
        <f>_xlfn.XLOOKUP(Table1[[#This Row],[Node 2]],Tabel7[ID],Tabel7[UTM_Northing],"")</f>
        <v>5805970</v>
      </c>
      <c r="F57" s="31" t="str">
        <f>_xlfn.XLOOKUP(Table1[[#This Row],[Node 2]],Tabel7[ID],Tabel7[UTM_Zone],"")</f>
        <v>31N</v>
      </c>
      <c r="G57" s="21">
        <f>_xlfn.XLOOKUP(Table1[[#This Row],[Categorie]],Tabel8[Categorie],Tabel8[Capaciteit],"")</f>
        <v>500</v>
      </c>
      <c r="H57" s="1" t="s">
        <v>174</v>
      </c>
      <c r="I57" s="1" t="s">
        <v>175</v>
      </c>
      <c r="J57" t="str">
        <f>IF(ISNUMBER(FIND("P",Table1[[#This Row],[Node 1]])),"Pipeline",
 IF(ISNUMBER(FIND("W",Table1[[#This Row],[Node 1]])),"Waterway",
 IF(ISNUMBER(FIND("R",Table1[[#This Row],[Node 1]])),"Road",
 "")))</f>
        <v>Road</v>
      </c>
    </row>
    <row r="58" spans="1:10" x14ac:dyDescent="0.25">
      <c r="A58" s="30">
        <f>_xlfn.XLOOKUP(Table1[[#This Row],[Node 1]],Tabel7[ID],Tabel7[UTM_Easting],"")</f>
        <v>706029</v>
      </c>
      <c r="B58" s="31">
        <f>_xlfn.XLOOKUP(Table1[[#This Row],[Node 1]],Tabel7[ID],Tabel7[UTM_Northing],"")</f>
        <v>5805970</v>
      </c>
      <c r="C58" s="31" t="str">
        <f>_xlfn.XLOOKUP(Table1[[#This Row],[Node 1]],Tabel7[ID],Tabel7[UTM_Zone],"")</f>
        <v>31N</v>
      </c>
      <c r="D58" s="31">
        <f>_xlfn.XLOOKUP(Table1[[#This Row],[Node 2]],Tabel7[ID],Tabel7[UTM_Easting],"")</f>
        <v>704991</v>
      </c>
      <c r="E58" s="31">
        <f>_xlfn.XLOOKUP(Table1[[#This Row],[Node 2]],Tabel7[ID],Tabel7[UTM_Northing],"")</f>
        <v>5802210</v>
      </c>
      <c r="F58" s="31" t="str">
        <f>_xlfn.XLOOKUP(Table1[[#This Row],[Node 2]],Tabel7[ID],Tabel7[UTM_Zone],"")</f>
        <v>31N</v>
      </c>
      <c r="G58" s="21">
        <f>_xlfn.XLOOKUP(Table1[[#This Row],[Categorie]],Tabel8[Categorie],Tabel8[Capaciteit],"")</f>
        <v>500</v>
      </c>
      <c r="H58" s="1" t="s">
        <v>175</v>
      </c>
      <c r="I58" s="1" t="s">
        <v>176</v>
      </c>
      <c r="J58" t="str">
        <f>IF(ISNUMBER(FIND("P",Table1[[#This Row],[Node 1]])),"Pipeline",
 IF(ISNUMBER(FIND("W",Table1[[#This Row],[Node 1]])),"Waterway",
 IF(ISNUMBER(FIND("R",Table1[[#This Row],[Node 1]])),"Road",
 "")))</f>
        <v>Road</v>
      </c>
    </row>
    <row r="59" spans="1:10" x14ac:dyDescent="0.25">
      <c r="A59" s="30">
        <f>_xlfn.XLOOKUP(Table1[[#This Row],[Node 1]],Tabel7[ID],Tabel7[UTM_Easting],"")</f>
        <v>704991</v>
      </c>
      <c r="B59" s="31">
        <f>_xlfn.XLOOKUP(Table1[[#This Row],[Node 1]],Tabel7[ID],Tabel7[UTM_Northing],"")</f>
        <v>5802210</v>
      </c>
      <c r="C59" s="31" t="str">
        <f>_xlfn.XLOOKUP(Table1[[#This Row],[Node 1]],Tabel7[ID],Tabel7[UTM_Zone],"")</f>
        <v>31N</v>
      </c>
      <c r="D59" s="31">
        <f>_xlfn.XLOOKUP(Table1[[#This Row],[Node 2]],Tabel7[ID],Tabel7[UTM_Easting],"")</f>
        <v>705265</v>
      </c>
      <c r="E59" s="31">
        <f>_xlfn.XLOOKUP(Table1[[#This Row],[Node 2]],Tabel7[ID],Tabel7[UTM_Northing],"")</f>
        <v>5797881</v>
      </c>
      <c r="F59" s="31" t="str">
        <f>_xlfn.XLOOKUP(Table1[[#This Row],[Node 2]],Tabel7[ID],Tabel7[UTM_Zone],"")</f>
        <v>31N</v>
      </c>
      <c r="G59" s="21">
        <f>_xlfn.XLOOKUP(Table1[[#This Row],[Categorie]],Tabel8[Categorie],Tabel8[Capaciteit],"")</f>
        <v>500</v>
      </c>
      <c r="H59" s="1" t="s">
        <v>176</v>
      </c>
      <c r="I59" s="1" t="s">
        <v>177</v>
      </c>
      <c r="J59" t="str">
        <f>IF(ISNUMBER(FIND("P",Table1[[#This Row],[Node 1]])),"Pipeline",
 IF(ISNUMBER(FIND("W",Table1[[#This Row],[Node 1]])),"Waterway",
 IF(ISNUMBER(FIND("R",Table1[[#This Row],[Node 1]])),"Road",
 "")))</f>
        <v>Road</v>
      </c>
    </row>
    <row r="60" spans="1:10" x14ac:dyDescent="0.25">
      <c r="A60" s="30">
        <f>_xlfn.XLOOKUP(Table1[[#This Row],[Node 1]],Tabel7[ID],Tabel7[UTM_Easting],"")</f>
        <v>705265</v>
      </c>
      <c r="B60" s="31">
        <f>_xlfn.XLOOKUP(Table1[[#This Row],[Node 1]],Tabel7[ID],Tabel7[UTM_Northing],"")</f>
        <v>5797881</v>
      </c>
      <c r="C60" s="31" t="str">
        <f>_xlfn.XLOOKUP(Table1[[#This Row],[Node 1]],Tabel7[ID],Tabel7[UTM_Zone],"")</f>
        <v>31N</v>
      </c>
      <c r="D60" s="31">
        <f>_xlfn.XLOOKUP(Table1[[#This Row],[Node 2]],Tabel7[ID],Tabel7[UTM_Easting],"")</f>
        <v>704807</v>
      </c>
      <c r="E60" s="31">
        <f>_xlfn.XLOOKUP(Table1[[#This Row],[Node 2]],Tabel7[ID],Tabel7[UTM_Northing],"")</f>
        <v>5794771</v>
      </c>
      <c r="F60" s="31" t="str">
        <f>_xlfn.XLOOKUP(Table1[[#This Row],[Node 2]],Tabel7[ID],Tabel7[UTM_Zone],"")</f>
        <v>31N</v>
      </c>
      <c r="G60" s="21">
        <f>_xlfn.XLOOKUP(Table1[[#This Row],[Categorie]],Tabel8[Categorie],Tabel8[Capaciteit],"")</f>
        <v>500</v>
      </c>
      <c r="H60" s="1" t="s">
        <v>177</v>
      </c>
      <c r="I60" s="1" t="s">
        <v>178</v>
      </c>
      <c r="J60" t="str">
        <f>IF(ISNUMBER(FIND("P",Table1[[#This Row],[Node 1]])),"Pipeline",
 IF(ISNUMBER(FIND("W",Table1[[#This Row],[Node 1]])),"Waterway",
 IF(ISNUMBER(FIND("R",Table1[[#This Row],[Node 1]])),"Road",
 "")))</f>
        <v>Road</v>
      </c>
    </row>
    <row r="61" spans="1:10" x14ac:dyDescent="0.25">
      <c r="A61" s="30">
        <f>_xlfn.XLOOKUP(Table1[[#This Row],[Node 1]],Tabel7[ID],Tabel7[UTM_Easting],"")</f>
        <v>704807</v>
      </c>
      <c r="B61" s="31">
        <f>_xlfn.XLOOKUP(Table1[[#This Row],[Node 1]],Tabel7[ID],Tabel7[UTM_Northing],"")</f>
        <v>5794771</v>
      </c>
      <c r="C61" s="31" t="str">
        <f>_xlfn.XLOOKUP(Table1[[#This Row],[Node 1]],Tabel7[ID],Tabel7[UTM_Zone],"")</f>
        <v>31N</v>
      </c>
      <c r="D61" s="31">
        <f>_xlfn.XLOOKUP(Table1[[#This Row],[Node 2]],Tabel7[ID],Tabel7[UTM_Easting],"")</f>
        <v>706483</v>
      </c>
      <c r="E61" s="31">
        <f>_xlfn.XLOOKUP(Table1[[#This Row],[Node 2]],Tabel7[ID],Tabel7[UTM_Northing],"")</f>
        <v>5789497</v>
      </c>
      <c r="F61" s="31" t="str">
        <f>_xlfn.XLOOKUP(Table1[[#This Row],[Node 2]],Tabel7[ID],Tabel7[UTM_Zone],"")</f>
        <v>31N</v>
      </c>
      <c r="G61" s="21">
        <f>_xlfn.XLOOKUP(Table1[[#This Row],[Categorie]],Tabel8[Categorie],Tabel8[Capaciteit],"")</f>
        <v>500</v>
      </c>
      <c r="H61" s="1" t="s">
        <v>178</v>
      </c>
      <c r="I61" s="1" t="s">
        <v>179</v>
      </c>
      <c r="J61" t="str">
        <f>IF(ISNUMBER(FIND("P",Table1[[#This Row],[Node 1]])),"Pipeline",
 IF(ISNUMBER(FIND("W",Table1[[#This Row],[Node 1]])),"Waterway",
 IF(ISNUMBER(FIND("R",Table1[[#This Row],[Node 1]])),"Road",
 "")))</f>
        <v>Road</v>
      </c>
    </row>
    <row r="62" spans="1:10" x14ac:dyDescent="0.25">
      <c r="A62" s="30">
        <f>_xlfn.XLOOKUP(Table1[[#This Row],[Node 1]],Tabel7[ID],Tabel7[UTM_Easting],"")</f>
        <v>706483</v>
      </c>
      <c r="B62" s="31">
        <f>_xlfn.XLOOKUP(Table1[[#This Row],[Node 1]],Tabel7[ID],Tabel7[UTM_Northing],"")</f>
        <v>5789497</v>
      </c>
      <c r="C62" s="31" t="str">
        <f>_xlfn.XLOOKUP(Table1[[#This Row],[Node 1]],Tabel7[ID],Tabel7[UTM_Zone],"")</f>
        <v>31N</v>
      </c>
      <c r="D62" s="31">
        <f>_xlfn.XLOOKUP(Table1[[#This Row],[Node 2]],Tabel7[ID],Tabel7[UTM_Easting],"")</f>
        <v>707008</v>
      </c>
      <c r="E62" s="31">
        <f>_xlfn.XLOOKUP(Table1[[#This Row],[Node 2]],Tabel7[ID],Tabel7[UTM_Northing],"")</f>
        <v>5784246</v>
      </c>
      <c r="F62" s="31" t="str">
        <f>_xlfn.XLOOKUP(Table1[[#This Row],[Node 2]],Tabel7[ID],Tabel7[UTM_Zone],"")</f>
        <v>31N</v>
      </c>
      <c r="G62" s="21">
        <f>_xlfn.XLOOKUP(Table1[[#This Row],[Categorie]],Tabel8[Categorie],Tabel8[Capaciteit],"")</f>
        <v>500</v>
      </c>
      <c r="H62" s="1" t="s">
        <v>179</v>
      </c>
      <c r="I62" s="1" t="s">
        <v>180</v>
      </c>
      <c r="J62" t="str">
        <f>IF(ISNUMBER(FIND("P",Table1[[#This Row],[Node 1]])),"Pipeline",
 IF(ISNUMBER(FIND("W",Table1[[#This Row],[Node 1]])),"Waterway",
 IF(ISNUMBER(FIND("R",Table1[[#This Row],[Node 1]])),"Road",
 "")))</f>
        <v>Road</v>
      </c>
    </row>
    <row r="63" spans="1:10" x14ac:dyDescent="0.25">
      <c r="A63" s="30">
        <f>_xlfn.XLOOKUP(Table1[[#This Row],[Node 1]],Tabel7[ID],Tabel7[UTM_Easting],"")</f>
        <v>707008</v>
      </c>
      <c r="B63" s="31">
        <f>_xlfn.XLOOKUP(Table1[[#This Row],[Node 1]],Tabel7[ID],Tabel7[UTM_Northing],"")</f>
        <v>5784246</v>
      </c>
      <c r="C63" s="31" t="str">
        <f>_xlfn.XLOOKUP(Table1[[#This Row],[Node 1]],Tabel7[ID],Tabel7[UTM_Zone],"")</f>
        <v>31N</v>
      </c>
      <c r="D63" s="31">
        <f>_xlfn.XLOOKUP(Table1[[#This Row],[Node 2]],Tabel7[ID],Tabel7[UTM_Easting],"")</f>
        <v>704741</v>
      </c>
      <c r="E63" s="31">
        <f>_xlfn.XLOOKUP(Table1[[#This Row],[Node 2]],Tabel7[ID],Tabel7[UTM_Northing],"")</f>
        <v>5781029</v>
      </c>
      <c r="F63" s="31" t="str">
        <f>_xlfn.XLOOKUP(Table1[[#This Row],[Node 2]],Tabel7[ID],Tabel7[UTM_Zone],"")</f>
        <v>31N</v>
      </c>
      <c r="G63" s="21">
        <f>_xlfn.XLOOKUP(Table1[[#This Row],[Categorie]],Tabel8[Categorie],Tabel8[Capaciteit],"")</f>
        <v>500</v>
      </c>
      <c r="H63" s="1" t="s">
        <v>180</v>
      </c>
      <c r="I63" s="1" t="s">
        <v>181</v>
      </c>
      <c r="J63" t="str">
        <f>IF(ISNUMBER(FIND("P",Table1[[#This Row],[Node 1]])),"Pipeline",
 IF(ISNUMBER(FIND("W",Table1[[#This Row],[Node 1]])),"Waterway",
 IF(ISNUMBER(FIND("R",Table1[[#This Row],[Node 1]])),"Road",
 "")))</f>
        <v>Road</v>
      </c>
    </row>
    <row r="64" spans="1:10" x14ac:dyDescent="0.25">
      <c r="A64" s="30">
        <f>_xlfn.XLOOKUP(Table1[[#This Row],[Node 1]],Tabel7[ID],Tabel7[UTM_Easting],"")</f>
        <v>704741</v>
      </c>
      <c r="B64" s="31">
        <f>_xlfn.XLOOKUP(Table1[[#This Row],[Node 1]],Tabel7[ID],Tabel7[UTM_Northing],"")</f>
        <v>5781029</v>
      </c>
      <c r="C64" s="31" t="str">
        <f>_xlfn.XLOOKUP(Table1[[#This Row],[Node 1]],Tabel7[ID],Tabel7[UTM_Zone],"")</f>
        <v>31N</v>
      </c>
      <c r="D64" s="31">
        <f>_xlfn.XLOOKUP(Table1[[#This Row],[Node 2]],Tabel7[ID],Tabel7[UTM_Easting],"")</f>
        <v>702368</v>
      </c>
      <c r="E64" s="31">
        <f>_xlfn.XLOOKUP(Table1[[#This Row],[Node 2]],Tabel7[ID],Tabel7[UTM_Northing],"")</f>
        <v>5778865</v>
      </c>
      <c r="F64" s="31" t="str">
        <f>_xlfn.XLOOKUP(Table1[[#This Row],[Node 2]],Tabel7[ID],Tabel7[UTM_Zone],"")</f>
        <v>31N</v>
      </c>
      <c r="G64" s="21">
        <f>_xlfn.XLOOKUP(Table1[[#This Row],[Categorie]],Tabel8[Categorie],Tabel8[Capaciteit],"")</f>
        <v>500</v>
      </c>
      <c r="H64" s="1" t="s">
        <v>181</v>
      </c>
      <c r="I64" s="1" t="s">
        <v>182</v>
      </c>
      <c r="J64" t="str">
        <f>IF(ISNUMBER(FIND("P",Table1[[#This Row],[Node 1]])),"Pipeline",
 IF(ISNUMBER(FIND("W",Table1[[#This Row],[Node 1]])),"Waterway",
 IF(ISNUMBER(FIND("R",Table1[[#This Row],[Node 1]])),"Road",
 "")))</f>
        <v>Road</v>
      </c>
    </row>
    <row r="65" spans="1:10" x14ac:dyDescent="0.25">
      <c r="A65" s="30">
        <f>_xlfn.XLOOKUP(Table1[[#This Row],[Node 1]],Tabel7[ID],Tabel7[UTM_Easting],"")</f>
        <v>702368</v>
      </c>
      <c r="B65" s="31">
        <f>_xlfn.XLOOKUP(Table1[[#This Row],[Node 1]],Tabel7[ID],Tabel7[UTM_Northing],"")</f>
        <v>5778865</v>
      </c>
      <c r="C65" s="31" t="str">
        <f>_xlfn.XLOOKUP(Table1[[#This Row],[Node 1]],Tabel7[ID],Tabel7[UTM_Zone],"")</f>
        <v>31N</v>
      </c>
      <c r="D65" s="31">
        <f>_xlfn.XLOOKUP(Table1[[#This Row],[Node 2]],Tabel7[ID],Tabel7[UTM_Easting],"")</f>
        <v>702351</v>
      </c>
      <c r="E65" s="31">
        <f>_xlfn.XLOOKUP(Table1[[#This Row],[Node 2]],Tabel7[ID],Tabel7[UTM_Northing],"")</f>
        <v>5776972</v>
      </c>
      <c r="F65" s="31" t="str">
        <f>_xlfn.XLOOKUP(Table1[[#This Row],[Node 2]],Tabel7[ID],Tabel7[UTM_Zone],"")</f>
        <v>31N</v>
      </c>
      <c r="G65" s="21">
        <f>_xlfn.XLOOKUP(Table1[[#This Row],[Categorie]],Tabel8[Categorie],Tabel8[Capaciteit],"")</f>
        <v>500</v>
      </c>
      <c r="H65" s="1" t="s">
        <v>182</v>
      </c>
      <c r="I65" s="1" t="s">
        <v>183</v>
      </c>
      <c r="J65" t="str">
        <f>IF(ISNUMBER(FIND("P",Table1[[#This Row],[Node 1]])),"Pipeline",
 IF(ISNUMBER(FIND("W",Table1[[#This Row],[Node 1]])),"Waterway",
 IF(ISNUMBER(FIND("R",Table1[[#This Row],[Node 1]])),"Road",
 "")))</f>
        <v>Road</v>
      </c>
    </row>
    <row r="66" spans="1:10" x14ac:dyDescent="0.25">
      <c r="A66" s="30">
        <f>_xlfn.XLOOKUP(Table1[[#This Row],[Node 1]],Tabel7[ID],Tabel7[UTM_Easting],"")</f>
        <v>702351</v>
      </c>
      <c r="B66" s="31">
        <f>_xlfn.XLOOKUP(Table1[[#This Row],[Node 1]],Tabel7[ID],Tabel7[UTM_Northing],"")</f>
        <v>5776972</v>
      </c>
      <c r="C66" s="31" t="str">
        <f>_xlfn.XLOOKUP(Table1[[#This Row],[Node 1]],Tabel7[ID],Tabel7[UTM_Zone],"")</f>
        <v>31N</v>
      </c>
      <c r="D66" s="31">
        <f>_xlfn.XLOOKUP(Table1[[#This Row],[Node 2]],Tabel7[ID],Tabel7[UTM_Easting],"")</f>
        <v>700542</v>
      </c>
      <c r="E66" s="31">
        <f>_xlfn.XLOOKUP(Table1[[#This Row],[Node 2]],Tabel7[ID],Tabel7[UTM_Northing],"")</f>
        <v>5766888</v>
      </c>
      <c r="F66" s="31" t="str">
        <f>_xlfn.XLOOKUP(Table1[[#This Row],[Node 2]],Tabel7[ID],Tabel7[UTM_Zone],"")</f>
        <v>31N</v>
      </c>
      <c r="G66" s="21">
        <f>_xlfn.XLOOKUP(Table1[[#This Row],[Categorie]],Tabel8[Categorie],Tabel8[Capaciteit],"")</f>
        <v>500</v>
      </c>
      <c r="H66" s="1" t="s">
        <v>183</v>
      </c>
      <c r="I66" s="1" t="s">
        <v>184</v>
      </c>
      <c r="J66" t="str">
        <f>IF(ISNUMBER(FIND("P",Table1[[#This Row],[Node 1]])),"Pipeline",
 IF(ISNUMBER(FIND("W",Table1[[#This Row],[Node 1]])),"Waterway",
 IF(ISNUMBER(FIND("R",Table1[[#This Row],[Node 1]])),"Road",
 "")))</f>
        <v>Road</v>
      </c>
    </row>
    <row r="67" spans="1:10" x14ac:dyDescent="0.25">
      <c r="A67" s="30">
        <f>_xlfn.XLOOKUP(Table1[[#This Row],[Node 1]],Tabel7[ID],Tabel7[UTM_Easting],"")</f>
        <v>700542</v>
      </c>
      <c r="B67" s="31">
        <f>_xlfn.XLOOKUP(Table1[[#This Row],[Node 1]],Tabel7[ID],Tabel7[UTM_Northing],"")</f>
        <v>5766888</v>
      </c>
      <c r="C67" s="31" t="str">
        <f>_xlfn.XLOOKUP(Table1[[#This Row],[Node 1]],Tabel7[ID],Tabel7[UTM_Zone],"")</f>
        <v>31N</v>
      </c>
      <c r="D67" s="31">
        <f>_xlfn.XLOOKUP(Table1[[#This Row],[Node 2]],Tabel7[ID],Tabel7[UTM_Easting],"")</f>
        <v>695962</v>
      </c>
      <c r="E67" s="31">
        <f>_xlfn.XLOOKUP(Table1[[#This Row],[Node 2]],Tabel7[ID],Tabel7[UTM_Northing],"")</f>
        <v>5768071</v>
      </c>
      <c r="F67" s="31" t="str">
        <f>_xlfn.XLOOKUP(Table1[[#This Row],[Node 2]],Tabel7[ID],Tabel7[UTM_Zone],"")</f>
        <v>31N</v>
      </c>
      <c r="G67" s="21">
        <f>_xlfn.XLOOKUP(Table1[[#This Row],[Categorie]],Tabel8[Categorie],Tabel8[Capaciteit],"")</f>
        <v>500</v>
      </c>
      <c r="H67" s="1" t="s">
        <v>184</v>
      </c>
      <c r="I67" s="1" t="s">
        <v>185</v>
      </c>
      <c r="J67" t="str">
        <f>IF(ISNUMBER(FIND("P",Table1[[#This Row],[Node 1]])),"Pipeline",
 IF(ISNUMBER(FIND("W",Table1[[#This Row],[Node 1]])),"Waterway",
 IF(ISNUMBER(FIND("R",Table1[[#This Row],[Node 1]])),"Road",
 "")))</f>
        <v>Road</v>
      </c>
    </row>
    <row r="68" spans="1:10" x14ac:dyDescent="0.25">
      <c r="A68" s="30">
        <f>_xlfn.XLOOKUP(Table1[[#This Row],[Node 1]],Tabel7[ID],Tabel7[UTM_Easting],"")</f>
        <v>695962</v>
      </c>
      <c r="B68" s="31">
        <f>_xlfn.XLOOKUP(Table1[[#This Row],[Node 1]],Tabel7[ID],Tabel7[UTM_Northing],"")</f>
        <v>5768071</v>
      </c>
      <c r="C68" s="31" t="str">
        <f>_xlfn.XLOOKUP(Table1[[#This Row],[Node 1]],Tabel7[ID],Tabel7[UTM_Zone],"")</f>
        <v>31N</v>
      </c>
      <c r="D68" s="31">
        <f>_xlfn.XLOOKUP(Table1[[#This Row],[Node 2]],Tabel7[ID],Tabel7[UTM_Easting],"")</f>
        <v>693432</v>
      </c>
      <c r="E68" s="31">
        <f>_xlfn.XLOOKUP(Table1[[#This Row],[Node 2]],Tabel7[ID],Tabel7[UTM_Northing],"")</f>
        <v>5767596</v>
      </c>
      <c r="F68" s="31" t="str">
        <f>_xlfn.XLOOKUP(Table1[[#This Row],[Node 2]],Tabel7[ID],Tabel7[UTM_Zone],"")</f>
        <v>31N</v>
      </c>
      <c r="G68" s="21">
        <f>_xlfn.XLOOKUP(Table1[[#This Row],[Categorie]],Tabel8[Categorie],Tabel8[Capaciteit],"")</f>
        <v>500</v>
      </c>
      <c r="H68" s="1" t="s">
        <v>185</v>
      </c>
      <c r="I68" s="1" t="s">
        <v>186</v>
      </c>
      <c r="J68" t="str">
        <f>IF(ISNUMBER(FIND("P",Table1[[#This Row],[Node 1]])),"Pipeline",
 IF(ISNUMBER(FIND("W",Table1[[#This Row],[Node 1]])),"Waterway",
 IF(ISNUMBER(FIND("R",Table1[[#This Row],[Node 1]])),"Road",
 "")))</f>
        <v>Road</v>
      </c>
    </row>
    <row r="69" spans="1:10" x14ac:dyDescent="0.25">
      <c r="A69" s="30">
        <f>_xlfn.XLOOKUP(Table1[[#This Row],[Node 1]],Tabel7[ID],Tabel7[UTM_Easting],"")</f>
        <v>693432</v>
      </c>
      <c r="B69" s="31">
        <f>_xlfn.XLOOKUP(Table1[[#This Row],[Node 1]],Tabel7[ID],Tabel7[UTM_Northing],"")</f>
        <v>5767596</v>
      </c>
      <c r="C69" s="31" t="str">
        <f>_xlfn.XLOOKUP(Table1[[#This Row],[Node 1]],Tabel7[ID],Tabel7[UTM_Zone],"")</f>
        <v>31N</v>
      </c>
      <c r="D69" s="31">
        <f>_xlfn.XLOOKUP(Table1[[#This Row],[Node 2]],Tabel7[ID],Tabel7[UTM_Easting],"")</f>
        <v>686752</v>
      </c>
      <c r="E69" s="31">
        <f>_xlfn.XLOOKUP(Table1[[#This Row],[Node 2]],Tabel7[ID],Tabel7[UTM_Northing],"")</f>
        <v>5766964</v>
      </c>
      <c r="F69" s="31" t="str">
        <f>_xlfn.XLOOKUP(Table1[[#This Row],[Node 2]],Tabel7[ID],Tabel7[UTM_Zone],"")</f>
        <v>31N</v>
      </c>
      <c r="G69" s="21">
        <f>_xlfn.XLOOKUP(Table1[[#This Row],[Categorie]],Tabel8[Categorie],Tabel8[Capaciteit],"")</f>
        <v>500</v>
      </c>
      <c r="H69" s="1" t="s">
        <v>186</v>
      </c>
      <c r="I69" s="1" t="s">
        <v>187</v>
      </c>
      <c r="J69" t="str">
        <f>IF(ISNUMBER(FIND("P",Table1[[#This Row],[Node 1]])),"Pipeline",
 IF(ISNUMBER(FIND("W",Table1[[#This Row],[Node 1]])),"Waterway",
 IF(ISNUMBER(FIND("R",Table1[[#This Row],[Node 1]])),"Road",
 "")))</f>
        <v>Road</v>
      </c>
    </row>
    <row r="70" spans="1:10" x14ac:dyDescent="0.25">
      <c r="A70" s="30">
        <f>_xlfn.XLOOKUP(Table1[[#This Row],[Node 1]],Tabel7[ID],Tabel7[UTM_Easting],"")</f>
        <v>686752</v>
      </c>
      <c r="B70" s="31">
        <f>_xlfn.XLOOKUP(Table1[[#This Row],[Node 1]],Tabel7[ID],Tabel7[UTM_Northing],"")</f>
        <v>5766964</v>
      </c>
      <c r="C70" s="31" t="str">
        <f>_xlfn.XLOOKUP(Table1[[#This Row],[Node 1]],Tabel7[ID],Tabel7[UTM_Zone],"")</f>
        <v>31N</v>
      </c>
      <c r="D70" s="31">
        <f>_xlfn.XLOOKUP(Table1[[#This Row],[Node 2]],Tabel7[ID],Tabel7[UTM_Easting],"")</f>
        <v>684244</v>
      </c>
      <c r="E70" s="31">
        <f>_xlfn.XLOOKUP(Table1[[#This Row],[Node 2]],Tabel7[ID],Tabel7[UTM_Northing],"")</f>
        <v>5765858</v>
      </c>
      <c r="F70" s="31" t="str">
        <f>_xlfn.XLOOKUP(Table1[[#This Row],[Node 2]],Tabel7[ID],Tabel7[UTM_Zone],"")</f>
        <v>31N</v>
      </c>
      <c r="G70" s="21">
        <f>_xlfn.XLOOKUP(Table1[[#This Row],[Categorie]],Tabel8[Categorie],Tabel8[Capaciteit],"")</f>
        <v>500</v>
      </c>
      <c r="H70" s="1" t="s">
        <v>187</v>
      </c>
      <c r="I70" s="1" t="s">
        <v>188</v>
      </c>
      <c r="J70" t="str">
        <f>IF(ISNUMBER(FIND("P",Table1[[#This Row],[Node 1]])),"Pipeline",
 IF(ISNUMBER(FIND("W",Table1[[#This Row],[Node 1]])),"Waterway",
 IF(ISNUMBER(FIND("R",Table1[[#This Row],[Node 1]])),"Road",
 "")))</f>
        <v>Road</v>
      </c>
    </row>
    <row r="71" spans="1:10" x14ac:dyDescent="0.25">
      <c r="A71" s="30">
        <f>_xlfn.XLOOKUP(Table1[[#This Row],[Node 1]],Tabel7[ID],Tabel7[UTM_Easting],"")</f>
        <v>684244</v>
      </c>
      <c r="B71" s="31">
        <f>_xlfn.XLOOKUP(Table1[[#This Row],[Node 1]],Tabel7[ID],Tabel7[UTM_Northing],"")</f>
        <v>5765858</v>
      </c>
      <c r="C71" s="31" t="str">
        <f>_xlfn.XLOOKUP(Table1[[#This Row],[Node 1]],Tabel7[ID],Tabel7[UTM_Zone],"")</f>
        <v>31N</v>
      </c>
      <c r="D71" s="31">
        <f>_xlfn.XLOOKUP(Table1[[#This Row],[Node 2]],Tabel7[ID],Tabel7[UTM_Easting],"")</f>
        <v>679214</v>
      </c>
      <c r="E71" s="31">
        <f>_xlfn.XLOOKUP(Table1[[#This Row],[Node 2]],Tabel7[ID],Tabel7[UTM_Northing],"")</f>
        <v>5767205</v>
      </c>
      <c r="F71" s="31" t="str">
        <f>_xlfn.XLOOKUP(Table1[[#This Row],[Node 2]],Tabel7[ID],Tabel7[UTM_Zone],"")</f>
        <v>31N</v>
      </c>
      <c r="G71" s="21">
        <f>_xlfn.XLOOKUP(Table1[[#This Row],[Categorie]],Tabel8[Categorie],Tabel8[Capaciteit],"")</f>
        <v>500</v>
      </c>
      <c r="H71" s="1" t="s">
        <v>188</v>
      </c>
      <c r="I71" s="1" t="s">
        <v>189</v>
      </c>
      <c r="J71" t="str">
        <f>IF(ISNUMBER(FIND("P",Table1[[#This Row],[Node 1]])),"Pipeline",
 IF(ISNUMBER(FIND("W",Table1[[#This Row],[Node 1]])),"Waterway",
 IF(ISNUMBER(FIND("R",Table1[[#This Row],[Node 1]])),"Road",
 "")))</f>
        <v>Road</v>
      </c>
    </row>
    <row r="72" spans="1:10" x14ac:dyDescent="0.25">
      <c r="A72" s="30">
        <f>_xlfn.XLOOKUP(Table1[[#This Row],[Node 1]],Tabel7[ID],Tabel7[UTM_Easting],"")</f>
        <v>679214</v>
      </c>
      <c r="B72" s="31">
        <f>_xlfn.XLOOKUP(Table1[[#This Row],[Node 1]],Tabel7[ID],Tabel7[UTM_Northing],"")</f>
        <v>5767205</v>
      </c>
      <c r="C72" s="31" t="str">
        <f>_xlfn.XLOOKUP(Table1[[#This Row],[Node 1]],Tabel7[ID],Tabel7[UTM_Zone],"")</f>
        <v>31N</v>
      </c>
      <c r="D72" s="31">
        <f>_xlfn.XLOOKUP(Table1[[#This Row],[Node 2]],Tabel7[ID],Tabel7[UTM_Easting],"")</f>
        <v>675593</v>
      </c>
      <c r="E72" s="31">
        <f>_xlfn.XLOOKUP(Table1[[#This Row],[Node 2]],Tabel7[ID],Tabel7[UTM_Northing],"")</f>
        <v>5768847</v>
      </c>
      <c r="F72" s="31" t="str">
        <f>_xlfn.XLOOKUP(Table1[[#This Row],[Node 2]],Tabel7[ID],Tabel7[UTM_Zone],"")</f>
        <v>31N</v>
      </c>
      <c r="G72" s="21">
        <f>_xlfn.XLOOKUP(Table1[[#This Row],[Categorie]],Tabel8[Categorie],Tabel8[Capaciteit],"")</f>
        <v>500</v>
      </c>
      <c r="H72" s="1" t="s">
        <v>189</v>
      </c>
      <c r="I72" s="1" t="s">
        <v>190</v>
      </c>
      <c r="J72" t="str">
        <f>IF(ISNUMBER(FIND("P",Table1[[#This Row],[Node 1]])),"Pipeline",
 IF(ISNUMBER(FIND("W",Table1[[#This Row],[Node 1]])),"Waterway",
 IF(ISNUMBER(FIND("R",Table1[[#This Row],[Node 1]])),"Road",
 "")))</f>
        <v>Road</v>
      </c>
    </row>
    <row r="73" spans="1:10" x14ac:dyDescent="0.25">
      <c r="A73" s="30">
        <f>_xlfn.XLOOKUP(Table1[[#This Row],[Node 1]],Tabel7[ID],Tabel7[UTM_Easting],"")</f>
        <v>675593</v>
      </c>
      <c r="B73" s="31">
        <f>_xlfn.XLOOKUP(Table1[[#This Row],[Node 1]],Tabel7[ID],Tabel7[UTM_Northing],"")</f>
        <v>5768847</v>
      </c>
      <c r="C73" s="31" t="str">
        <f>_xlfn.XLOOKUP(Table1[[#This Row],[Node 1]],Tabel7[ID],Tabel7[UTM_Zone],"")</f>
        <v>31N</v>
      </c>
      <c r="D73" s="31">
        <f>_xlfn.XLOOKUP(Table1[[#This Row],[Node 2]],Tabel7[ID],Tabel7[UTM_Easting],"")</f>
        <v>664853</v>
      </c>
      <c r="E73" s="31">
        <f>_xlfn.XLOOKUP(Table1[[#This Row],[Node 2]],Tabel7[ID],Tabel7[UTM_Northing],"")</f>
        <v>5769774</v>
      </c>
      <c r="F73" s="31" t="str">
        <f>_xlfn.XLOOKUP(Table1[[#This Row],[Node 2]],Tabel7[ID],Tabel7[UTM_Zone],"")</f>
        <v>31N</v>
      </c>
      <c r="G73" s="21">
        <f>_xlfn.XLOOKUP(Table1[[#This Row],[Categorie]],Tabel8[Categorie],Tabel8[Capaciteit],"")</f>
        <v>500</v>
      </c>
      <c r="H73" s="1" t="s">
        <v>190</v>
      </c>
      <c r="I73" s="1" t="s">
        <v>191</v>
      </c>
      <c r="J73" t="str">
        <f>IF(ISNUMBER(FIND("P",Table1[[#This Row],[Node 1]])),"Pipeline",
 IF(ISNUMBER(FIND("W",Table1[[#This Row],[Node 1]])),"Waterway",
 IF(ISNUMBER(FIND("R",Table1[[#This Row],[Node 1]])),"Road",
 "")))</f>
        <v>Road</v>
      </c>
    </row>
    <row r="74" spans="1:10" x14ac:dyDescent="0.25">
      <c r="A74" s="30">
        <f>_xlfn.XLOOKUP(Table1[[#This Row],[Node 1]],Tabel7[ID],Tabel7[UTM_Easting],"")</f>
        <v>664853</v>
      </c>
      <c r="B74" s="31">
        <f>_xlfn.XLOOKUP(Table1[[#This Row],[Node 1]],Tabel7[ID],Tabel7[UTM_Northing],"")</f>
        <v>5769774</v>
      </c>
      <c r="C74" s="31" t="str">
        <f>_xlfn.XLOOKUP(Table1[[#This Row],[Node 1]],Tabel7[ID],Tabel7[UTM_Zone],"")</f>
        <v>31N</v>
      </c>
      <c r="D74" s="31">
        <f>_xlfn.XLOOKUP(Table1[[#This Row],[Node 2]],Tabel7[ID],Tabel7[UTM_Easting],"")</f>
        <v>654568</v>
      </c>
      <c r="E74" s="31">
        <f>_xlfn.XLOOKUP(Table1[[#This Row],[Node 2]],Tabel7[ID],Tabel7[UTM_Northing],"")</f>
        <v>5769914</v>
      </c>
      <c r="F74" s="31" t="str">
        <f>_xlfn.XLOOKUP(Table1[[#This Row],[Node 2]],Tabel7[ID],Tabel7[UTM_Zone],"")</f>
        <v>31N</v>
      </c>
      <c r="G74" s="21">
        <f>_xlfn.XLOOKUP(Table1[[#This Row],[Categorie]],Tabel8[Categorie],Tabel8[Capaciteit],"")</f>
        <v>500</v>
      </c>
      <c r="H74" s="1" t="s">
        <v>191</v>
      </c>
      <c r="I74" s="1" t="s">
        <v>192</v>
      </c>
      <c r="J74" t="str">
        <f>IF(ISNUMBER(FIND("P",Table1[[#This Row],[Node 1]])),"Pipeline",
 IF(ISNUMBER(FIND("W",Table1[[#This Row],[Node 1]])),"Waterway",
 IF(ISNUMBER(FIND("R",Table1[[#This Row],[Node 1]])),"Road",
 "")))</f>
        <v>Road</v>
      </c>
    </row>
    <row r="75" spans="1:10" x14ac:dyDescent="0.25">
      <c r="A75" s="32">
        <f>_xlfn.XLOOKUP(Table1[[#This Row],[Node 1]],Tabel7[ID],Tabel7[UTM_Easting],"")</f>
        <v>693432</v>
      </c>
      <c r="B75" s="33">
        <f>_xlfn.XLOOKUP(Table1[[#This Row],[Node 1]],Tabel7[ID],Tabel7[UTM_Northing],"")</f>
        <v>5767596</v>
      </c>
      <c r="C75" s="33" t="str">
        <f>_xlfn.XLOOKUP(Table1[[#This Row],[Node 1]],Tabel7[ID],Tabel7[UTM_Zone],"")</f>
        <v>31N</v>
      </c>
      <c r="D75" s="33">
        <f>_xlfn.XLOOKUP(Table1[[#This Row],[Node 2]],Tabel7[ID],Tabel7[UTM_Easting],"")</f>
        <v>692921</v>
      </c>
      <c r="E75" s="33">
        <f>_xlfn.XLOOKUP(Table1[[#This Row],[Node 2]],Tabel7[ID],Tabel7[UTM_Northing],"")</f>
        <v>5765556</v>
      </c>
      <c r="F75" s="33" t="str">
        <f>_xlfn.XLOOKUP(Table1[[#This Row],[Node 2]],Tabel7[ID],Tabel7[UTM_Zone],"")</f>
        <v>31N</v>
      </c>
      <c r="G75" s="28">
        <f>_xlfn.XLOOKUP(Table1[[#This Row],[Categorie]],Tabel8[Categorie],Tabel8[Capaciteit],"")</f>
        <v>500</v>
      </c>
      <c r="H75" s="34" t="s">
        <v>186</v>
      </c>
      <c r="I75" s="1" t="s">
        <v>193</v>
      </c>
      <c r="J75" t="str">
        <f>IF(ISNUMBER(FIND("P",Table1[[#This Row],[Node 1]])),"Pipeline",
 IF(ISNUMBER(FIND("W",Table1[[#This Row],[Node 1]])),"Waterway",
 IF(ISNUMBER(FIND("R",Table1[[#This Row],[Node 1]])),"Road",
 "")))</f>
        <v>Road</v>
      </c>
    </row>
    <row r="76" spans="1:10" x14ac:dyDescent="0.25">
      <c r="A76" s="30">
        <f>_xlfn.XLOOKUP(Table1[[#This Row],[Node 1]],Tabel7[ID],Tabel7[UTM_Easting],"")</f>
        <v>692921</v>
      </c>
      <c r="B76" s="31">
        <f>_xlfn.XLOOKUP(Table1[[#This Row],[Node 1]],Tabel7[ID],Tabel7[UTM_Northing],"")</f>
        <v>5765556</v>
      </c>
      <c r="C76" s="31" t="str">
        <f>_xlfn.XLOOKUP(Table1[[#This Row],[Node 1]],Tabel7[ID],Tabel7[UTM_Zone],"")</f>
        <v>31N</v>
      </c>
      <c r="D76" s="31">
        <f>_xlfn.XLOOKUP(Table1[[#This Row],[Node 2]],Tabel7[ID],Tabel7[UTM_Easting],"")</f>
        <v>689795</v>
      </c>
      <c r="E76" s="31">
        <f>_xlfn.XLOOKUP(Table1[[#This Row],[Node 2]],Tabel7[ID],Tabel7[UTM_Northing],"")</f>
        <v>5762680</v>
      </c>
      <c r="F76" s="31" t="str">
        <f>_xlfn.XLOOKUP(Table1[[#This Row],[Node 2]],Tabel7[ID],Tabel7[UTM_Zone],"")</f>
        <v>31N</v>
      </c>
      <c r="G76" s="21">
        <f>_xlfn.XLOOKUP(Table1[[#This Row],[Categorie]],Tabel8[Categorie],Tabel8[Capaciteit],"")</f>
        <v>500</v>
      </c>
      <c r="H76" s="1" t="s">
        <v>193</v>
      </c>
      <c r="I76" s="1" t="s">
        <v>194</v>
      </c>
      <c r="J76" t="str">
        <f>IF(ISNUMBER(FIND("P",Table1[[#This Row],[Node 1]])),"Pipeline",
 IF(ISNUMBER(FIND("W",Table1[[#This Row],[Node 1]])),"Waterway",
 IF(ISNUMBER(FIND("R",Table1[[#This Row],[Node 1]])),"Road",
 "")))</f>
        <v>Road</v>
      </c>
    </row>
    <row r="77" spans="1:10" x14ac:dyDescent="0.25">
      <c r="A77" s="30">
        <f>_xlfn.XLOOKUP(Table1[[#This Row],[Node 1]],Tabel7[ID],Tabel7[UTM_Easting],"")</f>
        <v>689795</v>
      </c>
      <c r="B77" s="31">
        <f>_xlfn.XLOOKUP(Table1[[#This Row],[Node 1]],Tabel7[ID],Tabel7[UTM_Northing],"")</f>
        <v>5762680</v>
      </c>
      <c r="C77" s="31" t="str">
        <f>_xlfn.XLOOKUP(Table1[[#This Row],[Node 1]],Tabel7[ID],Tabel7[UTM_Zone],"")</f>
        <v>31N</v>
      </c>
      <c r="D77" s="31">
        <f>_xlfn.XLOOKUP(Table1[[#This Row],[Node 2]],Tabel7[ID],Tabel7[UTM_Easting],"")</f>
        <v>690178</v>
      </c>
      <c r="E77" s="31">
        <f>_xlfn.XLOOKUP(Table1[[#This Row],[Node 2]],Tabel7[ID],Tabel7[UTM_Northing],"")</f>
        <v>5761157</v>
      </c>
      <c r="F77" s="31" t="str">
        <f>_xlfn.XLOOKUP(Table1[[#This Row],[Node 2]],Tabel7[ID],Tabel7[UTM_Zone],"")</f>
        <v>31N</v>
      </c>
      <c r="G77" s="21">
        <f>_xlfn.XLOOKUP(Table1[[#This Row],[Categorie]],Tabel8[Categorie],Tabel8[Capaciteit],"")</f>
        <v>500</v>
      </c>
      <c r="H77" s="1" t="s">
        <v>194</v>
      </c>
      <c r="I77" s="1" t="s">
        <v>195</v>
      </c>
      <c r="J77" t="str">
        <f>IF(ISNUMBER(FIND("P",Table1[[#This Row],[Node 1]])),"Pipeline",
 IF(ISNUMBER(FIND("W",Table1[[#This Row],[Node 1]])),"Waterway",
 IF(ISNUMBER(FIND("R",Table1[[#This Row],[Node 1]])),"Road",
 "")))</f>
        <v>Road</v>
      </c>
    </row>
    <row r="78" spans="1:10" x14ac:dyDescent="0.25">
      <c r="A78" s="30">
        <f>_xlfn.XLOOKUP(Table1[[#This Row],[Node 1]],Tabel7[ID],Tabel7[UTM_Easting],"")</f>
        <v>690178</v>
      </c>
      <c r="B78" s="31">
        <f>_xlfn.XLOOKUP(Table1[[#This Row],[Node 1]],Tabel7[ID],Tabel7[UTM_Northing],"")</f>
        <v>5761157</v>
      </c>
      <c r="C78" s="31" t="str">
        <f>_xlfn.XLOOKUP(Table1[[#This Row],[Node 1]],Tabel7[ID],Tabel7[UTM_Zone],"")</f>
        <v>31N</v>
      </c>
      <c r="D78" s="31">
        <f>_xlfn.XLOOKUP(Table1[[#This Row],[Node 2]],Tabel7[ID],Tabel7[UTM_Easting],"")</f>
        <v>689919</v>
      </c>
      <c r="E78" s="31">
        <f>_xlfn.XLOOKUP(Table1[[#This Row],[Node 2]],Tabel7[ID],Tabel7[UTM_Northing],"")</f>
        <v>5759894</v>
      </c>
      <c r="F78" s="31" t="str">
        <f>_xlfn.XLOOKUP(Table1[[#This Row],[Node 2]],Tabel7[ID],Tabel7[UTM_Zone],"")</f>
        <v>31N</v>
      </c>
      <c r="G78" s="21">
        <f>_xlfn.XLOOKUP(Table1[[#This Row],[Categorie]],Tabel8[Categorie],Tabel8[Capaciteit],"")</f>
        <v>500</v>
      </c>
      <c r="H78" s="1" t="s">
        <v>195</v>
      </c>
      <c r="I78" s="1" t="s">
        <v>196</v>
      </c>
      <c r="J78" t="str">
        <f>IF(ISNUMBER(FIND("P",Table1[[#This Row],[Node 1]])),"Pipeline",
 IF(ISNUMBER(FIND("W",Table1[[#This Row],[Node 1]])),"Waterway",
 IF(ISNUMBER(FIND("R",Table1[[#This Row],[Node 1]])),"Road",
 "")))</f>
        <v>Road</v>
      </c>
    </row>
    <row r="79" spans="1:10" x14ac:dyDescent="0.25">
      <c r="A79" s="30">
        <f>_xlfn.XLOOKUP(Table1[[#This Row],[Node 1]],Tabel7[ID],Tabel7[UTM_Easting],"")</f>
        <v>689919</v>
      </c>
      <c r="B79" s="31">
        <f>_xlfn.XLOOKUP(Table1[[#This Row],[Node 1]],Tabel7[ID],Tabel7[UTM_Northing],"")</f>
        <v>5759894</v>
      </c>
      <c r="C79" s="31" t="str">
        <f>_xlfn.XLOOKUP(Table1[[#This Row],[Node 1]],Tabel7[ID],Tabel7[UTM_Zone],"")</f>
        <v>31N</v>
      </c>
      <c r="D79" s="31">
        <f>_xlfn.XLOOKUP(Table1[[#This Row],[Node 2]],Tabel7[ID],Tabel7[UTM_Easting],"")</f>
        <v>690243</v>
      </c>
      <c r="E79" s="31">
        <f>_xlfn.XLOOKUP(Table1[[#This Row],[Node 2]],Tabel7[ID],Tabel7[UTM_Northing],"")</f>
        <v>5757589</v>
      </c>
      <c r="F79" s="31" t="str">
        <f>_xlfn.XLOOKUP(Table1[[#This Row],[Node 2]],Tabel7[ID],Tabel7[UTM_Zone],"")</f>
        <v>31N</v>
      </c>
      <c r="G79" s="21">
        <f>_xlfn.XLOOKUP(Table1[[#This Row],[Categorie]],Tabel8[Categorie],Tabel8[Capaciteit],"")</f>
        <v>500</v>
      </c>
      <c r="H79" s="1" t="s">
        <v>196</v>
      </c>
      <c r="I79" s="1" t="s">
        <v>197</v>
      </c>
      <c r="J79" t="str">
        <f>IF(ISNUMBER(FIND("P",Table1[[#This Row],[Node 1]])),"Pipeline",
 IF(ISNUMBER(FIND("W",Table1[[#This Row],[Node 1]])),"Waterway",
 IF(ISNUMBER(FIND("R",Table1[[#This Row],[Node 1]])),"Road",
 "")))</f>
        <v>Road</v>
      </c>
    </row>
    <row r="80" spans="1:10" x14ac:dyDescent="0.25">
      <c r="A80" s="32">
        <f>_xlfn.XLOOKUP(Table1[[#This Row],[Node 1]],Tabel7[ID],Tabel7[UTM_Easting],"")</f>
        <v>700542</v>
      </c>
      <c r="B80" s="33">
        <f>_xlfn.XLOOKUP(Table1[[#This Row],[Node 1]],Tabel7[ID],Tabel7[UTM_Northing],"")</f>
        <v>5766888</v>
      </c>
      <c r="C80" s="33" t="str">
        <f>_xlfn.XLOOKUP(Table1[[#This Row],[Node 1]],Tabel7[ID],Tabel7[UTM_Zone],"")</f>
        <v>31N</v>
      </c>
      <c r="D80" s="33">
        <f>_xlfn.XLOOKUP(Table1[[#This Row],[Node 2]],Tabel7[ID],Tabel7[UTM_Easting],"")</f>
        <v>702121</v>
      </c>
      <c r="E80" s="33">
        <f>_xlfn.XLOOKUP(Table1[[#This Row],[Node 2]],Tabel7[ID],Tabel7[UTM_Northing],"")</f>
        <v>5766083</v>
      </c>
      <c r="F80" s="33" t="str">
        <f>_xlfn.XLOOKUP(Table1[[#This Row],[Node 2]],Tabel7[ID],Tabel7[UTM_Zone],"")</f>
        <v>31N</v>
      </c>
      <c r="G80" s="28">
        <f>_xlfn.XLOOKUP(Table1[[#This Row],[Categorie]],Tabel8[Categorie],Tabel8[Capaciteit],"")</f>
        <v>500</v>
      </c>
      <c r="H80" s="1" t="s">
        <v>184</v>
      </c>
      <c r="I80" s="1" t="s">
        <v>198</v>
      </c>
      <c r="J80" t="str">
        <f>IF(ISNUMBER(FIND("P",Table1[[#This Row],[Node 1]])),"Pipeline",
 IF(ISNUMBER(FIND("W",Table1[[#This Row],[Node 1]])),"Waterway",
 IF(ISNUMBER(FIND("R",Table1[[#This Row],[Node 1]])),"Road",
 "")))</f>
        <v>Road</v>
      </c>
    </row>
    <row r="81" spans="1:10" x14ac:dyDescent="0.25">
      <c r="A81" s="30">
        <f>_xlfn.XLOOKUP(Table1[[#This Row],[Node 1]],Tabel7[ID],Tabel7[UTM_Easting],"")</f>
        <v>702121</v>
      </c>
      <c r="B81" s="31">
        <f>_xlfn.XLOOKUP(Table1[[#This Row],[Node 1]],Tabel7[ID],Tabel7[UTM_Northing],"")</f>
        <v>5766083</v>
      </c>
      <c r="C81" s="31" t="str">
        <f>_xlfn.XLOOKUP(Table1[[#This Row],[Node 1]],Tabel7[ID],Tabel7[UTM_Zone],"")</f>
        <v>31N</v>
      </c>
      <c r="D81" s="31">
        <f>_xlfn.XLOOKUP(Table1[[#This Row],[Node 2]],Tabel7[ID],Tabel7[UTM_Easting],"")</f>
        <v>702929</v>
      </c>
      <c r="E81" s="31">
        <f>_xlfn.XLOOKUP(Table1[[#This Row],[Node 2]],Tabel7[ID],Tabel7[UTM_Northing],"")</f>
        <v>5764231</v>
      </c>
      <c r="F81" s="31" t="str">
        <f>_xlfn.XLOOKUP(Table1[[#This Row],[Node 2]],Tabel7[ID],Tabel7[UTM_Zone],"")</f>
        <v>31N</v>
      </c>
      <c r="G81" s="21">
        <f>_xlfn.XLOOKUP(Table1[[#This Row],[Categorie]],Tabel8[Categorie],Tabel8[Capaciteit],"")</f>
        <v>500</v>
      </c>
      <c r="H81" s="1" t="s">
        <v>198</v>
      </c>
      <c r="I81" s="1" t="s">
        <v>199</v>
      </c>
      <c r="J81" t="str">
        <f>IF(ISNUMBER(FIND("P",Table1[[#This Row],[Node 1]])),"Pipeline",
 IF(ISNUMBER(FIND("W",Table1[[#This Row],[Node 1]])),"Waterway",
 IF(ISNUMBER(FIND("R",Table1[[#This Row],[Node 1]])),"Road",
 "")))</f>
        <v>Road</v>
      </c>
    </row>
    <row r="82" spans="1:10" x14ac:dyDescent="0.25">
      <c r="A82" s="30">
        <f>_xlfn.XLOOKUP(Table1[[#This Row],[Node 1]],Tabel7[ID],Tabel7[UTM_Easting],"")</f>
        <v>702929</v>
      </c>
      <c r="B82" s="31">
        <f>_xlfn.XLOOKUP(Table1[[#This Row],[Node 1]],Tabel7[ID],Tabel7[UTM_Northing],"")</f>
        <v>5764231</v>
      </c>
      <c r="C82" s="31" t="str">
        <f>_xlfn.XLOOKUP(Table1[[#This Row],[Node 1]],Tabel7[ID],Tabel7[UTM_Zone],"")</f>
        <v>31N</v>
      </c>
      <c r="D82" s="31">
        <f>_xlfn.XLOOKUP(Table1[[#This Row],[Node 2]],Tabel7[ID],Tabel7[UTM_Easting],"")</f>
        <v>704858</v>
      </c>
      <c r="E82" s="31">
        <f>_xlfn.XLOOKUP(Table1[[#This Row],[Node 2]],Tabel7[ID],Tabel7[UTM_Northing],"")</f>
        <v>5762990</v>
      </c>
      <c r="F82" s="31" t="str">
        <f>_xlfn.XLOOKUP(Table1[[#This Row],[Node 2]],Tabel7[ID],Tabel7[UTM_Zone],"")</f>
        <v>31N</v>
      </c>
      <c r="G82" s="21">
        <f>_xlfn.XLOOKUP(Table1[[#This Row],[Categorie]],Tabel8[Categorie],Tabel8[Capaciteit],"")</f>
        <v>500</v>
      </c>
      <c r="H82" s="1" t="s">
        <v>199</v>
      </c>
      <c r="I82" s="1" t="s">
        <v>200</v>
      </c>
      <c r="J82" t="str">
        <f>IF(ISNUMBER(FIND("P",Table1[[#This Row],[Node 1]])),"Pipeline",
 IF(ISNUMBER(FIND("W",Table1[[#This Row],[Node 1]])),"Waterway",
 IF(ISNUMBER(FIND("R",Table1[[#This Row],[Node 1]])),"Road",
 "")))</f>
        <v>Road</v>
      </c>
    </row>
    <row r="83" spans="1:10" x14ac:dyDescent="0.25">
      <c r="A83" s="30">
        <f>_xlfn.XLOOKUP(Table1[[#This Row],[Node 1]],Tabel7[ID],Tabel7[UTM_Easting],"")</f>
        <v>704858</v>
      </c>
      <c r="B83" s="31">
        <f>_xlfn.XLOOKUP(Table1[[#This Row],[Node 1]],Tabel7[ID],Tabel7[UTM_Northing],"")</f>
        <v>5762990</v>
      </c>
      <c r="C83" s="31" t="str">
        <f>_xlfn.XLOOKUP(Table1[[#This Row],[Node 1]],Tabel7[ID],Tabel7[UTM_Zone],"")</f>
        <v>31N</v>
      </c>
      <c r="D83" s="31">
        <f>_xlfn.XLOOKUP(Table1[[#This Row],[Node 2]],Tabel7[ID],Tabel7[UTM_Easting],"")</f>
        <v>706949</v>
      </c>
      <c r="E83" s="31">
        <f>_xlfn.XLOOKUP(Table1[[#This Row],[Node 2]],Tabel7[ID],Tabel7[UTM_Northing],"")</f>
        <v>5761293</v>
      </c>
      <c r="F83" s="31" t="str">
        <f>_xlfn.XLOOKUP(Table1[[#This Row],[Node 2]],Tabel7[ID],Tabel7[UTM_Zone],"")</f>
        <v>31N</v>
      </c>
      <c r="G83" s="21">
        <f>_xlfn.XLOOKUP(Table1[[#This Row],[Categorie]],Tabel8[Categorie],Tabel8[Capaciteit],"")</f>
        <v>500</v>
      </c>
      <c r="H83" s="1" t="s">
        <v>200</v>
      </c>
      <c r="I83" s="1" t="s">
        <v>201</v>
      </c>
      <c r="J83" t="str">
        <f>IF(ISNUMBER(FIND("P",Table1[[#This Row],[Node 1]])),"Pipeline",
 IF(ISNUMBER(FIND("W",Table1[[#This Row],[Node 1]])),"Waterway",
 IF(ISNUMBER(FIND("R",Table1[[#This Row],[Node 1]])),"Road",
 "")))</f>
        <v>Road</v>
      </c>
    </row>
    <row r="84" spans="1:10" x14ac:dyDescent="0.25">
      <c r="A84" s="32">
        <f>_xlfn.XLOOKUP(Table1[[#This Row],[Node 1]],Tabel7[ID],Tabel7[UTM_Easting],"")</f>
        <v>679214</v>
      </c>
      <c r="B84" s="33">
        <f>_xlfn.XLOOKUP(Table1[[#This Row],[Node 1]],Tabel7[ID],Tabel7[UTM_Northing],"")</f>
        <v>5767205</v>
      </c>
      <c r="C84" s="33" t="str">
        <f>_xlfn.XLOOKUP(Table1[[#This Row],[Node 1]],Tabel7[ID],Tabel7[UTM_Zone],"")</f>
        <v>31N</v>
      </c>
      <c r="D84" s="33">
        <f>_xlfn.XLOOKUP(Table1[[#This Row],[Node 2]],Tabel7[ID],Tabel7[UTM_Easting],"")</f>
        <v>679625</v>
      </c>
      <c r="E84" s="33">
        <f>_xlfn.XLOOKUP(Table1[[#This Row],[Node 2]],Tabel7[ID],Tabel7[UTM_Northing],"")</f>
        <v>5769550</v>
      </c>
      <c r="F84" s="33" t="str">
        <f>_xlfn.XLOOKUP(Table1[[#This Row],[Node 2]],Tabel7[ID],Tabel7[UTM_Zone],"")</f>
        <v>31N</v>
      </c>
      <c r="G84" s="28">
        <f>_xlfn.XLOOKUP(Table1[[#This Row],[Categorie]],Tabel8[Categorie],Tabel8[Capaciteit],"")</f>
        <v>500</v>
      </c>
      <c r="H84" s="22" t="s">
        <v>189</v>
      </c>
      <c r="I84" s="1" t="s">
        <v>202</v>
      </c>
      <c r="J84" t="str">
        <f>IF(ISNUMBER(FIND("P",Table1[[#This Row],[Node 1]])),"Pipeline",
 IF(ISNUMBER(FIND("W",Table1[[#This Row],[Node 1]])),"Waterway",
 IF(ISNUMBER(FIND("R",Table1[[#This Row],[Node 1]])),"Road",
 "")))</f>
        <v>Road</v>
      </c>
    </row>
    <row r="85" spans="1:10" x14ac:dyDescent="0.25">
      <c r="A85" s="32">
        <f>_xlfn.XLOOKUP(Table1[[#This Row],[Node 1]],Tabel7[ID],Tabel7[UTM_Easting],"")</f>
        <v>679625</v>
      </c>
      <c r="B85" s="33">
        <f>_xlfn.XLOOKUP(Table1[[#This Row],[Node 1]],Tabel7[ID],Tabel7[UTM_Northing],"")</f>
        <v>5769550</v>
      </c>
      <c r="C85" s="33" t="str">
        <f>_xlfn.XLOOKUP(Table1[[#This Row],[Node 1]],Tabel7[ID],Tabel7[UTM_Zone],"")</f>
        <v>31N</v>
      </c>
      <c r="D85" s="33">
        <f>_xlfn.XLOOKUP(Table1[[#This Row],[Node 2]],Tabel7[ID],Tabel7[UTM_Easting],"")</f>
        <v>677891</v>
      </c>
      <c r="E85" s="33">
        <f>_xlfn.XLOOKUP(Table1[[#This Row],[Node 2]],Tabel7[ID],Tabel7[UTM_Northing],"")</f>
        <v>5773839</v>
      </c>
      <c r="F85" s="33" t="str">
        <f>_xlfn.XLOOKUP(Table1[[#This Row],[Node 2]],Tabel7[ID],Tabel7[UTM_Zone],"")</f>
        <v>31N</v>
      </c>
      <c r="G85" s="28">
        <f>_xlfn.XLOOKUP(Table1[[#This Row],[Categorie]],Tabel8[Categorie],Tabel8[Capaciteit],"")</f>
        <v>500</v>
      </c>
      <c r="H85" s="1" t="s">
        <v>202</v>
      </c>
      <c r="I85" s="1" t="s">
        <v>203</v>
      </c>
      <c r="J85" t="str">
        <f>IF(ISNUMBER(FIND("P",Table1[[#This Row],[Node 1]])),"Pipeline",
 IF(ISNUMBER(FIND("W",Table1[[#This Row],[Node 1]])),"Waterway",
 IF(ISNUMBER(FIND("R",Table1[[#This Row],[Node 1]])),"Road",
 "")))</f>
        <v>Road</v>
      </c>
    </row>
    <row r="86" spans="1:10" x14ac:dyDescent="0.25">
      <c r="A86" s="30">
        <f>_xlfn.XLOOKUP(Table1[[#This Row],[Node 1]],Tabel7[ID],Tabel7[UTM_Easting],"")</f>
        <v>677891</v>
      </c>
      <c r="B86" s="31">
        <f>_xlfn.XLOOKUP(Table1[[#This Row],[Node 1]],Tabel7[ID],Tabel7[UTM_Northing],"")</f>
        <v>5773839</v>
      </c>
      <c r="C86" s="31" t="str">
        <f>_xlfn.XLOOKUP(Table1[[#This Row],[Node 1]],Tabel7[ID],Tabel7[UTM_Zone],"")</f>
        <v>31N</v>
      </c>
      <c r="D86" s="31">
        <f>_xlfn.XLOOKUP(Table1[[#This Row],[Node 2]],Tabel7[ID],Tabel7[UTM_Easting],"")</f>
        <v>675534</v>
      </c>
      <c r="E86" s="31">
        <f>_xlfn.XLOOKUP(Table1[[#This Row],[Node 2]],Tabel7[ID],Tabel7[UTM_Northing],"")</f>
        <v>5777849</v>
      </c>
      <c r="F86" s="31" t="str">
        <f>_xlfn.XLOOKUP(Table1[[#This Row],[Node 2]],Tabel7[ID],Tabel7[UTM_Zone],"")</f>
        <v>31N</v>
      </c>
      <c r="G86" s="21">
        <f>_xlfn.XLOOKUP(Table1[[#This Row],[Categorie]],Tabel8[Categorie],Tabel8[Capaciteit],"")</f>
        <v>500</v>
      </c>
      <c r="H86" s="1" t="s">
        <v>203</v>
      </c>
      <c r="I86" s="1" t="s">
        <v>204</v>
      </c>
      <c r="J86" t="str">
        <f>IF(ISNUMBER(FIND("P",Table1[[#This Row],[Node 1]])),"Pipeline",
 IF(ISNUMBER(FIND("W",Table1[[#This Row],[Node 1]])),"Waterway",
 IF(ISNUMBER(FIND("R",Table1[[#This Row],[Node 1]])),"Road",
 "")))</f>
        <v>Road</v>
      </c>
    </row>
    <row r="87" spans="1:10" x14ac:dyDescent="0.25">
      <c r="A87" s="30">
        <f>_xlfn.XLOOKUP(Table1[[#This Row],[Node 1]],Tabel7[ID],Tabel7[UTM_Easting],"")</f>
        <v>675534</v>
      </c>
      <c r="B87" s="31">
        <f>_xlfn.XLOOKUP(Table1[[#This Row],[Node 1]],Tabel7[ID],Tabel7[UTM_Northing],"")</f>
        <v>5777849</v>
      </c>
      <c r="C87" s="31" t="str">
        <f>_xlfn.XLOOKUP(Table1[[#This Row],[Node 1]],Tabel7[ID],Tabel7[UTM_Zone],"")</f>
        <v>31N</v>
      </c>
      <c r="D87" s="31">
        <f>_xlfn.XLOOKUP(Table1[[#This Row],[Node 2]],Tabel7[ID],Tabel7[UTM_Easting],"")</f>
        <v>675491</v>
      </c>
      <c r="E87" s="31">
        <f>_xlfn.XLOOKUP(Table1[[#This Row],[Node 2]],Tabel7[ID],Tabel7[UTM_Northing],"")</f>
        <v>5782743</v>
      </c>
      <c r="F87" s="31" t="str">
        <f>_xlfn.XLOOKUP(Table1[[#This Row],[Node 2]],Tabel7[ID],Tabel7[UTM_Zone],"")</f>
        <v>31N</v>
      </c>
      <c r="G87" s="21">
        <f>_xlfn.XLOOKUP(Table1[[#This Row],[Categorie]],Tabel8[Categorie],Tabel8[Capaciteit],"")</f>
        <v>500</v>
      </c>
      <c r="H87" s="1" t="s">
        <v>204</v>
      </c>
      <c r="I87" s="1" t="s">
        <v>142</v>
      </c>
      <c r="J87" t="str">
        <f>IF(ISNUMBER(FIND("P",Table1[[#This Row],[Node 1]])),"Pipeline",
 IF(ISNUMBER(FIND("W",Table1[[#This Row],[Node 1]])),"Waterway",
 IF(ISNUMBER(FIND("R",Table1[[#This Row],[Node 1]])),"Road",
 "")))</f>
        <v>Road</v>
      </c>
    </row>
    <row r="88" spans="1:10" x14ac:dyDescent="0.25">
      <c r="A88" s="30">
        <f>_xlfn.XLOOKUP(Table1[[#This Row],[Node 1]],Tabel7[ID],Tabel7[UTM_Easting],"")</f>
        <v>682890</v>
      </c>
      <c r="B88" s="31">
        <f>_xlfn.XLOOKUP(Table1[[#This Row],[Node 1]],Tabel7[ID],Tabel7[UTM_Northing],"")</f>
        <v>5830842</v>
      </c>
      <c r="C88" s="31" t="str">
        <f>_xlfn.XLOOKUP(Table1[[#This Row],[Node 1]],Tabel7[ID],Tabel7[UTM_Zone],"")</f>
        <v>31N</v>
      </c>
      <c r="D88" s="31">
        <f>_xlfn.XLOOKUP(Table1[[#This Row],[Node 2]],Tabel7[ID],Tabel7[UTM_Easting],"")</f>
        <v>702663</v>
      </c>
      <c r="E88" s="31">
        <f>_xlfn.XLOOKUP(Table1[[#This Row],[Node 2]],Tabel7[ID],Tabel7[UTM_Northing],"")</f>
        <v>5836980</v>
      </c>
      <c r="F88" s="31" t="str">
        <f>_xlfn.XLOOKUP(Table1[[#This Row],[Node 2]],Tabel7[ID],Tabel7[UTM_Zone],"")</f>
        <v>31N</v>
      </c>
      <c r="G88" s="21">
        <f>_xlfn.XLOOKUP(Table1[[#This Row],[Categorie]],Tabel8[Categorie],Tabel8[Capaciteit],"")</f>
        <v>300</v>
      </c>
      <c r="H88" s="22" t="s">
        <v>26</v>
      </c>
      <c r="I88" s="34" t="s">
        <v>28</v>
      </c>
      <c r="J8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89" spans="1:10" x14ac:dyDescent="0.25">
      <c r="A89" s="30">
        <f>_xlfn.XLOOKUP(Table1[[#This Row],[Node 1]],Tabel7[ID],Tabel7[UTM_Easting],"")</f>
        <v>702663</v>
      </c>
      <c r="B89" s="31">
        <f>_xlfn.XLOOKUP(Table1[[#This Row],[Node 1]],Tabel7[ID],Tabel7[UTM_Northing],"")</f>
        <v>5836980</v>
      </c>
      <c r="C89" s="31" t="str">
        <f>_xlfn.XLOOKUP(Table1[[#This Row],[Node 1]],Tabel7[ID],Tabel7[UTM_Zone],"")</f>
        <v>31N</v>
      </c>
      <c r="D89" s="31">
        <f>_xlfn.XLOOKUP(Table1[[#This Row],[Node 2]],Tabel7[ID],Tabel7[UTM_Easting],"")</f>
        <v>706691</v>
      </c>
      <c r="E89" s="31">
        <f>_xlfn.XLOOKUP(Table1[[#This Row],[Node 2]],Tabel7[ID],Tabel7[UTM_Northing],"")</f>
        <v>5835470</v>
      </c>
      <c r="F89" s="31" t="str">
        <f>_xlfn.XLOOKUP(Table1[[#This Row],[Node 2]],Tabel7[ID],Tabel7[UTM_Zone],"")</f>
        <v>31N</v>
      </c>
      <c r="G89" s="21">
        <f>_xlfn.XLOOKUP(Table1[[#This Row],[Categorie]],Tabel8[Categorie],Tabel8[Capaciteit],"")</f>
        <v>300</v>
      </c>
      <c r="H89" s="22" t="s">
        <v>28</v>
      </c>
      <c r="I89" s="34" t="s">
        <v>29</v>
      </c>
      <c r="J8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0" spans="1:10" x14ac:dyDescent="0.25">
      <c r="A90" s="30">
        <f>_xlfn.XLOOKUP(Table1[[#This Row],[Node 1]],Tabel7[ID],Tabel7[UTM_Easting],"")</f>
        <v>706691</v>
      </c>
      <c r="B90" s="31">
        <f>_xlfn.XLOOKUP(Table1[[#This Row],[Node 1]],Tabel7[ID],Tabel7[UTM_Northing],"")</f>
        <v>5835470</v>
      </c>
      <c r="C90" s="31" t="str">
        <f>_xlfn.XLOOKUP(Table1[[#This Row],[Node 1]],Tabel7[ID],Tabel7[UTM_Zone],"")</f>
        <v>31N</v>
      </c>
      <c r="D90" s="31">
        <f>_xlfn.XLOOKUP(Table1[[#This Row],[Node 2]],Tabel7[ID],Tabel7[UTM_Easting],"")</f>
        <v>709776</v>
      </c>
      <c r="E90" s="31">
        <f>_xlfn.XLOOKUP(Table1[[#This Row],[Node 2]],Tabel7[ID],Tabel7[UTM_Northing],"")</f>
        <v>5839216</v>
      </c>
      <c r="F90" s="31" t="str">
        <f>_xlfn.XLOOKUP(Table1[[#This Row],[Node 2]],Tabel7[ID],Tabel7[UTM_Zone],"")</f>
        <v>31N</v>
      </c>
      <c r="G90" s="21">
        <f>_xlfn.XLOOKUP(Table1[[#This Row],[Categorie]],Tabel8[Categorie],Tabel8[Capaciteit],"")</f>
        <v>300</v>
      </c>
      <c r="H90" s="22" t="s">
        <v>29</v>
      </c>
      <c r="I90" s="34" t="s">
        <v>30</v>
      </c>
      <c r="J9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1" spans="1:10" x14ac:dyDescent="0.25">
      <c r="A91" s="30">
        <f>_xlfn.XLOOKUP(Table1[[#This Row],[Node 1]],Tabel7[ID],Tabel7[UTM_Easting],"")</f>
        <v>709776</v>
      </c>
      <c r="B91" s="31">
        <f>_xlfn.XLOOKUP(Table1[[#This Row],[Node 1]],Tabel7[ID],Tabel7[UTM_Northing],"")</f>
        <v>5839216</v>
      </c>
      <c r="C91" s="31" t="str">
        <f>_xlfn.XLOOKUP(Table1[[#This Row],[Node 1]],Tabel7[ID],Tabel7[UTM_Zone],"")</f>
        <v>31N</v>
      </c>
      <c r="D91" s="31">
        <f>_xlfn.XLOOKUP(Table1[[#This Row],[Node 2]],Tabel7[ID],Tabel7[UTM_Easting],"")</f>
        <v>714811</v>
      </c>
      <c r="E91" s="31">
        <f>_xlfn.XLOOKUP(Table1[[#This Row],[Node 2]],Tabel7[ID],Tabel7[UTM_Northing],"")</f>
        <v>5843198</v>
      </c>
      <c r="F91" s="31" t="str">
        <f>_xlfn.XLOOKUP(Table1[[#This Row],[Node 2]],Tabel7[ID],Tabel7[UTM_Zone],"")</f>
        <v>31N</v>
      </c>
      <c r="G91" s="21">
        <f>_xlfn.XLOOKUP(Table1[[#This Row],[Categorie]],Tabel8[Categorie],Tabel8[Capaciteit],"")</f>
        <v>300</v>
      </c>
      <c r="H91" s="22" t="s">
        <v>30</v>
      </c>
      <c r="I91" s="1" t="s">
        <v>31</v>
      </c>
      <c r="J9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2" spans="1:10" x14ac:dyDescent="0.25">
      <c r="A92" s="30">
        <f>_xlfn.XLOOKUP(Table1[[#This Row],[Node 1]],Tabel7[ID],Tabel7[UTM_Easting],"")</f>
        <v>682890</v>
      </c>
      <c r="B92" s="31">
        <f>_xlfn.XLOOKUP(Table1[[#This Row],[Node 1]],Tabel7[ID],Tabel7[UTM_Northing],"")</f>
        <v>5830842</v>
      </c>
      <c r="C92" s="31" t="str">
        <f>_xlfn.XLOOKUP(Table1[[#This Row],[Node 1]],Tabel7[ID],Tabel7[UTM_Zone],"")</f>
        <v>31N</v>
      </c>
      <c r="D92" s="31">
        <f>_xlfn.XLOOKUP(Table1[[#This Row],[Node 2]],Tabel7[ID],Tabel7[UTM_Easting],"")</f>
        <v>692134</v>
      </c>
      <c r="E92" s="31">
        <f>_xlfn.XLOOKUP(Table1[[#This Row],[Node 2]],Tabel7[ID],Tabel7[UTM_Northing],"")</f>
        <v>5829642</v>
      </c>
      <c r="F92" s="31" t="str">
        <f>_xlfn.XLOOKUP(Table1[[#This Row],[Node 2]],Tabel7[ID],Tabel7[UTM_Zone],"")</f>
        <v>31N</v>
      </c>
      <c r="G92" s="21">
        <f>_xlfn.XLOOKUP(Table1[[#This Row],[Categorie]],Tabel8[Categorie],Tabel8[Capaciteit],"")</f>
        <v>300</v>
      </c>
      <c r="H92" s="22" t="s">
        <v>26</v>
      </c>
      <c r="I92" s="34" t="s">
        <v>32</v>
      </c>
      <c r="J9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3" spans="1:10" x14ac:dyDescent="0.25">
      <c r="A93" s="30">
        <f>_xlfn.XLOOKUP(Table1[[#This Row],[Node 1]],Tabel7[ID],Tabel7[UTM_Easting],"")</f>
        <v>692134</v>
      </c>
      <c r="B93" s="31">
        <f>_xlfn.XLOOKUP(Table1[[#This Row],[Node 1]],Tabel7[ID],Tabel7[UTM_Northing],"")</f>
        <v>5829642</v>
      </c>
      <c r="C93" s="31" t="str">
        <f>_xlfn.XLOOKUP(Table1[[#This Row],[Node 1]],Tabel7[ID],Tabel7[UTM_Zone],"")</f>
        <v>31N</v>
      </c>
      <c r="D93" s="31">
        <f>_xlfn.XLOOKUP(Table1[[#This Row],[Node 2]],Tabel7[ID],Tabel7[UTM_Easting],"")</f>
        <v>697615</v>
      </c>
      <c r="E93" s="31">
        <f>_xlfn.XLOOKUP(Table1[[#This Row],[Node 2]],Tabel7[ID],Tabel7[UTM_Northing],"")</f>
        <v>5827619</v>
      </c>
      <c r="F93" s="31" t="str">
        <f>_xlfn.XLOOKUP(Table1[[#This Row],[Node 2]],Tabel7[ID],Tabel7[UTM_Zone],"")</f>
        <v>31N</v>
      </c>
      <c r="G93" s="21">
        <f>_xlfn.XLOOKUP(Table1[[#This Row],[Categorie]],Tabel8[Categorie],Tabel8[Capaciteit],"")</f>
        <v>300</v>
      </c>
      <c r="H93" s="22" t="s">
        <v>32</v>
      </c>
      <c r="I93" s="1" t="s">
        <v>33</v>
      </c>
      <c r="J9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4" spans="1:10" x14ac:dyDescent="0.25">
      <c r="A94" s="30">
        <f>_xlfn.XLOOKUP(Table1[[#This Row],[Node 1]],Tabel7[ID],Tabel7[UTM_Easting],"")</f>
        <v>697615</v>
      </c>
      <c r="B94" s="31">
        <f>_xlfn.XLOOKUP(Table1[[#This Row],[Node 1]],Tabel7[ID],Tabel7[UTM_Northing],"")</f>
        <v>5827619</v>
      </c>
      <c r="C94" s="31" t="str">
        <f>_xlfn.XLOOKUP(Table1[[#This Row],[Node 1]],Tabel7[ID],Tabel7[UTM_Zone],"")</f>
        <v>31N</v>
      </c>
      <c r="D94" s="31">
        <f>_xlfn.XLOOKUP(Table1[[#This Row],[Node 2]],Tabel7[ID],Tabel7[UTM_Easting],"")</f>
        <v>701292</v>
      </c>
      <c r="E94" s="31">
        <f>_xlfn.XLOOKUP(Table1[[#This Row],[Node 2]],Tabel7[ID],Tabel7[UTM_Northing],"")</f>
        <v>5822621</v>
      </c>
      <c r="F94" s="31" t="str">
        <f>_xlfn.XLOOKUP(Table1[[#This Row],[Node 2]],Tabel7[ID],Tabel7[UTM_Zone],"")</f>
        <v>31N</v>
      </c>
      <c r="G94" s="21">
        <f>_xlfn.XLOOKUP(Table1[[#This Row],[Categorie]],Tabel8[Categorie],Tabel8[Capaciteit],"")</f>
        <v>300</v>
      </c>
      <c r="H94" s="22" t="s">
        <v>33</v>
      </c>
      <c r="I94" s="34" t="s">
        <v>34</v>
      </c>
      <c r="J9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5" spans="1:10" x14ac:dyDescent="0.25">
      <c r="A95" s="30">
        <f>_xlfn.XLOOKUP(Table1[[#This Row],[Node 1]],Tabel7[ID],Tabel7[UTM_Easting],"")</f>
        <v>701292</v>
      </c>
      <c r="B95" s="31">
        <f>_xlfn.XLOOKUP(Table1[[#This Row],[Node 1]],Tabel7[ID],Tabel7[UTM_Northing],"")</f>
        <v>5822621</v>
      </c>
      <c r="C95" s="31" t="str">
        <f>_xlfn.XLOOKUP(Table1[[#This Row],[Node 1]],Tabel7[ID],Tabel7[UTM_Zone],"")</f>
        <v>31N</v>
      </c>
      <c r="D95" s="31">
        <f>_xlfn.XLOOKUP(Table1[[#This Row],[Node 2]],Tabel7[ID],Tabel7[UTM_Easting],"")</f>
        <v>704746</v>
      </c>
      <c r="E95" s="31">
        <f>_xlfn.XLOOKUP(Table1[[#This Row],[Node 2]],Tabel7[ID],Tabel7[UTM_Northing],"")</f>
        <v>5822520</v>
      </c>
      <c r="F95" s="31" t="str">
        <f>_xlfn.XLOOKUP(Table1[[#This Row],[Node 2]],Tabel7[ID],Tabel7[UTM_Zone],"")</f>
        <v>31N</v>
      </c>
      <c r="G95" s="21">
        <f>_xlfn.XLOOKUP(Table1[[#This Row],[Categorie]],Tabel8[Categorie],Tabel8[Capaciteit],"")</f>
        <v>300</v>
      </c>
      <c r="H95" s="22" t="s">
        <v>34</v>
      </c>
      <c r="I95" s="1" t="s">
        <v>35</v>
      </c>
      <c r="J9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6" spans="1:10" x14ac:dyDescent="0.25">
      <c r="A96" s="30">
        <f>_xlfn.XLOOKUP(Table1[[#This Row],[Node 1]],Tabel7[ID],Tabel7[UTM_Easting],"")</f>
        <v>704746</v>
      </c>
      <c r="B96" s="31">
        <f>_xlfn.XLOOKUP(Table1[[#This Row],[Node 1]],Tabel7[ID],Tabel7[UTM_Northing],"")</f>
        <v>5822520</v>
      </c>
      <c r="C96" s="31" t="str">
        <f>_xlfn.XLOOKUP(Table1[[#This Row],[Node 1]],Tabel7[ID],Tabel7[UTM_Zone],"")</f>
        <v>31N</v>
      </c>
      <c r="D96" s="31">
        <f>_xlfn.XLOOKUP(Table1[[#This Row],[Node 2]],Tabel7[ID],Tabel7[UTM_Easting],"")</f>
        <v>710670</v>
      </c>
      <c r="E96" s="31">
        <f>_xlfn.XLOOKUP(Table1[[#This Row],[Node 2]],Tabel7[ID],Tabel7[UTM_Northing],"")</f>
        <v>5817569</v>
      </c>
      <c r="F96" s="31" t="str">
        <f>_xlfn.XLOOKUP(Table1[[#This Row],[Node 2]],Tabel7[ID],Tabel7[UTM_Zone],"")</f>
        <v>31N</v>
      </c>
      <c r="G96" s="21">
        <f>_xlfn.XLOOKUP(Table1[[#This Row],[Categorie]],Tabel8[Categorie],Tabel8[Capaciteit],"")</f>
        <v>300</v>
      </c>
      <c r="H96" s="22" t="s">
        <v>35</v>
      </c>
      <c r="I96" s="34" t="s">
        <v>36</v>
      </c>
      <c r="J9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7" spans="1:10" x14ac:dyDescent="0.25">
      <c r="A97" s="30">
        <f>_xlfn.XLOOKUP(Table1[[#This Row],[Node 1]],Tabel7[ID],Tabel7[UTM_Easting],"")</f>
        <v>710670</v>
      </c>
      <c r="B97" s="31">
        <f>_xlfn.XLOOKUP(Table1[[#This Row],[Node 1]],Tabel7[ID],Tabel7[UTM_Northing],"")</f>
        <v>5817569</v>
      </c>
      <c r="C97" s="31" t="str">
        <f>_xlfn.XLOOKUP(Table1[[#This Row],[Node 1]],Tabel7[ID],Tabel7[UTM_Zone],"")</f>
        <v>31N</v>
      </c>
      <c r="D97" s="31">
        <f>_xlfn.XLOOKUP(Table1[[#This Row],[Node 2]],Tabel7[ID],Tabel7[UTM_Easting],"")</f>
        <v>713281</v>
      </c>
      <c r="E97" s="31">
        <f>_xlfn.XLOOKUP(Table1[[#This Row],[Node 2]],Tabel7[ID],Tabel7[UTM_Northing],"")</f>
        <v>5811618</v>
      </c>
      <c r="F97" s="31" t="str">
        <f>_xlfn.XLOOKUP(Table1[[#This Row],[Node 2]],Tabel7[ID],Tabel7[UTM_Zone],"")</f>
        <v>31N</v>
      </c>
      <c r="G97" s="21">
        <f>_xlfn.XLOOKUP(Table1[[#This Row],[Categorie]],Tabel8[Categorie],Tabel8[Capaciteit],"")</f>
        <v>300</v>
      </c>
      <c r="H97" s="22" t="s">
        <v>36</v>
      </c>
      <c r="I97" s="1" t="s">
        <v>37</v>
      </c>
      <c r="J9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8" spans="1:10" x14ac:dyDescent="0.25">
      <c r="A98" s="30">
        <f>_xlfn.XLOOKUP(Table1[[#This Row],[Node 1]],Tabel7[ID],Tabel7[UTM_Easting],"")</f>
        <v>713281</v>
      </c>
      <c r="B98" s="31">
        <f>_xlfn.XLOOKUP(Table1[[#This Row],[Node 1]],Tabel7[ID],Tabel7[UTM_Northing],"")</f>
        <v>5811618</v>
      </c>
      <c r="C98" s="31" t="str">
        <f>_xlfn.XLOOKUP(Table1[[#This Row],[Node 1]],Tabel7[ID],Tabel7[UTM_Zone],"")</f>
        <v>31N</v>
      </c>
      <c r="D98" s="31">
        <f>_xlfn.XLOOKUP(Table1[[#This Row],[Node 2]],Tabel7[ID],Tabel7[UTM_Easting],"")</f>
        <v>712303</v>
      </c>
      <c r="E98" s="31">
        <f>_xlfn.XLOOKUP(Table1[[#This Row],[Node 2]],Tabel7[ID],Tabel7[UTM_Northing],"")</f>
        <v>5807712</v>
      </c>
      <c r="F98" s="31" t="str">
        <f>_xlfn.XLOOKUP(Table1[[#This Row],[Node 2]],Tabel7[ID],Tabel7[UTM_Zone],"")</f>
        <v>31N</v>
      </c>
      <c r="G98" s="21">
        <f>_xlfn.XLOOKUP(Table1[[#This Row],[Categorie]],Tabel8[Categorie],Tabel8[Capaciteit],"")</f>
        <v>300</v>
      </c>
      <c r="H98" s="22" t="s">
        <v>37</v>
      </c>
      <c r="I98" s="34" t="s">
        <v>88</v>
      </c>
      <c r="J9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9" spans="1:10" x14ac:dyDescent="0.25">
      <c r="A99" s="30">
        <f>_xlfn.XLOOKUP(Table1[[#This Row],[Node 1]],Tabel7[ID],Tabel7[UTM_Easting],"")</f>
        <v>712303</v>
      </c>
      <c r="B99" s="31">
        <f>_xlfn.XLOOKUP(Table1[[#This Row],[Node 1]],Tabel7[ID],Tabel7[UTM_Northing],"")</f>
        <v>5807712</v>
      </c>
      <c r="C99" s="31" t="str">
        <f>_xlfn.XLOOKUP(Table1[[#This Row],[Node 1]],Tabel7[ID],Tabel7[UTM_Zone],"")</f>
        <v>31N</v>
      </c>
      <c r="D99" s="31">
        <f>_xlfn.XLOOKUP(Table1[[#This Row],[Node 2]],Tabel7[ID],Tabel7[UTM_Easting],"")</f>
        <v>709653</v>
      </c>
      <c r="E99" s="31">
        <f>_xlfn.XLOOKUP(Table1[[#This Row],[Node 2]],Tabel7[ID],Tabel7[UTM_Northing],"")</f>
        <v>5806664</v>
      </c>
      <c r="F99" s="31" t="str">
        <f>_xlfn.XLOOKUP(Table1[[#This Row],[Node 2]],Tabel7[ID],Tabel7[UTM_Zone],"")</f>
        <v>31N</v>
      </c>
      <c r="G99" s="21">
        <f>_xlfn.XLOOKUP(Table1[[#This Row],[Categorie]],Tabel8[Categorie],Tabel8[Capaciteit],"")</f>
        <v>300</v>
      </c>
      <c r="H99" s="22" t="s">
        <v>88</v>
      </c>
      <c r="I99" s="1" t="s">
        <v>89</v>
      </c>
      <c r="J9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0" spans="1:10" x14ac:dyDescent="0.25">
      <c r="A100" s="30">
        <f>_xlfn.XLOOKUP(Table1[[#This Row],[Node 1]],Tabel7[ID],Tabel7[UTM_Easting],"")</f>
        <v>709653</v>
      </c>
      <c r="B100" s="31">
        <f>_xlfn.XLOOKUP(Table1[[#This Row],[Node 1]],Tabel7[ID],Tabel7[UTM_Northing],"")</f>
        <v>5806664</v>
      </c>
      <c r="C100" s="31" t="str">
        <f>_xlfn.XLOOKUP(Table1[[#This Row],[Node 1]],Tabel7[ID],Tabel7[UTM_Zone],"")</f>
        <v>31N</v>
      </c>
      <c r="D100" s="31">
        <f>_xlfn.XLOOKUP(Table1[[#This Row],[Node 2]],Tabel7[ID],Tabel7[UTM_Easting],"")</f>
        <v>711412</v>
      </c>
      <c r="E100" s="31">
        <f>_xlfn.XLOOKUP(Table1[[#This Row],[Node 2]],Tabel7[ID],Tabel7[UTM_Northing],"")</f>
        <v>5803911</v>
      </c>
      <c r="F100" s="31" t="str">
        <f>_xlfn.XLOOKUP(Table1[[#This Row],[Node 2]],Tabel7[ID],Tabel7[UTM_Zone],"")</f>
        <v>31N</v>
      </c>
      <c r="G100" s="21">
        <f>_xlfn.XLOOKUP(Table1[[#This Row],[Categorie]],Tabel8[Categorie],Tabel8[Capaciteit],"")</f>
        <v>300</v>
      </c>
      <c r="H100" s="22" t="s">
        <v>89</v>
      </c>
      <c r="I100" s="34" t="s">
        <v>90</v>
      </c>
      <c r="J10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1" spans="1:10" x14ac:dyDescent="0.25">
      <c r="A101" s="30">
        <f>_xlfn.XLOOKUP(Table1[[#This Row],[Node 1]],Tabel7[ID],Tabel7[UTM_Easting],"")</f>
        <v>711412</v>
      </c>
      <c r="B101" s="31">
        <f>_xlfn.XLOOKUP(Table1[[#This Row],[Node 1]],Tabel7[ID],Tabel7[UTM_Northing],"")</f>
        <v>5803911</v>
      </c>
      <c r="C101" s="31" t="str">
        <f>_xlfn.XLOOKUP(Table1[[#This Row],[Node 1]],Tabel7[ID],Tabel7[UTM_Zone],"")</f>
        <v>31N</v>
      </c>
      <c r="D101" s="31">
        <f>_xlfn.XLOOKUP(Table1[[#This Row],[Node 2]],Tabel7[ID],Tabel7[UTM_Easting],"")</f>
        <v>711950</v>
      </c>
      <c r="E101" s="31">
        <f>_xlfn.XLOOKUP(Table1[[#This Row],[Node 2]],Tabel7[ID],Tabel7[UTM_Northing],"")</f>
        <v>5797932</v>
      </c>
      <c r="F101" s="31" t="str">
        <f>_xlfn.XLOOKUP(Table1[[#This Row],[Node 2]],Tabel7[ID],Tabel7[UTM_Zone],"")</f>
        <v>31N</v>
      </c>
      <c r="G101" s="21">
        <f>_xlfn.XLOOKUP(Table1[[#This Row],[Categorie]],Tabel8[Categorie],Tabel8[Capaciteit],"")</f>
        <v>300</v>
      </c>
      <c r="H101" s="22" t="s">
        <v>90</v>
      </c>
      <c r="I101" s="1" t="s">
        <v>91</v>
      </c>
      <c r="J10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2" spans="1:10" x14ac:dyDescent="0.25">
      <c r="A102" s="30">
        <f>_xlfn.XLOOKUP(Table1[[#This Row],[Node 1]],Tabel7[ID],Tabel7[UTM_Easting],"")</f>
        <v>711950</v>
      </c>
      <c r="B102" s="31">
        <f>_xlfn.XLOOKUP(Table1[[#This Row],[Node 1]],Tabel7[ID],Tabel7[UTM_Northing],"")</f>
        <v>5797932</v>
      </c>
      <c r="C102" s="31" t="str">
        <f>_xlfn.XLOOKUP(Table1[[#This Row],[Node 1]],Tabel7[ID],Tabel7[UTM_Zone],"")</f>
        <v>31N</v>
      </c>
      <c r="D102" s="31">
        <f>_xlfn.XLOOKUP(Table1[[#This Row],[Node 2]],Tabel7[ID],Tabel7[UTM_Easting],"")</f>
        <v>713403</v>
      </c>
      <c r="E102" s="31">
        <f>_xlfn.XLOOKUP(Table1[[#This Row],[Node 2]],Tabel7[ID],Tabel7[UTM_Northing],"")</f>
        <v>5794716</v>
      </c>
      <c r="F102" s="31" t="str">
        <f>_xlfn.XLOOKUP(Table1[[#This Row],[Node 2]],Tabel7[ID],Tabel7[UTM_Zone],"")</f>
        <v>31N</v>
      </c>
      <c r="G102" s="21">
        <f>_xlfn.XLOOKUP(Table1[[#This Row],[Categorie]],Tabel8[Categorie],Tabel8[Capaciteit],"")</f>
        <v>300</v>
      </c>
      <c r="H102" s="22" t="s">
        <v>91</v>
      </c>
      <c r="I102" s="34" t="s">
        <v>92</v>
      </c>
      <c r="J10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3" spans="1:10" x14ac:dyDescent="0.25">
      <c r="A103" s="30">
        <f>_xlfn.XLOOKUP(Table1[[#This Row],[Node 1]],Tabel7[ID],Tabel7[UTM_Easting],"")</f>
        <v>713403</v>
      </c>
      <c r="B103" s="31">
        <f>_xlfn.XLOOKUP(Table1[[#This Row],[Node 1]],Tabel7[ID],Tabel7[UTM_Northing],"")</f>
        <v>5794716</v>
      </c>
      <c r="C103" s="31" t="str">
        <f>_xlfn.XLOOKUP(Table1[[#This Row],[Node 1]],Tabel7[ID],Tabel7[UTM_Zone],"")</f>
        <v>31N</v>
      </c>
      <c r="D103" s="31">
        <f>_xlfn.XLOOKUP(Table1[[#This Row],[Node 2]],Tabel7[ID],Tabel7[UTM_Easting],"")</f>
        <v>715917</v>
      </c>
      <c r="E103" s="31">
        <f>_xlfn.XLOOKUP(Table1[[#This Row],[Node 2]],Tabel7[ID],Tabel7[UTM_Northing],"")</f>
        <v>5793091</v>
      </c>
      <c r="F103" s="31" t="str">
        <f>_xlfn.XLOOKUP(Table1[[#This Row],[Node 2]],Tabel7[ID],Tabel7[UTM_Zone],"")</f>
        <v>31N</v>
      </c>
      <c r="G103" s="21">
        <f>_xlfn.XLOOKUP(Table1[[#This Row],[Categorie]],Tabel8[Categorie],Tabel8[Capaciteit],"")</f>
        <v>300</v>
      </c>
      <c r="H103" s="22" t="s">
        <v>92</v>
      </c>
      <c r="I103" s="1" t="s">
        <v>93</v>
      </c>
      <c r="J10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4" spans="1:10" x14ac:dyDescent="0.25">
      <c r="A104" s="30">
        <f>_xlfn.XLOOKUP(Table1[[#This Row],[Node 1]],Tabel7[ID],Tabel7[UTM_Easting],"")</f>
        <v>715917</v>
      </c>
      <c r="B104" s="31">
        <f>_xlfn.XLOOKUP(Table1[[#This Row],[Node 1]],Tabel7[ID],Tabel7[UTM_Northing],"")</f>
        <v>5793091</v>
      </c>
      <c r="C104" s="31" t="str">
        <f>_xlfn.XLOOKUP(Table1[[#This Row],[Node 1]],Tabel7[ID],Tabel7[UTM_Zone],"")</f>
        <v>31N</v>
      </c>
      <c r="D104" s="31">
        <f>_xlfn.XLOOKUP(Table1[[#This Row],[Node 2]],Tabel7[ID],Tabel7[UTM_Easting],"")</f>
        <v>715864</v>
      </c>
      <c r="E104" s="31">
        <f>_xlfn.XLOOKUP(Table1[[#This Row],[Node 2]],Tabel7[ID],Tabel7[UTM_Northing],"")</f>
        <v>5791894</v>
      </c>
      <c r="F104" s="31" t="str">
        <f>_xlfn.XLOOKUP(Table1[[#This Row],[Node 2]],Tabel7[ID],Tabel7[UTM_Zone],"")</f>
        <v>31N</v>
      </c>
      <c r="G104" s="21">
        <f>_xlfn.XLOOKUP(Table1[[#This Row],[Categorie]],Tabel8[Categorie],Tabel8[Capaciteit],"")</f>
        <v>300</v>
      </c>
      <c r="H104" s="22" t="s">
        <v>93</v>
      </c>
      <c r="I104" s="34" t="s">
        <v>94</v>
      </c>
      <c r="J10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5" spans="1:10" x14ac:dyDescent="0.25">
      <c r="A105" s="30">
        <f>_xlfn.XLOOKUP(Table1[[#This Row],[Node 1]],Tabel7[ID],Tabel7[UTM_Easting],"")</f>
        <v>715864</v>
      </c>
      <c r="B105" s="31">
        <f>_xlfn.XLOOKUP(Table1[[#This Row],[Node 1]],Tabel7[ID],Tabel7[UTM_Northing],"")</f>
        <v>5791894</v>
      </c>
      <c r="C105" s="31" t="str">
        <f>_xlfn.XLOOKUP(Table1[[#This Row],[Node 1]],Tabel7[ID],Tabel7[UTM_Zone],"")</f>
        <v>31N</v>
      </c>
      <c r="D105" s="31">
        <f>_xlfn.XLOOKUP(Table1[[#This Row],[Node 2]],Tabel7[ID],Tabel7[UTM_Easting],"")</f>
        <v>717990</v>
      </c>
      <c r="E105" s="31">
        <f>_xlfn.XLOOKUP(Table1[[#This Row],[Node 2]],Tabel7[ID],Tabel7[UTM_Northing],"")</f>
        <v>5789501</v>
      </c>
      <c r="F105" s="31" t="str">
        <f>_xlfn.XLOOKUP(Table1[[#This Row],[Node 2]],Tabel7[ID],Tabel7[UTM_Zone],"")</f>
        <v>31N</v>
      </c>
      <c r="G105" s="21">
        <f>_xlfn.XLOOKUP(Table1[[#This Row],[Categorie]],Tabel8[Categorie],Tabel8[Capaciteit],"")</f>
        <v>300</v>
      </c>
      <c r="H105" s="22" t="s">
        <v>94</v>
      </c>
      <c r="I105" s="1" t="s">
        <v>95</v>
      </c>
      <c r="J10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6" spans="1:10" x14ac:dyDescent="0.25">
      <c r="A106" s="32">
        <f>_xlfn.XLOOKUP(Table1[[#This Row],[Node 1]],Tabel7[ID],Tabel7[UTM_Easting],"")</f>
        <v>717990</v>
      </c>
      <c r="B106" s="33">
        <f>_xlfn.XLOOKUP(Table1[[#This Row],[Node 1]],Tabel7[ID],Tabel7[UTM_Northing],"")</f>
        <v>5789501</v>
      </c>
      <c r="C106" s="33" t="str">
        <f>_xlfn.XLOOKUP(Table1[[#This Row],[Node 1]],Tabel7[ID],Tabel7[UTM_Zone],"")</f>
        <v>31N</v>
      </c>
      <c r="D106" s="33">
        <f>_xlfn.XLOOKUP(Table1[[#This Row],[Node 2]],Tabel7[ID],Tabel7[UTM_Easting],"")</f>
        <v>715689</v>
      </c>
      <c r="E106" s="33">
        <f>_xlfn.XLOOKUP(Table1[[#This Row],[Node 2]],Tabel7[ID],Tabel7[UTM_Northing],"")</f>
        <v>5787535</v>
      </c>
      <c r="F106" s="33" t="str">
        <f>_xlfn.XLOOKUP(Table1[[#This Row],[Node 2]],Tabel7[ID],Tabel7[UTM_Zone],"")</f>
        <v>31N</v>
      </c>
      <c r="G106" s="28">
        <f>_xlfn.XLOOKUP(Table1[[#This Row],[Categorie]],Tabel8[Categorie],Tabel8[Capaciteit],"")</f>
        <v>300</v>
      </c>
      <c r="H106" s="22" t="s">
        <v>95</v>
      </c>
      <c r="I106" s="34" t="s">
        <v>96</v>
      </c>
      <c r="J10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7" spans="1:10" x14ac:dyDescent="0.25">
      <c r="A107" s="30">
        <f>_xlfn.XLOOKUP(Table1[[#This Row],[Node 1]],Tabel7[ID],Tabel7[UTM_Easting],"")</f>
        <v>715689</v>
      </c>
      <c r="B107" s="31">
        <f>_xlfn.XLOOKUP(Table1[[#This Row],[Node 1]],Tabel7[ID],Tabel7[UTM_Northing],"")</f>
        <v>5787535</v>
      </c>
      <c r="C107" s="31" t="str">
        <f>_xlfn.XLOOKUP(Table1[[#This Row],[Node 1]],Tabel7[ID],Tabel7[UTM_Zone],"")</f>
        <v>31N</v>
      </c>
      <c r="D107" s="31">
        <f>_xlfn.XLOOKUP(Table1[[#This Row],[Node 2]],Tabel7[ID],Tabel7[UTM_Easting],"")</f>
        <v>718401</v>
      </c>
      <c r="E107" s="31">
        <f>_xlfn.XLOOKUP(Table1[[#This Row],[Node 2]],Tabel7[ID],Tabel7[UTM_Northing],"")</f>
        <v>5784721</v>
      </c>
      <c r="F107" s="31" t="str">
        <f>_xlfn.XLOOKUP(Table1[[#This Row],[Node 2]],Tabel7[ID],Tabel7[UTM_Zone],"")</f>
        <v>31N</v>
      </c>
      <c r="G107" s="21">
        <f>_xlfn.XLOOKUP(Table1[[#This Row],[Categorie]],Tabel8[Categorie],Tabel8[Capaciteit],"")</f>
        <v>300</v>
      </c>
      <c r="H107" s="22" t="s">
        <v>96</v>
      </c>
      <c r="I107" s="1" t="s">
        <v>97</v>
      </c>
      <c r="J10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8" spans="1:10" x14ac:dyDescent="0.25">
      <c r="A108" s="30">
        <f>_xlfn.XLOOKUP(Table1[[#This Row],[Node 1]],Tabel7[ID],Tabel7[UTM_Easting],"")</f>
        <v>718401</v>
      </c>
      <c r="B108" s="31">
        <f>_xlfn.XLOOKUP(Table1[[#This Row],[Node 1]],Tabel7[ID],Tabel7[UTM_Northing],"")</f>
        <v>5784721</v>
      </c>
      <c r="C108" s="31" t="str">
        <f>_xlfn.XLOOKUP(Table1[[#This Row],[Node 1]],Tabel7[ID],Tabel7[UTM_Zone],"")</f>
        <v>31N</v>
      </c>
      <c r="D108" s="31">
        <f>_xlfn.XLOOKUP(Table1[[#This Row],[Node 2]],Tabel7[ID],Tabel7[UTM_Easting],"")</f>
        <v>719685</v>
      </c>
      <c r="E108" s="31">
        <f>_xlfn.XLOOKUP(Table1[[#This Row],[Node 2]],Tabel7[ID],Tabel7[UTM_Northing],"")</f>
        <v>5783633</v>
      </c>
      <c r="F108" s="31" t="str">
        <f>_xlfn.XLOOKUP(Table1[[#This Row],[Node 2]],Tabel7[ID],Tabel7[UTM_Zone],"")</f>
        <v>31N</v>
      </c>
      <c r="G108" s="21">
        <f>_xlfn.XLOOKUP(Table1[[#This Row],[Categorie]],Tabel8[Categorie],Tabel8[Capaciteit],"")</f>
        <v>300</v>
      </c>
      <c r="H108" s="22" t="s">
        <v>97</v>
      </c>
      <c r="I108" s="34" t="s">
        <v>98</v>
      </c>
      <c r="J10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9" spans="1:10" x14ac:dyDescent="0.25">
      <c r="A109" s="30">
        <f>_xlfn.XLOOKUP(Table1[[#This Row],[Node 1]],Tabel7[ID],Tabel7[UTM_Easting],"")</f>
        <v>719685</v>
      </c>
      <c r="B109" s="31">
        <f>_xlfn.XLOOKUP(Table1[[#This Row],[Node 1]],Tabel7[ID],Tabel7[UTM_Northing],"")</f>
        <v>5783633</v>
      </c>
      <c r="C109" s="31" t="str">
        <f>_xlfn.XLOOKUP(Table1[[#This Row],[Node 1]],Tabel7[ID],Tabel7[UTM_Zone],"")</f>
        <v>31N</v>
      </c>
      <c r="D109" s="31">
        <f>_xlfn.XLOOKUP(Table1[[#This Row],[Node 2]],Tabel7[ID],Tabel7[UTM_Easting],"")</f>
        <v>726301</v>
      </c>
      <c r="E109" s="31">
        <f>_xlfn.XLOOKUP(Table1[[#This Row],[Node 2]],Tabel7[ID],Tabel7[UTM_Northing],"")</f>
        <v>5784658</v>
      </c>
      <c r="F109" s="31" t="str">
        <f>_xlfn.XLOOKUP(Table1[[#This Row],[Node 2]],Tabel7[ID],Tabel7[UTM_Zone],"")</f>
        <v>31N</v>
      </c>
      <c r="G109" s="21">
        <f>_xlfn.XLOOKUP(Table1[[#This Row],[Categorie]],Tabel8[Categorie],Tabel8[Capaciteit],"")</f>
        <v>300</v>
      </c>
      <c r="H109" s="22" t="s">
        <v>98</v>
      </c>
      <c r="I109" s="1" t="s">
        <v>99</v>
      </c>
      <c r="J10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0" spans="1:10" x14ac:dyDescent="0.25">
      <c r="A110" s="30">
        <f>_xlfn.XLOOKUP(Table1[[#This Row],[Node 1]],Tabel7[ID],Tabel7[UTM_Easting],"")</f>
        <v>718401</v>
      </c>
      <c r="B110" s="31">
        <f>_xlfn.XLOOKUP(Table1[[#This Row],[Node 1]],Tabel7[ID],Tabel7[UTM_Northing],"")</f>
        <v>5784721</v>
      </c>
      <c r="C110" s="31" t="str">
        <f>_xlfn.XLOOKUP(Table1[[#This Row],[Node 1]],Tabel7[ID],Tabel7[UTM_Zone],"")</f>
        <v>31N</v>
      </c>
      <c r="D110" s="31">
        <f>_xlfn.XLOOKUP(Table1[[#This Row],[Node 2]],Tabel7[ID],Tabel7[UTM_Easting],"")</f>
        <v>717676</v>
      </c>
      <c r="E110" s="31">
        <f>_xlfn.XLOOKUP(Table1[[#This Row],[Node 2]],Tabel7[ID],Tabel7[UTM_Northing],"")</f>
        <v>5782734</v>
      </c>
      <c r="F110" s="31" t="str">
        <f>_xlfn.XLOOKUP(Table1[[#This Row],[Node 2]],Tabel7[ID],Tabel7[UTM_Zone],"")</f>
        <v>31N</v>
      </c>
      <c r="G110" s="21">
        <f>_xlfn.XLOOKUP(Table1[[#This Row],[Categorie]],Tabel8[Categorie],Tabel8[Capaciteit],"")</f>
        <v>300</v>
      </c>
      <c r="H110" s="22" t="s">
        <v>97</v>
      </c>
      <c r="I110" s="34" t="s">
        <v>100</v>
      </c>
      <c r="J11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1" spans="1:10" x14ac:dyDescent="0.25">
      <c r="A111" s="30">
        <f>_xlfn.XLOOKUP(Table1[[#This Row],[Node 1]],Tabel7[ID],Tabel7[UTM_Easting],"")</f>
        <v>717676</v>
      </c>
      <c r="B111" s="31">
        <f>_xlfn.XLOOKUP(Table1[[#This Row],[Node 1]],Tabel7[ID],Tabel7[UTM_Northing],"")</f>
        <v>5782734</v>
      </c>
      <c r="C111" s="31" t="str">
        <f>_xlfn.XLOOKUP(Table1[[#This Row],[Node 1]],Tabel7[ID],Tabel7[UTM_Zone],"")</f>
        <v>31N</v>
      </c>
      <c r="D111" s="31">
        <f>_xlfn.XLOOKUP(Table1[[#This Row],[Node 2]],Tabel7[ID],Tabel7[UTM_Easting],"")</f>
        <v>718386</v>
      </c>
      <c r="E111" s="31">
        <f>_xlfn.XLOOKUP(Table1[[#This Row],[Node 2]],Tabel7[ID],Tabel7[UTM_Northing],"")</f>
        <v>5781050</v>
      </c>
      <c r="F111" s="31" t="str">
        <f>_xlfn.XLOOKUP(Table1[[#This Row],[Node 2]],Tabel7[ID],Tabel7[UTM_Zone],"")</f>
        <v>31N</v>
      </c>
      <c r="G111" s="21">
        <f>_xlfn.XLOOKUP(Table1[[#This Row],[Categorie]],Tabel8[Categorie],Tabel8[Capaciteit],"")</f>
        <v>300</v>
      </c>
      <c r="H111" s="22" t="s">
        <v>100</v>
      </c>
      <c r="I111" s="1" t="s">
        <v>101</v>
      </c>
      <c r="J11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2" spans="1:10" x14ac:dyDescent="0.25">
      <c r="A112" s="30">
        <f>_xlfn.XLOOKUP(Table1[[#This Row],[Node 1]],Tabel7[ID],Tabel7[UTM_Easting],"")</f>
        <v>718386</v>
      </c>
      <c r="B112" s="31">
        <f>_xlfn.XLOOKUP(Table1[[#This Row],[Node 1]],Tabel7[ID],Tabel7[UTM_Northing],"")</f>
        <v>5781050</v>
      </c>
      <c r="C112" s="31" t="str">
        <f>_xlfn.XLOOKUP(Table1[[#This Row],[Node 1]],Tabel7[ID],Tabel7[UTM_Zone],"")</f>
        <v>31N</v>
      </c>
      <c r="D112" s="31">
        <f>_xlfn.XLOOKUP(Table1[[#This Row],[Node 2]],Tabel7[ID],Tabel7[UTM_Easting],"")</f>
        <v>718277</v>
      </c>
      <c r="E112" s="31">
        <f>_xlfn.XLOOKUP(Table1[[#This Row],[Node 2]],Tabel7[ID],Tabel7[UTM_Northing],"")</f>
        <v>5778707</v>
      </c>
      <c r="F112" s="31" t="str">
        <f>_xlfn.XLOOKUP(Table1[[#This Row],[Node 2]],Tabel7[ID],Tabel7[UTM_Zone],"")</f>
        <v>31N</v>
      </c>
      <c r="G112" s="21">
        <f>_xlfn.XLOOKUP(Table1[[#This Row],[Categorie]],Tabel8[Categorie],Tabel8[Capaciteit],"")</f>
        <v>300</v>
      </c>
      <c r="H112" s="22" t="s">
        <v>101</v>
      </c>
      <c r="I112" s="34" t="s">
        <v>102</v>
      </c>
      <c r="J11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3" spans="1:10" x14ac:dyDescent="0.25">
      <c r="A113" s="30">
        <f>_xlfn.XLOOKUP(Table1[[#This Row],[Node 1]],Tabel7[ID],Tabel7[UTM_Easting],"")</f>
        <v>718277</v>
      </c>
      <c r="B113" s="31">
        <f>_xlfn.XLOOKUP(Table1[[#This Row],[Node 1]],Tabel7[ID],Tabel7[UTM_Northing],"")</f>
        <v>5778707</v>
      </c>
      <c r="C113" s="31" t="str">
        <f>_xlfn.XLOOKUP(Table1[[#This Row],[Node 1]],Tabel7[ID],Tabel7[UTM_Zone],"")</f>
        <v>31N</v>
      </c>
      <c r="D113" s="31">
        <f>_xlfn.XLOOKUP(Table1[[#This Row],[Node 2]],Tabel7[ID],Tabel7[UTM_Easting],"")</f>
        <v>720128</v>
      </c>
      <c r="E113" s="31">
        <f>_xlfn.XLOOKUP(Table1[[#This Row],[Node 2]],Tabel7[ID],Tabel7[UTM_Northing],"")</f>
        <v>5778143</v>
      </c>
      <c r="F113" s="31" t="str">
        <f>_xlfn.XLOOKUP(Table1[[#This Row],[Node 2]],Tabel7[ID],Tabel7[UTM_Zone],"")</f>
        <v>31N</v>
      </c>
      <c r="G113" s="21">
        <f>_xlfn.XLOOKUP(Table1[[#This Row],[Categorie]],Tabel8[Categorie],Tabel8[Capaciteit],"")</f>
        <v>300</v>
      </c>
      <c r="H113" s="22" t="s">
        <v>102</v>
      </c>
      <c r="I113" s="1" t="s">
        <v>103</v>
      </c>
      <c r="J11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4" spans="1:10" x14ac:dyDescent="0.25">
      <c r="A114" s="30">
        <f>_xlfn.XLOOKUP(Table1[[#This Row],[Node 1]],Tabel7[ID],Tabel7[UTM_Easting],"")</f>
        <v>720128</v>
      </c>
      <c r="B114" s="31">
        <f>_xlfn.XLOOKUP(Table1[[#This Row],[Node 1]],Tabel7[ID],Tabel7[UTM_Northing],"")</f>
        <v>5778143</v>
      </c>
      <c r="C114" s="31" t="str">
        <f>_xlfn.XLOOKUP(Table1[[#This Row],[Node 1]],Tabel7[ID],Tabel7[UTM_Zone],"")</f>
        <v>31N</v>
      </c>
      <c r="D114" s="31">
        <f>_xlfn.XLOOKUP(Table1[[#This Row],[Node 2]],Tabel7[ID],Tabel7[UTM_Easting],"")</f>
        <v>720059</v>
      </c>
      <c r="E114" s="31">
        <f>_xlfn.XLOOKUP(Table1[[#This Row],[Node 2]],Tabel7[ID],Tabel7[UTM_Northing],"")</f>
        <v>5776247</v>
      </c>
      <c r="F114" s="31" t="str">
        <f>_xlfn.XLOOKUP(Table1[[#This Row],[Node 2]],Tabel7[ID],Tabel7[UTM_Zone],"")</f>
        <v>31N</v>
      </c>
      <c r="G114" s="21">
        <f>_xlfn.XLOOKUP(Table1[[#This Row],[Categorie]],Tabel8[Categorie],Tabel8[Capaciteit],"")</f>
        <v>300</v>
      </c>
      <c r="H114" s="22" t="s">
        <v>103</v>
      </c>
      <c r="I114" s="34" t="s">
        <v>104</v>
      </c>
      <c r="J11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5" spans="1:10" x14ac:dyDescent="0.25">
      <c r="A115" s="30">
        <f>_xlfn.XLOOKUP(Table1[[#This Row],[Node 1]],Tabel7[ID],Tabel7[UTM_Easting],"")</f>
        <v>720059</v>
      </c>
      <c r="B115" s="31">
        <f>_xlfn.XLOOKUP(Table1[[#This Row],[Node 1]],Tabel7[ID],Tabel7[UTM_Northing],"")</f>
        <v>5776247</v>
      </c>
      <c r="C115" s="31" t="str">
        <f>_xlfn.XLOOKUP(Table1[[#This Row],[Node 1]],Tabel7[ID],Tabel7[UTM_Zone],"")</f>
        <v>31N</v>
      </c>
      <c r="D115" s="31">
        <f>_xlfn.XLOOKUP(Table1[[#This Row],[Node 2]],Tabel7[ID],Tabel7[UTM_Easting],"")</f>
        <v>717670</v>
      </c>
      <c r="E115" s="31">
        <f>_xlfn.XLOOKUP(Table1[[#This Row],[Node 2]],Tabel7[ID],Tabel7[UTM_Northing],"")</f>
        <v>5775894</v>
      </c>
      <c r="F115" s="31" t="str">
        <f>_xlfn.XLOOKUP(Table1[[#This Row],[Node 2]],Tabel7[ID],Tabel7[UTM_Zone],"")</f>
        <v>31N</v>
      </c>
      <c r="G115" s="21">
        <f>_xlfn.XLOOKUP(Table1[[#This Row],[Categorie]],Tabel8[Categorie],Tabel8[Capaciteit],"")</f>
        <v>300</v>
      </c>
      <c r="H115" s="22" t="s">
        <v>104</v>
      </c>
      <c r="I115" s="1" t="s">
        <v>105</v>
      </c>
      <c r="J11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6" spans="1:10" x14ac:dyDescent="0.25">
      <c r="A116" s="30">
        <f>_xlfn.XLOOKUP(Table1[[#This Row],[Node 1]],Tabel7[ID],Tabel7[UTM_Easting],"")</f>
        <v>717670</v>
      </c>
      <c r="B116" s="31">
        <f>_xlfn.XLOOKUP(Table1[[#This Row],[Node 1]],Tabel7[ID],Tabel7[UTM_Northing],"")</f>
        <v>5775894</v>
      </c>
      <c r="C116" s="31" t="str">
        <f>_xlfn.XLOOKUP(Table1[[#This Row],[Node 1]],Tabel7[ID],Tabel7[UTM_Zone],"")</f>
        <v>31N</v>
      </c>
      <c r="D116" s="31">
        <f>_xlfn.XLOOKUP(Table1[[#This Row],[Node 2]],Tabel7[ID],Tabel7[UTM_Easting],"")</f>
        <v>717191</v>
      </c>
      <c r="E116" s="31">
        <f>_xlfn.XLOOKUP(Table1[[#This Row],[Node 2]],Tabel7[ID],Tabel7[UTM_Northing],"")</f>
        <v>5774362</v>
      </c>
      <c r="F116" s="31" t="str">
        <f>_xlfn.XLOOKUP(Table1[[#This Row],[Node 2]],Tabel7[ID],Tabel7[UTM_Zone],"")</f>
        <v>31N</v>
      </c>
      <c r="G116" s="21">
        <f>_xlfn.XLOOKUP(Table1[[#This Row],[Categorie]],Tabel8[Categorie],Tabel8[Capaciteit],"")</f>
        <v>300</v>
      </c>
      <c r="H116" s="22" t="s">
        <v>105</v>
      </c>
      <c r="I116" s="34" t="s">
        <v>106</v>
      </c>
      <c r="J11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7" spans="1:10" x14ac:dyDescent="0.25">
      <c r="A117" s="30">
        <f>_xlfn.XLOOKUP(Table1[[#This Row],[Node 1]],Tabel7[ID],Tabel7[UTM_Easting],"")</f>
        <v>717191</v>
      </c>
      <c r="B117" s="31">
        <f>_xlfn.XLOOKUP(Table1[[#This Row],[Node 1]],Tabel7[ID],Tabel7[UTM_Northing],"")</f>
        <v>5774362</v>
      </c>
      <c r="C117" s="31" t="str">
        <f>_xlfn.XLOOKUP(Table1[[#This Row],[Node 1]],Tabel7[ID],Tabel7[UTM_Zone],"")</f>
        <v>31N</v>
      </c>
      <c r="D117" s="31">
        <f>_xlfn.XLOOKUP(Table1[[#This Row],[Node 2]],Tabel7[ID],Tabel7[UTM_Easting],"")</f>
        <v>713371</v>
      </c>
      <c r="E117" s="31">
        <f>_xlfn.XLOOKUP(Table1[[#This Row],[Node 2]],Tabel7[ID],Tabel7[UTM_Northing],"")</f>
        <v>5770502</v>
      </c>
      <c r="F117" s="31" t="str">
        <f>_xlfn.XLOOKUP(Table1[[#This Row],[Node 2]],Tabel7[ID],Tabel7[UTM_Zone],"")</f>
        <v>31N</v>
      </c>
      <c r="G117" s="21">
        <f>_xlfn.XLOOKUP(Table1[[#This Row],[Categorie]],Tabel8[Categorie],Tabel8[Capaciteit],"")</f>
        <v>300</v>
      </c>
      <c r="H117" s="22" t="s">
        <v>106</v>
      </c>
      <c r="I117" s="1" t="s">
        <v>107</v>
      </c>
      <c r="J11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8" spans="1:10" x14ac:dyDescent="0.25">
      <c r="A118" s="30">
        <f>_xlfn.XLOOKUP(Table1[[#This Row],[Node 1]],Tabel7[ID],Tabel7[UTM_Easting],"")</f>
        <v>713371</v>
      </c>
      <c r="B118" s="31">
        <f>_xlfn.XLOOKUP(Table1[[#This Row],[Node 1]],Tabel7[ID],Tabel7[UTM_Northing],"")</f>
        <v>5770502</v>
      </c>
      <c r="C118" s="31" t="str">
        <f>_xlfn.XLOOKUP(Table1[[#This Row],[Node 1]],Tabel7[ID],Tabel7[UTM_Zone],"")</f>
        <v>31N</v>
      </c>
      <c r="D118" s="31">
        <f>_xlfn.XLOOKUP(Table1[[#This Row],[Node 2]],Tabel7[ID],Tabel7[UTM_Easting],"")</f>
        <v>714781</v>
      </c>
      <c r="E118" s="31">
        <f>_xlfn.XLOOKUP(Table1[[#This Row],[Node 2]],Tabel7[ID],Tabel7[UTM_Northing],"")</f>
        <v>5769009</v>
      </c>
      <c r="F118" s="31" t="str">
        <f>_xlfn.XLOOKUP(Table1[[#This Row],[Node 2]],Tabel7[ID],Tabel7[UTM_Zone],"")</f>
        <v>31N</v>
      </c>
      <c r="G118" s="21">
        <f>_xlfn.XLOOKUP(Table1[[#This Row],[Categorie]],Tabel8[Categorie],Tabel8[Capaciteit],"")</f>
        <v>300</v>
      </c>
      <c r="H118" s="22" t="s">
        <v>107</v>
      </c>
      <c r="I118" s="34" t="s">
        <v>108</v>
      </c>
      <c r="J11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9" spans="1:10" x14ac:dyDescent="0.25">
      <c r="A119" s="30">
        <f>_xlfn.XLOOKUP(Table1[[#This Row],[Node 1]],Tabel7[ID],Tabel7[UTM_Easting],"")</f>
        <v>714781</v>
      </c>
      <c r="B119" s="31">
        <f>_xlfn.XLOOKUP(Table1[[#This Row],[Node 1]],Tabel7[ID],Tabel7[UTM_Northing],"")</f>
        <v>5769009</v>
      </c>
      <c r="C119" s="31" t="str">
        <f>_xlfn.XLOOKUP(Table1[[#This Row],[Node 1]],Tabel7[ID],Tabel7[UTM_Zone],"")</f>
        <v>31N</v>
      </c>
      <c r="D119" s="31">
        <f>_xlfn.XLOOKUP(Table1[[#This Row],[Node 2]],Tabel7[ID],Tabel7[UTM_Easting],"")</f>
        <v>714019</v>
      </c>
      <c r="E119" s="31">
        <f>_xlfn.XLOOKUP(Table1[[#This Row],[Node 2]],Tabel7[ID],Tabel7[UTM_Northing],"")</f>
        <v>5766191</v>
      </c>
      <c r="F119" s="31" t="str">
        <f>_xlfn.XLOOKUP(Table1[[#This Row],[Node 2]],Tabel7[ID],Tabel7[UTM_Zone],"")</f>
        <v>31N</v>
      </c>
      <c r="G119" s="21">
        <f>_xlfn.XLOOKUP(Table1[[#This Row],[Categorie]],Tabel8[Categorie],Tabel8[Capaciteit],"")</f>
        <v>300</v>
      </c>
      <c r="H119" s="22" t="s">
        <v>108</v>
      </c>
      <c r="I119" s="1" t="s">
        <v>109</v>
      </c>
      <c r="J11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0" spans="1:10" x14ac:dyDescent="0.25">
      <c r="A120" s="30">
        <f>_xlfn.XLOOKUP(Table1[[#This Row],[Node 1]],Tabel7[ID],Tabel7[UTM_Easting],"")</f>
        <v>714019</v>
      </c>
      <c r="B120" s="31">
        <f>_xlfn.XLOOKUP(Table1[[#This Row],[Node 1]],Tabel7[ID],Tabel7[UTM_Northing],"")</f>
        <v>5766191</v>
      </c>
      <c r="C120" s="31" t="str">
        <f>_xlfn.XLOOKUP(Table1[[#This Row],[Node 1]],Tabel7[ID],Tabel7[UTM_Zone],"")</f>
        <v>31N</v>
      </c>
      <c r="D120" s="31">
        <f>_xlfn.XLOOKUP(Table1[[#This Row],[Node 2]],Tabel7[ID],Tabel7[UTM_Easting],"")</f>
        <v>711834</v>
      </c>
      <c r="E120" s="31">
        <f>_xlfn.XLOOKUP(Table1[[#This Row],[Node 2]],Tabel7[ID],Tabel7[UTM_Northing],"")</f>
        <v>5764801</v>
      </c>
      <c r="F120" s="31" t="str">
        <f>_xlfn.XLOOKUP(Table1[[#This Row],[Node 2]],Tabel7[ID],Tabel7[UTM_Zone],"")</f>
        <v>31N</v>
      </c>
      <c r="G120" s="21">
        <f>_xlfn.XLOOKUP(Table1[[#This Row],[Categorie]],Tabel8[Categorie],Tabel8[Capaciteit],"")</f>
        <v>300</v>
      </c>
      <c r="H120" s="22" t="s">
        <v>109</v>
      </c>
      <c r="I120" s="34" t="s">
        <v>110</v>
      </c>
      <c r="J12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1" spans="1:10" x14ac:dyDescent="0.25">
      <c r="A121" s="30">
        <f>_xlfn.XLOOKUP(Table1[[#This Row],[Node 1]],Tabel7[ID],Tabel7[UTM_Easting],"")</f>
        <v>711834</v>
      </c>
      <c r="B121" s="31">
        <f>_xlfn.XLOOKUP(Table1[[#This Row],[Node 1]],Tabel7[ID],Tabel7[UTM_Northing],"")</f>
        <v>5764801</v>
      </c>
      <c r="C121" s="31" t="str">
        <f>_xlfn.XLOOKUP(Table1[[#This Row],[Node 1]],Tabel7[ID],Tabel7[UTM_Zone],"")</f>
        <v>31N</v>
      </c>
      <c r="D121" s="31">
        <f>_xlfn.XLOOKUP(Table1[[#This Row],[Node 2]],Tabel7[ID],Tabel7[UTM_Easting],"")</f>
        <v>710346</v>
      </c>
      <c r="E121" s="31">
        <f>_xlfn.XLOOKUP(Table1[[#This Row],[Node 2]],Tabel7[ID],Tabel7[UTM_Northing],"")</f>
        <v>5767047</v>
      </c>
      <c r="F121" s="31" t="str">
        <f>_xlfn.XLOOKUP(Table1[[#This Row],[Node 2]],Tabel7[ID],Tabel7[UTM_Zone],"")</f>
        <v>31N</v>
      </c>
      <c r="G121" s="21">
        <f>_xlfn.XLOOKUP(Table1[[#This Row],[Categorie]],Tabel8[Categorie],Tabel8[Capaciteit],"")</f>
        <v>300</v>
      </c>
      <c r="H121" s="22" t="s">
        <v>110</v>
      </c>
      <c r="I121" s="1" t="s">
        <v>111</v>
      </c>
      <c r="J12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2" spans="1:10" x14ac:dyDescent="0.25">
      <c r="A122" s="30">
        <f>_xlfn.XLOOKUP(Table1[[#This Row],[Node 1]],Tabel7[ID],Tabel7[UTM_Easting],"")</f>
        <v>710346</v>
      </c>
      <c r="B122" s="31">
        <f>_xlfn.XLOOKUP(Table1[[#This Row],[Node 1]],Tabel7[ID],Tabel7[UTM_Northing],"")</f>
        <v>5767047</v>
      </c>
      <c r="C122" s="31" t="str">
        <f>_xlfn.XLOOKUP(Table1[[#This Row],[Node 1]],Tabel7[ID],Tabel7[UTM_Zone],"")</f>
        <v>31N</v>
      </c>
      <c r="D122" s="31">
        <f>_xlfn.XLOOKUP(Table1[[#This Row],[Node 2]],Tabel7[ID],Tabel7[UTM_Easting],"")</f>
        <v>708516</v>
      </c>
      <c r="E122" s="31">
        <f>_xlfn.XLOOKUP(Table1[[#This Row],[Node 2]],Tabel7[ID],Tabel7[UTM_Northing],"")</f>
        <v>5765333</v>
      </c>
      <c r="F122" s="31" t="str">
        <f>_xlfn.XLOOKUP(Table1[[#This Row],[Node 2]],Tabel7[ID],Tabel7[UTM_Zone],"")</f>
        <v>31N</v>
      </c>
      <c r="G122" s="21">
        <f>_xlfn.XLOOKUP(Table1[[#This Row],[Categorie]],Tabel8[Categorie],Tabel8[Capaciteit],"")</f>
        <v>300</v>
      </c>
      <c r="H122" s="22" t="s">
        <v>111</v>
      </c>
      <c r="I122" s="34" t="s">
        <v>112</v>
      </c>
      <c r="J12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3" spans="1:10" x14ac:dyDescent="0.25">
      <c r="A123" s="30">
        <f>_xlfn.XLOOKUP(Table1[[#This Row],[Node 1]],Tabel7[ID],Tabel7[UTM_Easting],"")</f>
        <v>708516</v>
      </c>
      <c r="B123" s="31">
        <f>_xlfn.XLOOKUP(Table1[[#This Row],[Node 1]],Tabel7[ID],Tabel7[UTM_Northing],"")</f>
        <v>5765333</v>
      </c>
      <c r="C123" s="31" t="str">
        <f>_xlfn.XLOOKUP(Table1[[#This Row],[Node 1]],Tabel7[ID],Tabel7[UTM_Zone],"")</f>
        <v>31N</v>
      </c>
      <c r="D123" s="31">
        <f>_xlfn.XLOOKUP(Table1[[#This Row],[Node 2]],Tabel7[ID],Tabel7[UTM_Easting],"")</f>
        <v>706902</v>
      </c>
      <c r="E123" s="31">
        <f>_xlfn.XLOOKUP(Table1[[#This Row],[Node 2]],Tabel7[ID],Tabel7[UTM_Northing],"")</f>
        <v>5764960</v>
      </c>
      <c r="F123" s="31" t="str">
        <f>_xlfn.XLOOKUP(Table1[[#This Row],[Node 2]],Tabel7[ID],Tabel7[UTM_Zone],"")</f>
        <v>31N</v>
      </c>
      <c r="G123" s="21">
        <f>_xlfn.XLOOKUP(Table1[[#This Row],[Categorie]],Tabel8[Categorie],Tabel8[Capaciteit],"")</f>
        <v>300</v>
      </c>
      <c r="H123" s="22" t="s">
        <v>112</v>
      </c>
      <c r="I123" s="1" t="s">
        <v>113</v>
      </c>
      <c r="J12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4" spans="1:10" x14ac:dyDescent="0.25">
      <c r="A124" s="30">
        <f>_xlfn.XLOOKUP(Table1[[#This Row],[Node 1]],Tabel7[ID],Tabel7[UTM_Easting],"")</f>
        <v>706902</v>
      </c>
      <c r="B124" s="31">
        <f>_xlfn.XLOOKUP(Table1[[#This Row],[Node 1]],Tabel7[ID],Tabel7[UTM_Northing],"")</f>
        <v>5764960</v>
      </c>
      <c r="C124" s="31" t="str">
        <f>_xlfn.XLOOKUP(Table1[[#This Row],[Node 1]],Tabel7[ID],Tabel7[UTM_Zone],"")</f>
        <v>31N</v>
      </c>
      <c r="D124" s="31">
        <f>_xlfn.XLOOKUP(Table1[[#This Row],[Node 2]],Tabel7[ID],Tabel7[UTM_Easting],"")</f>
        <v>706060</v>
      </c>
      <c r="E124" s="31">
        <f>_xlfn.XLOOKUP(Table1[[#This Row],[Node 2]],Tabel7[ID],Tabel7[UTM_Northing],"")</f>
        <v>5762880</v>
      </c>
      <c r="F124" s="31" t="str">
        <f>_xlfn.XLOOKUP(Table1[[#This Row],[Node 2]],Tabel7[ID],Tabel7[UTM_Zone],"")</f>
        <v>31N</v>
      </c>
      <c r="G124" s="21">
        <f>_xlfn.XLOOKUP(Table1[[#This Row],[Categorie]],Tabel8[Categorie],Tabel8[Capaciteit],"")</f>
        <v>300</v>
      </c>
      <c r="H124" s="22" t="s">
        <v>113</v>
      </c>
      <c r="I124" s="34" t="s">
        <v>114</v>
      </c>
      <c r="J12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5" spans="1:10" x14ac:dyDescent="0.25">
      <c r="A125" s="30">
        <f>_xlfn.XLOOKUP(Table1[[#This Row],[Node 1]],Tabel7[ID],Tabel7[UTM_Easting],"")</f>
        <v>706060</v>
      </c>
      <c r="B125" s="31">
        <f>_xlfn.XLOOKUP(Table1[[#This Row],[Node 1]],Tabel7[ID],Tabel7[UTM_Northing],"")</f>
        <v>5762880</v>
      </c>
      <c r="C125" s="31" t="str">
        <f>_xlfn.XLOOKUP(Table1[[#This Row],[Node 1]],Tabel7[ID],Tabel7[UTM_Zone],"")</f>
        <v>31N</v>
      </c>
      <c r="D125" s="31">
        <f>_xlfn.XLOOKUP(Table1[[#This Row],[Node 2]],Tabel7[ID],Tabel7[UTM_Easting],"")</f>
        <v>703372</v>
      </c>
      <c r="E125" s="31">
        <f>_xlfn.XLOOKUP(Table1[[#This Row],[Node 2]],Tabel7[ID],Tabel7[UTM_Northing],"")</f>
        <v>5761880</v>
      </c>
      <c r="F125" s="31" t="str">
        <f>_xlfn.XLOOKUP(Table1[[#This Row],[Node 2]],Tabel7[ID],Tabel7[UTM_Zone],"")</f>
        <v>31N</v>
      </c>
      <c r="G125" s="21">
        <f>_xlfn.XLOOKUP(Table1[[#This Row],[Categorie]],Tabel8[Categorie],Tabel8[Capaciteit],"")</f>
        <v>300</v>
      </c>
      <c r="H125" s="22" t="s">
        <v>114</v>
      </c>
      <c r="I125" s="1" t="s">
        <v>115</v>
      </c>
      <c r="J12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6" spans="1:10" x14ac:dyDescent="0.25">
      <c r="A126" s="30">
        <f>_xlfn.XLOOKUP(Table1[[#This Row],[Node 1]],Tabel7[ID],Tabel7[UTM_Easting],"")</f>
        <v>703372</v>
      </c>
      <c r="B126" s="31">
        <f>_xlfn.XLOOKUP(Table1[[#This Row],[Node 1]],Tabel7[ID],Tabel7[UTM_Northing],"")</f>
        <v>5761880</v>
      </c>
      <c r="C126" s="31" t="str">
        <f>_xlfn.XLOOKUP(Table1[[#This Row],[Node 1]],Tabel7[ID],Tabel7[UTM_Zone],"")</f>
        <v>31N</v>
      </c>
      <c r="D126" s="31">
        <f>_xlfn.XLOOKUP(Table1[[#This Row],[Node 2]],Tabel7[ID],Tabel7[UTM_Easting],"")</f>
        <v>702760</v>
      </c>
      <c r="E126" s="31">
        <f>_xlfn.XLOOKUP(Table1[[#This Row],[Node 2]],Tabel7[ID],Tabel7[UTM_Northing],"")</f>
        <v>5759768</v>
      </c>
      <c r="F126" s="31" t="str">
        <f>_xlfn.XLOOKUP(Table1[[#This Row],[Node 2]],Tabel7[ID],Tabel7[UTM_Zone],"")</f>
        <v>31N</v>
      </c>
      <c r="G126" s="21">
        <f>_xlfn.XLOOKUP(Table1[[#This Row],[Categorie]],Tabel8[Categorie],Tabel8[Capaciteit],"")</f>
        <v>300</v>
      </c>
      <c r="H126" s="22" t="s">
        <v>115</v>
      </c>
      <c r="I126" s="34" t="s">
        <v>116</v>
      </c>
      <c r="J12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7" spans="1:10" x14ac:dyDescent="0.25">
      <c r="A127" s="30">
        <f>_xlfn.XLOOKUP(Table1[[#This Row],[Node 1]],Tabel7[ID],Tabel7[UTM_Easting],"")</f>
        <v>702760</v>
      </c>
      <c r="B127" s="31">
        <f>_xlfn.XLOOKUP(Table1[[#This Row],[Node 1]],Tabel7[ID],Tabel7[UTM_Northing],"")</f>
        <v>5759768</v>
      </c>
      <c r="C127" s="31" t="str">
        <f>_xlfn.XLOOKUP(Table1[[#This Row],[Node 1]],Tabel7[ID],Tabel7[UTM_Zone],"")</f>
        <v>31N</v>
      </c>
      <c r="D127" s="31">
        <f>_xlfn.XLOOKUP(Table1[[#This Row],[Node 2]],Tabel7[ID],Tabel7[UTM_Easting],"")</f>
        <v>701086</v>
      </c>
      <c r="E127" s="31">
        <f>_xlfn.XLOOKUP(Table1[[#This Row],[Node 2]],Tabel7[ID],Tabel7[UTM_Northing],"")</f>
        <v>5761693</v>
      </c>
      <c r="F127" s="31" t="str">
        <f>_xlfn.XLOOKUP(Table1[[#This Row],[Node 2]],Tabel7[ID],Tabel7[UTM_Zone],"")</f>
        <v>31N</v>
      </c>
      <c r="G127" s="21">
        <f>_xlfn.XLOOKUP(Table1[[#This Row],[Categorie]],Tabel8[Categorie],Tabel8[Capaciteit],"")</f>
        <v>300</v>
      </c>
      <c r="H127" s="22" t="s">
        <v>116</v>
      </c>
      <c r="I127" s="1" t="s">
        <v>117</v>
      </c>
      <c r="J12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8" spans="1:10" x14ac:dyDescent="0.25">
      <c r="A128" s="30">
        <f>_xlfn.XLOOKUP(Table1[[#This Row],[Node 1]],Tabel7[ID],Tabel7[UTM_Easting],"")</f>
        <v>701086</v>
      </c>
      <c r="B128" s="31">
        <f>_xlfn.XLOOKUP(Table1[[#This Row],[Node 1]],Tabel7[ID],Tabel7[UTM_Northing],"")</f>
        <v>5761693</v>
      </c>
      <c r="C128" s="31" t="str">
        <f>_xlfn.XLOOKUP(Table1[[#This Row],[Node 1]],Tabel7[ID],Tabel7[UTM_Zone],"")</f>
        <v>31N</v>
      </c>
      <c r="D128" s="31">
        <f>_xlfn.XLOOKUP(Table1[[#This Row],[Node 2]],Tabel7[ID],Tabel7[UTM_Easting],"")</f>
        <v>698335</v>
      </c>
      <c r="E128" s="31">
        <f>_xlfn.XLOOKUP(Table1[[#This Row],[Node 2]],Tabel7[ID],Tabel7[UTM_Northing],"")</f>
        <v>5763115</v>
      </c>
      <c r="F128" s="31" t="str">
        <f>_xlfn.XLOOKUP(Table1[[#This Row],[Node 2]],Tabel7[ID],Tabel7[UTM_Zone],"")</f>
        <v>31N</v>
      </c>
      <c r="G128" s="21">
        <f>_xlfn.XLOOKUP(Table1[[#This Row],[Categorie]],Tabel8[Categorie],Tabel8[Capaciteit],"")</f>
        <v>300</v>
      </c>
      <c r="H128" s="22" t="s">
        <v>117</v>
      </c>
      <c r="I128" s="34" t="s">
        <v>118</v>
      </c>
      <c r="J12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9" spans="1:10" x14ac:dyDescent="0.25">
      <c r="A129" s="30">
        <f>_xlfn.XLOOKUP(Table1[[#This Row],[Node 1]],Tabel7[ID],Tabel7[UTM_Easting],"")</f>
        <v>698335</v>
      </c>
      <c r="B129" s="31">
        <f>_xlfn.XLOOKUP(Table1[[#This Row],[Node 1]],Tabel7[ID],Tabel7[UTM_Northing],"")</f>
        <v>5763115</v>
      </c>
      <c r="C129" s="31" t="str">
        <f>_xlfn.XLOOKUP(Table1[[#This Row],[Node 1]],Tabel7[ID],Tabel7[UTM_Zone],"")</f>
        <v>31N</v>
      </c>
      <c r="D129" s="31">
        <f>_xlfn.XLOOKUP(Table1[[#This Row],[Node 2]],Tabel7[ID],Tabel7[UTM_Easting],"")</f>
        <v>696653</v>
      </c>
      <c r="E129" s="31">
        <f>_xlfn.XLOOKUP(Table1[[#This Row],[Node 2]],Tabel7[ID],Tabel7[UTM_Northing],"")</f>
        <v>5761593</v>
      </c>
      <c r="F129" s="31" t="str">
        <f>_xlfn.XLOOKUP(Table1[[#This Row],[Node 2]],Tabel7[ID],Tabel7[UTM_Zone],"")</f>
        <v>31N</v>
      </c>
      <c r="G129" s="21">
        <f>_xlfn.XLOOKUP(Table1[[#This Row],[Categorie]],Tabel8[Categorie],Tabel8[Capaciteit],"")</f>
        <v>300</v>
      </c>
      <c r="H129" s="22" t="s">
        <v>118</v>
      </c>
      <c r="I129" s="1" t="s">
        <v>119</v>
      </c>
      <c r="J12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0" spans="1:10" x14ac:dyDescent="0.25">
      <c r="A130" s="30">
        <f>_xlfn.XLOOKUP(Table1[[#This Row],[Node 1]],Tabel7[ID],Tabel7[UTM_Easting],"")</f>
        <v>696653</v>
      </c>
      <c r="B130" s="31">
        <f>_xlfn.XLOOKUP(Table1[[#This Row],[Node 1]],Tabel7[ID],Tabel7[UTM_Northing],"")</f>
        <v>5761593</v>
      </c>
      <c r="C130" s="31" t="str">
        <f>_xlfn.XLOOKUP(Table1[[#This Row],[Node 1]],Tabel7[ID],Tabel7[UTM_Zone],"")</f>
        <v>31N</v>
      </c>
      <c r="D130" s="31">
        <f>_xlfn.XLOOKUP(Table1[[#This Row],[Node 2]],Tabel7[ID],Tabel7[UTM_Easting],"")</f>
        <v>694667</v>
      </c>
      <c r="E130" s="31">
        <f>_xlfn.XLOOKUP(Table1[[#This Row],[Node 2]],Tabel7[ID],Tabel7[UTM_Northing],"")</f>
        <v>5761910</v>
      </c>
      <c r="F130" s="31" t="str">
        <f>_xlfn.XLOOKUP(Table1[[#This Row],[Node 2]],Tabel7[ID],Tabel7[UTM_Zone],"")</f>
        <v>31N</v>
      </c>
      <c r="G130" s="21">
        <f>_xlfn.XLOOKUP(Table1[[#This Row],[Categorie]],Tabel8[Categorie],Tabel8[Capaciteit],"")</f>
        <v>300</v>
      </c>
      <c r="H130" s="22" t="s">
        <v>119</v>
      </c>
      <c r="I130" s="34" t="s">
        <v>120</v>
      </c>
      <c r="J13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1" spans="1:10" x14ac:dyDescent="0.25">
      <c r="A131" s="30">
        <f>_xlfn.XLOOKUP(Table1[[#This Row],[Node 1]],Tabel7[ID],Tabel7[UTM_Easting],"")</f>
        <v>694667</v>
      </c>
      <c r="B131" s="31">
        <f>_xlfn.XLOOKUP(Table1[[#This Row],[Node 1]],Tabel7[ID],Tabel7[UTM_Northing],"")</f>
        <v>5761910</v>
      </c>
      <c r="C131" s="31" t="str">
        <f>_xlfn.XLOOKUP(Table1[[#This Row],[Node 1]],Tabel7[ID],Tabel7[UTM_Zone],"")</f>
        <v>31N</v>
      </c>
      <c r="D131" s="31">
        <f>_xlfn.XLOOKUP(Table1[[#This Row],[Node 2]],Tabel7[ID],Tabel7[UTM_Easting],"")</f>
        <v>691060</v>
      </c>
      <c r="E131" s="31">
        <f>_xlfn.XLOOKUP(Table1[[#This Row],[Node 2]],Tabel7[ID],Tabel7[UTM_Northing],"")</f>
        <v>5760144</v>
      </c>
      <c r="F131" s="31" t="str">
        <f>_xlfn.XLOOKUP(Table1[[#This Row],[Node 2]],Tabel7[ID],Tabel7[UTM_Zone],"")</f>
        <v>31N</v>
      </c>
      <c r="G131" s="21">
        <f>_xlfn.XLOOKUP(Table1[[#This Row],[Categorie]],Tabel8[Categorie],Tabel8[Capaciteit],"")</f>
        <v>300</v>
      </c>
      <c r="H131" s="22" t="s">
        <v>120</v>
      </c>
      <c r="I131" s="1" t="s">
        <v>121</v>
      </c>
      <c r="J13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2" spans="1:10" x14ac:dyDescent="0.25">
      <c r="A132" s="30">
        <f>_xlfn.XLOOKUP(Table1[[#This Row],[Node 1]],Tabel7[ID],Tabel7[UTM_Easting],"")</f>
        <v>691060</v>
      </c>
      <c r="B132" s="31">
        <f>_xlfn.XLOOKUP(Table1[[#This Row],[Node 1]],Tabel7[ID],Tabel7[UTM_Northing],"")</f>
        <v>5760144</v>
      </c>
      <c r="C132" s="31" t="str">
        <f>_xlfn.XLOOKUP(Table1[[#This Row],[Node 1]],Tabel7[ID],Tabel7[UTM_Zone],"")</f>
        <v>31N</v>
      </c>
      <c r="D132" s="31">
        <f>_xlfn.XLOOKUP(Table1[[#This Row],[Node 2]],Tabel7[ID],Tabel7[UTM_Easting],"")</f>
        <v>688429</v>
      </c>
      <c r="E132" s="31">
        <f>_xlfn.XLOOKUP(Table1[[#This Row],[Node 2]],Tabel7[ID],Tabel7[UTM_Northing],"")</f>
        <v>5761311</v>
      </c>
      <c r="F132" s="31" t="str">
        <f>_xlfn.XLOOKUP(Table1[[#This Row],[Node 2]],Tabel7[ID],Tabel7[UTM_Zone],"")</f>
        <v>31N</v>
      </c>
      <c r="G132" s="21">
        <f>_xlfn.XLOOKUP(Table1[[#This Row],[Categorie]],Tabel8[Categorie],Tabel8[Capaciteit],"")</f>
        <v>300</v>
      </c>
      <c r="H132" s="22" t="s">
        <v>121</v>
      </c>
      <c r="I132" s="34" t="s">
        <v>122</v>
      </c>
      <c r="J13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3" spans="1:10" x14ac:dyDescent="0.25">
      <c r="A133" s="30">
        <f>_xlfn.XLOOKUP(Table1[[#This Row],[Node 1]],Tabel7[ID],Tabel7[UTM_Easting],"")</f>
        <v>688429</v>
      </c>
      <c r="B133" s="31">
        <f>_xlfn.XLOOKUP(Table1[[#This Row],[Node 1]],Tabel7[ID],Tabel7[UTM_Northing],"")</f>
        <v>5761311</v>
      </c>
      <c r="C133" s="31" t="str">
        <f>_xlfn.XLOOKUP(Table1[[#This Row],[Node 1]],Tabel7[ID],Tabel7[UTM_Zone],"")</f>
        <v>31N</v>
      </c>
      <c r="D133" s="31">
        <f>_xlfn.XLOOKUP(Table1[[#This Row],[Node 2]],Tabel7[ID],Tabel7[UTM_Easting],"")</f>
        <v>684404</v>
      </c>
      <c r="E133" s="31">
        <f>_xlfn.XLOOKUP(Table1[[#This Row],[Node 2]],Tabel7[ID],Tabel7[UTM_Northing],"")</f>
        <v>5759929</v>
      </c>
      <c r="F133" s="31" t="str">
        <f>_xlfn.XLOOKUP(Table1[[#This Row],[Node 2]],Tabel7[ID],Tabel7[UTM_Zone],"")</f>
        <v>31N</v>
      </c>
      <c r="G133" s="21">
        <f>_xlfn.XLOOKUP(Table1[[#This Row],[Categorie]],Tabel8[Categorie],Tabel8[Capaciteit],"")</f>
        <v>300</v>
      </c>
      <c r="H133" s="22" t="s">
        <v>122</v>
      </c>
      <c r="I133" s="1" t="s">
        <v>123</v>
      </c>
      <c r="J13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4" spans="1:10" x14ac:dyDescent="0.25">
      <c r="A134" s="30">
        <f>_xlfn.XLOOKUP(Table1[[#This Row],[Node 1]],Tabel7[ID],Tabel7[UTM_Easting],"")</f>
        <v>684404</v>
      </c>
      <c r="B134" s="31">
        <f>_xlfn.XLOOKUP(Table1[[#This Row],[Node 1]],Tabel7[ID],Tabel7[UTM_Northing],"")</f>
        <v>5759929</v>
      </c>
      <c r="C134" s="31" t="str">
        <f>_xlfn.XLOOKUP(Table1[[#This Row],[Node 1]],Tabel7[ID],Tabel7[UTM_Zone],"")</f>
        <v>31N</v>
      </c>
      <c r="D134" s="31">
        <f>_xlfn.XLOOKUP(Table1[[#This Row],[Node 2]],Tabel7[ID],Tabel7[UTM_Easting],"")</f>
        <v>683239</v>
      </c>
      <c r="E134" s="31">
        <f>_xlfn.XLOOKUP(Table1[[#This Row],[Node 2]],Tabel7[ID],Tabel7[UTM_Northing],"")</f>
        <v>5759143</v>
      </c>
      <c r="F134" s="31" t="str">
        <f>_xlfn.XLOOKUP(Table1[[#This Row],[Node 2]],Tabel7[ID],Tabel7[UTM_Zone],"")</f>
        <v>31N</v>
      </c>
      <c r="G134" s="21">
        <f>_xlfn.XLOOKUP(Table1[[#This Row],[Categorie]],Tabel8[Categorie],Tabel8[Capaciteit],"")</f>
        <v>300</v>
      </c>
      <c r="H134" s="22" t="s">
        <v>123</v>
      </c>
      <c r="I134" s="34" t="s">
        <v>124</v>
      </c>
      <c r="J13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5" spans="1:10" x14ac:dyDescent="0.25">
      <c r="A135" s="30">
        <f>_xlfn.XLOOKUP(Table1[[#This Row],[Node 1]],Tabel7[ID],Tabel7[UTM_Easting],"")</f>
        <v>683239</v>
      </c>
      <c r="B135" s="31">
        <f>_xlfn.XLOOKUP(Table1[[#This Row],[Node 1]],Tabel7[ID],Tabel7[UTM_Northing],"")</f>
        <v>5759143</v>
      </c>
      <c r="C135" s="31" t="str">
        <f>_xlfn.XLOOKUP(Table1[[#This Row],[Node 1]],Tabel7[ID],Tabel7[UTM_Zone],"")</f>
        <v>31N</v>
      </c>
      <c r="D135" s="31">
        <f>_xlfn.XLOOKUP(Table1[[#This Row],[Node 2]],Tabel7[ID],Tabel7[UTM_Easting],"")</f>
        <v>682067</v>
      </c>
      <c r="E135" s="31">
        <f>_xlfn.XLOOKUP(Table1[[#This Row],[Node 2]],Tabel7[ID],Tabel7[UTM_Northing],"")</f>
        <v>5759194</v>
      </c>
      <c r="F135" s="31" t="str">
        <f>_xlfn.XLOOKUP(Table1[[#This Row],[Node 2]],Tabel7[ID],Tabel7[UTM_Zone],"")</f>
        <v>31N</v>
      </c>
      <c r="G135" s="21">
        <f>_xlfn.XLOOKUP(Table1[[#This Row],[Categorie]],Tabel8[Categorie],Tabel8[Capaciteit],"")</f>
        <v>300</v>
      </c>
      <c r="H135" s="22" t="s">
        <v>124</v>
      </c>
      <c r="I135" s="1" t="s">
        <v>125</v>
      </c>
      <c r="J13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6" spans="1:10" x14ac:dyDescent="0.25">
      <c r="A136" s="30">
        <f>_xlfn.XLOOKUP(Table1[[#This Row],[Node 1]],Tabel7[ID],Tabel7[UTM_Easting],"")</f>
        <v>682067</v>
      </c>
      <c r="B136" s="31">
        <f>_xlfn.XLOOKUP(Table1[[#This Row],[Node 1]],Tabel7[ID],Tabel7[UTM_Northing],"")</f>
        <v>5759194</v>
      </c>
      <c r="C136" s="31" t="str">
        <f>_xlfn.XLOOKUP(Table1[[#This Row],[Node 1]],Tabel7[ID],Tabel7[UTM_Zone],"")</f>
        <v>31N</v>
      </c>
      <c r="D136" s="31">
        <f>_xlfn.XLOOKUP(Table1[[#This Row],[Node 2]],Tabel7[ID],Tabel7[UTM_Easting],"")</f>
        <v>680050</v>
      </c>
      <c r="E136" s="31">
        <f>_xlfn.XLOOKUP(Table1[[#This Row],[Node 2]],Tabel7[ID],Tabel7[UTM_Northing],"")</f>
        <v>5757754</v>
      </c>
      <c r="F136" s="31" t="str">
        <f>_xlfn.XLOOKUP(Table1[[#This Row],[Node 2]],Tabel7[ID],Tabel7[UTM_Zone],"")</f>
        <v>31N</v>
      </c>
      <c r="G136" s="21">
        <f>_xlfn.XLOOKUP(Table1[[#This Row],[Categorie]],Tabel8[Categorie],Tabel8[Capaciteit],"")</f>
        <v>300</v>
      </c>
      <c r="H136" s="22" t="s">
        <v>125</v>
      </c>
      <c r="I136" s="34" t="s">
        <v>126</v>
      </c>
      <c r="J13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7" spans="1:10" x14ac:dyDescent="0.25">
      <c r="A137" s="30">
        <f>_xlfn.XLOOKUP(Table1[[#This Row],[Node 1]],Tabel7[ID],Tabel7[UTM_Easting],"")</f>
        <v>680050</v>
      </c>
      <c r="B137" s="31">
        <f>_xlfn.XLOOKUP(Table1[[#This Row],[Node 1]],Tabel7[ID],Tabel7[UTM_Northing],"")</f>
        <v>5757754</v>
      </c>
      <c r="C137" s="31" t="str">
        <f>_xlfn.XLOOKUP(Table1[[#This Row],[Node 1]],Tabel7[ID],Tabel7[UTM_Zone],"")</f>
        <v>31N</v>
      </c>
      <c r="D137" s="31">
        <f>_xlfn.XLOOKUP(Table1[[#This Row],[Node 2]],Tabel7[ID],Tabel7[UTM_Easting],"")</f>
        <v>675478</v>
      </c>
      <c r="E137" s="31">
        <f>_xlfn.XLOOKUP(Table1[[#This Row],[Node 2]],Tabel7[ID],Tabel7[UTM_Northing],"")</f>
        <v>5759359</v>
      </c>
      <c r="F137" s="31" t="str">
        <f>_xlfn.XLOOKUP(Table1[[#This Row],[Node 2]],Tabel7[ID],Tabel7[UTM_Zone],"")</f>
        <v>31N</v>
      </c>
      <c r="G137" s="21">
        <f>_xlfn.XLOOKUP(Table1[[#This Row],[Categorie]],Tabel8[Categorie],Tabel8[Capaciteit],"")</f>
        <v>300</v>
      </c>
      <c r="H137" s="22" t="s">
        <v>126</v>
      </c>
      <c r="I137" s="1" t="s">
        <v>127</v>
      </c>
      <c r="J13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8" spans="1:10" x14ac:dyDescent="0.25">
      <c r="A138" s="30">
        <f>_xlfn.XLOOKUP(Table1[[#This Row],[Node 1]],Tabel7[ID],Tabel7[UTM_Easting],"")</f>
        <v>675478</v>
      </c>
      <c r="B138" s="31">
        <f>_xlfn.XLOOKUP(Table1[[#This Row],[Node 1]],Tabel7[ID],Tabel7[UTM_Northing],"")</f>
        <v>5759359</v>
      </c>
      <c r="C138" s="31" t="str">
        <f>_xlfn.XLOOKUP(Table1[[#This Row],[Node 1]],Tabel7[ID],Tabel7[UTM_Zone],"")</f>
        <v>31N</v>
      </c>
      <c r="D138" s="31">
        <f>_xlfn.XLOOKUP(Table1[[#This Row],[Node 2]],Tabel7[ID],Tabel7[UTM_Easting],"")</f>
        <v>670658</v>
      </c>
      <c r="E138" s="31">
        <f>_xlfn.XLOOKUP(Table1[[#This Row],[Node 2]],Tabel7[ID],Tabel7[UTM_Northing],"")</f>
        <v>5762091</v>
      </c>
      <c r="F138" s="31" t="str">
        <f>_xlfn.XLOOKUP(Table1[[#This Row],[Node 2]],Tabel7[ID],Tabel7[UTM_Zone],"")</f>
        <v>31N</v>
      </c>
      <c r="G138" s="21">
        <f>_xlfn.XLOOKUP(Table1[[#This Row],[Categorie]],Tabel8[Categorie],Tabel8[Capaciteit],"")</f>
        <v>300</v>
      </c>
      <c r="H138" s="22" t="s">
        <v>127</v>
      </c>
      <c r="I138" s="34" t="s">
        <v>128</v>
      </c>
      <c r="J13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9" spans="1:10" x14ac:dyDescent="0.25">
      <c r="A139" s="30">
        <f>_xlfn.XLOOKUP(Table1[[#This Row],[Node 1]],Tabel7[ID],Tabel7[UTM_Easting],"")</f>
        <v>670658</v>
      </c>
      <c r="B139" s="31">
        <f>_xlfn.XLOOKUP(Table1[[#This Row],[Node 1]],Tabel7[ID],Tabel7[UTM_Northing],"")</f>
        <v>5762091</v>
      </c>
      <c r="C139" s="31" t="str">
        <f>_xlfn.XLOOKUP(Table1[[#This Row],[Node 1]],Tabel7[ID],Tabel7[UTM_Zone],"")</f>
        <v>31N</v>
      </c>
      <c r="D139" s="31">
        <f>_xlfn.XLOOKUP(Table1[[#This Row],[Node 2]],Tabel7[ID],Tabel7[UTM_Easting],"")</f>
        <v>667415</v>
      </c>
      <c r="E139" s="31">
        <f>_xlfn.XLOOKUP(Table1[[#This Row],[Node 2]],Tabel7[ID],Tabel7[UTM_Northing],"")</f>
        <v>5762288</v>
      </c>
      <c r="F139" s="31" t="str">
        <f>_xlfn.XLOOKUP(Table1[[#This Row],[Node 2]],Tabel7[ID],Tabel7[UTM_Zone],"")</f>
        <v>31N</v>
      </c>
      <c r="G139" s="21">
        <f>_xlfn.XLOOKUP(Table1[[#This Row],[Categorie]],Tabel8[Categorie],Tabel8[Capaciteit],"")</f>
        <v>300</v>
      </c>
      <c r="H139" s="22" t="s">
        <v>128</v>
      </c>
      <c r="I139" s="1" t="s">
        <v>129</v>
      </c>
      <c r="J13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0" spans="1:10" x14ac:dyDescent="0.25">
      <c r="A140" s="32">
        <f>_xlfn.XLOOKUP(Table1[[#This Row],[Node 1]],Tabel7[ID],Tabel7[UTM_Easting],"")</f>
        <v>667415</v>
      </c>
      <c r="B140" s="33">
        <f>_xlfn.XLOOKUP(Table1[[#This Row],[Node 1]],Tabel7[ID],Tabel7[UTM_Northing],"")</f>
        <v>5762288</v>
      </c>
      <c r="C140" s="33" t="str">
        <f>_xlfn.XLOOKUP(Table1[[#This Row],[Node 1]],Tabel7[ID],Tabel7[UTM_Zone],"")</f>
        <v>31N</v>
      </c>
      <c r="D140" s="33">
        <f>_xlfn.XLOOKUP(Table1[[#This Row],[Node 2]],Tabel7[ID],Tabel7[UTM_Easting],"")</f>
        <v>663347</v>
      </c>
      <c r="E140" s="33">
        <f>_xlfn.XLOOKUP(Table1[[#This Row],[Node 2]],Tabel7[ID],Tabel7[UTM_Northing],"")</f>
        <v>5760292</v>
      </c>
      <c r="F140" s="33" t="str">
        <f>_xlfn.XLOOKUP(Table1[[#This Row],[Node 2]],Tabel7[ID],Tabel7[UTM_Zone],"")</f>
        <v>31N</v>
      </c>
      <c r="G140" s="28">
        <f>_xlfn.XLOOKUP(Table1[[#This Row],[Categorie]],Tabel8[Categorie],Tabel8[Capaciteit],"")</f>
        <v>300</v>
      </c>
      <c r="H140" s="22" t="s">
        <v>129</v>
      </c>
      <c r="I140" s="34" t="s">
        <v>130</v>
      </c>
      <c r="J14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1" spans="1:10" x14ac:dyDescent="0.25">
      <c r="A141" s="32">
        <f>_xlfn.XLOOKUP(Table1[[#This Row],[Node 1]],Tabel7[ID],Tabel7[UTM_Easting],"")</f>
        <v>663347</v>
      </c>
      <c r="B141" s="33">
        <f>_xlfn.XLOOKUP(Table1[[#This Row],[Node 1]],Tabel7[ID],Tabel7[UTM_Northing],"")</f>
        <v>5760292</v>
      </c>
      <c r="C141" s="33" t="str">
        <f>_xlfn.XLOOKUP(Table1[[#This Row],[Node 1]],Tabel7[ID],Tabel7[UTM_Zone],"")</f>
        <v>31N</v>
      </c>
      <c r="D141" s="33">
        <f>_xlfn.XLOOKUP(Table1[[#This Row],[Node 2]],Tabel7[ID],Tabel7[UTM_Easting],"")</f>
        <v>661902</v>
      </c>
      <c r="E141" s="33">
        <f>_xlfn.XLOOKUP(Table1[[#This Row],[Node 2]],Tabel7[ID],Tabel7[UTM_Northing],"")</f>
        <v>5760433</v>
      </c>
      <c r="F141" s="33" t="str">
        <f>_xlfn.XLOOKUP(Table1[[#This Row],[Node 2]],Tabel7[ID],Tabel7[UTM_Zone],"")</f>
        <v>31N</v>
      </c>
      <c r="G141" s="28">
        <f>_xlfn.XLOOKUP(Table1[[#This Row],[Categorie]],Tabel8[Categorie],Tabel8[Capaciteit],"")</f>
        <v>300</v>
      </c>
      <c r="H141" s="22" t="s">
        <v>130</v>
      </c>
      <c r="I141" s="1" t="s">
        <v>131</v>
      </c>
      <c r="J14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2" spans="1:10" x14ac:dyDescent="0.25">
      <c r="A142" s="32">
        <f>_xlfn.XLOOKUP(Table1[[#This Row],[Node 1]],Tabel7[ID],Tabel7[UTM_Easting],"")</f>
        <v>661902</v>
      </c>
      <c r="B142" s="33">
        <f>_xlfn.XLOOKUP(Table1[[#This Row],[Node 1]],Tabel7[ID],Tabel7[UTM_Northing],"")</f>
        <v>5760433</v>
      </c>
      <c r="C142" s="33" t="str">
        <f>_xlfn.XLOOKUP(Table1[[#This Row],[Node 1]],Tabel7[ID],Tabel7[UTM_Zone],"")</f>
        <v>31N</v>
      </c>
      <c r="D142" s="33">
        <f>_xlfn.XLOOKUP(Table1[[#This Row],[Node 2]],Tabel7[ID],Tabel7[UTM_Easting],"")</f>
        <v>659268</v>
      </c>
      <c r="E142" s="33">
        <f>_xlfn.XLOOKUP(Table1[[#This Row],[Node 2]],Tabel7[ID],Tabel7[UTM_Northing],"")</f>
        <v>5758581</v>
      </c>
      <c r="F142" s="33" t="str">
        <f>_xlfn.XLOOKUP(Table1[[#This Row],[Node 2]],Tabel7[ID],Tabel7[UTM_Zone],"")</f>
        <v>31N</v>
      </c>
      <c r="G142" s="28">
        <f>_xlfn.XLOOKUP(Table1[[#This Row],[Categorie]],Tabel8[Categorie],Tabel8[Capaciteit],"")</f>
        <v>300</v>
      </c>
      <c r="H142" s="22" t="s">
        <v>131</v>
      </c>
      <c r="I142" s="34" t="s">
        <v>132</v>
      </c>
      <c r="J14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3" spans="1:10" x14ac:dyDescent="0.25">
      <c r="A143" s="32">
        <f>_xlfn.XLOOKUP(Table1[[#This Row],[Node 1]],Tabel7[ID],Tabel7[UTM_Easting],"")</f>
        <v>659268</v>
      </c>
      <c r="B143" s="33">
        <f>_xlfn.XLOOKUP(Table1[[#This Row],[Node 1]],Tabel7[ID],Tabel7[UTM_Northing],"")</f>
        <v>5758581</v>
      </c>
      <c r="C143" s="33" t="str">
        <f>_xlfn.XLOOKUP(Table1[[#This Row],[Node 1]],Tabel7[ID],Tabel7[UTM_Zone],"")</f>
        <v>31N</v>
      </c>
      <c r="D143" s="33">
        <f>_xlfn.XLOOKUP(Table1[[#This Row],[Node 2]],Tabel7[ID],Tabel7[UTM_Easting],"")</f>
        <v>653849</v>
      </c>
      <c r="E143" s="33">
        <f>_xlfn.XLOOKUP(Table1[[#This Row],[Node 2]],Tabel7[ID],Tabel7[UTM_Northing],"")</f>
        <v>5761097</v>
      </c>
      <c r="F143" s="33" t="str">
        <f>_xlfn.XLOOKUP(Table1[[#This Row],[Node 2]],Tabel7[ID],Tabel7[UTM_Zone],"")</f>
        <v>31N</v>
      </c>
      <c r="G143" s="28">
        <f>_xlfn.XLOOKUP(Table1[[#This Row],[Categorie]],Tabel8[Categorie],Tabel8[Capaciteit],"")</f>
        <v>300</v>
      </c>
      <c r="H143" s="34" t="s">
        <v>132</v>
      </c>
      <c r="I143" s="1" t="s">
        <v>133</v>
      </c>
      <c r="J14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4" spans="1:10" x14ac:dyDescent="0.25">
      <c r="A144" s="30">
        <f>_xlfn.XLOOKUP(Table1[[#This Row],[Node 1]],Tabel7[ID],Tabel7[UTM_Easting],"")</f>
        <v>651897</v>
      </c>
      <c r="B144" s="31">
        <f>_xlfn.XLOOKUP(Table1[[#This Row],[Node 1]],Tabel7[ID],Tabel7[UTM_Northing],"")</f>
        <v>5813680</v>
      </c>
      <c r="C144" s="31" t="str">
        <f>_xlfn.XLOOKUP(Table1[[#This Row],[Node 1]],Tabel7[ID],Tabel7[UTM_Zone],"")</f>
        <v>31N</v>
      </c>
      <c r="D144" s="31">
        <f>_xlfn.XLOOKUP(Table1[[#This Row],[Node 2]],Tabel7[ID],Tabel7[UTM_Easting],"")</f>
        <v>664969</v>
      </c>
      <c r="E144" s="31">
        <f>_xlfn.XLOOKUP(Table1[[#This Row],[Node 2]],Tabel7[ID],Tabel7[UTM_Northing],"")</f>
        <v>5821091</v>
      </c>
      <c r="F144" s="31" t="str">
        <f>_xlfn.XLOOKUP(Table1[[#This Row],[Node 2]],Tabel7[ID],Tabel7[UTM_Zone],"")</f>
        <v>31N</v>
      </c>
      <c r="G144" s="21">
        <f>_xlfn.XLOOKUP(Table1[[#This Row],[Categorie]],Tabel8[Categorie],Tabel8[Capaciteit],"")</f>
        <v>300</v>
      </c>
      <c r="H144" s="34" t="s">
        <v>137</v>
      </c>
      <c r="I144" s="34" t="s">
        <v>136</v>
      </c>
      <c r="J14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5" spans="1:10" x14ac:dyDescent="0.25">
      <c r="A145" s="30">
        <f>_xlfn.XLOOKUP(Table1[[#This Row],[Node 1]],Tabel7[ID],Tabel7[UTM_Easting],"")</f>
        <v>664969</v>
      </c>
      <c r="B145" s="31">
        <f>_xlfn.XLOOKUP(Table1[[#This Row],[Node 1]],Tabel7[ID],Tabel7[UTM_Northing],"")</f>
        <v>5821091</v>
      </c>
      <c r="C145" s="31" t="str">
        <f>_xlfn.XLOOKUP(Table1[[#This Row],[Node 1]],Tabel7[ID],Tabel7[UTM_Zone],"")</f>
        <v>31N</v>
      </c>
      <c r="D145" s="31">
        <f>_xlfn.XLOOKUP(Table1[[#This Row],[Node 2]],Tabel7[ID],Tabel7[UTM_Easting],"")</f>
        <v>670949</v>
      </c>
      <c r="E145" s="31">
        <f>_xlfn.XLOOKUP(Table1[[#This Row],[Node 2]],Tabel7[ID],Tabel7[UTM_Northing],"")</f>
        <v>5830600</v>
      </c>
      <c r="F145" s="31" t="str">
        <f>_xlfn.XLOOKUP(Table1[[#This Row],[Node 2]],Tabel7[ID],Tabel7[UTM_Zone],"")</f>
        <v>31N</v>
      </c>
      <c r="G145" s="21">
        <f>_xlfn.XLOOKUP(Table1[[#This Row],[Categorie]],Tabel8[Categorie],Tabel8[Capaciteit],"")</f>
        <v>300</v>
      </c>
      <c r="H145" s="34" t="s">
        <v>136</v>
      </c>
      <c r="I145" s="34" t="s">
        <v>135</v>
      </c>
      <c r="J14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6" spans="1:10" x14ac:dyDescent="0.25">
      <c r="A146" s="30">
        <f>_xlfn.XLOOKUP(Table1[[#This Row],[Node 1]],Tabel7[ID],Tabel7[UTM_Easting],"")</f>
        <v>670949</v>
      </c>
      <c r="B146" s="31">
        <f>_xlfn.XLOOKUP(Table1[[#This Row],[Node 1]],Tabel7[ID],Tabel7[UTM_Northing],"")</f>
        <v>5830600</v>
      </c>
      <c r="C146" s="31" t="str">
        <f>_xlfn.XLOOKUP(Table1[[#This Row],[Node 1]],Tabel7[ID],Tabel7[UTM_Zone],"")</f>
        <v>31N</v>
      </c>
      <c r="D146" s="31">
        <f>_xlfn.XLOOKUP(Table1[[#This Row],[Node 2]],Tabel7[ID],Tabel7[UTM_Easting],"")</f>
        <v>678413</v>
      </c>
      <c r="E146" s="31">
        <f>_xlfn.XLOOKUP(Table1[[#This Row],[Node 2]],Tabel7[ID],Tabel7[UTM_Northing],"")</f>
        <v>5832912</v>
      </c>
      <c r="F146" s="31" t="str">
        <f>_xlfn.XLOOKUP(Table1[[#This Row],[Node 2]],Tabel7[ID],Tabel7[UTM_Zone],"")</f>
        <v>31N</v>
      </c>
      <c r="G146" s="21">
        <f>_xlfn.XLOOKUP(Table1[[#This Row],[Categorie]],Tabel8[Categorie],Tabel8[Capaciteit],"")</f>
        <v>300</v>
      </c>
      <c r="H146" s="34" t="s">
        <v>135</v>
      </c>
      <c r="I146" s="34" t="s">
        <v>134</v>
      </c>
      <c r="J14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7" spans="1:10" x14ac:dyDescent="0.25">
      <c r="A147" s="30">
        <f>_xlfn.XLOOKUP(Table1[[#This Row],[Node 1]],Tabel7[ID],Tabel7[UTM_Easting],"")</f>
        <v>678413</v>
      </c>
      <c r="B147" s="31">
        <f>_xlfn.XLOOKUP(Table1[[#This Row],[Node 1]],Tabel7[ID],Tabel7[UTM_Northing],"")</f>
        <v>5832912</v>
      </c>
      <c r="C147" s="31" t="str">
        <f>_xlfn.XLOOKUP(Table1[[#This Row],[Node 1]],Tabel7[ID],Tabel7[UTM_Zone],"")</f>
        <v>31N</v>
      </c>
      <c r="D147" s="31">
        <f>_xlfn.XLOOKUP(Table1[[#This Row],[Node 2]],Tabel7[ID],Tabel7[UTM_Easting],"")</f>
        <v>682890</v>
      </c>
      <c r="E147" s="31">
        <f>_xlfn.XLOOKUP(Table1[[#This Row],[Node 2]],Tabel7[ID],Tabel7[UTM_Northing],"")</f>
        <v>5830842</v>
      </c>
      <c r="F147" s="31" t="str">
        <f>_xlfn.XLOOKUP(Table1[[#This Row],[Node 2]],Tabel7[ID],Tabel7[UTM_Zone],"")</f>
        <v>31N</v>
      </c>
      <c r="G147" s="21">
        <f>_xlfn.XLOOKUP(Table1[[#This Row],[Categorie]],Tabel8[Categorie],Tabel8[Capaciteit],"")</f>
        <v>300</v>
      </c>
      <c r="H147" s="34" t="s">
        <v>134</v>
      </c>
      <c r="I147" s="34" t="s">
        <v>26</v>
      </c>
      <c r="J14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8" spans="1:10" x14ac:dyDescent="0.25">
      <c r="A148" s="32"/>
      <c r="B148" s="33"/>
      <c r="C148" s="33"/>
      <c r="D148" s="33"/>
      <c r="E148" s="33"/>
      <c r="F148" s="33"/>
      <c r="G148" s="28"/>
      <c r="H148" s="34"/>
      <c r="I148" s="1"/>
      <c r="J148" t="str">
        <f>IF(ISNUMBER(FIND("P",Table1[[#This Row],[Node 1]])),"Pipeline",
 IF(ISNUMBER(FIND("W",Table1[[#This Row],[Node 1]])),"Waterway",
 IF(ISNUMBER(FIND("R",Table1[[#This Row],[Node 1]])),"Road",
 "")))</f>
        <v/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DF79-97F3-4427-BB3F-495A6EFAA586}">
  <dimension ref="A1:H34"/>
  <sheetViews>
    <sheetView topLeftCell="A7" workbookViewId="0">
      <selection activeCell="A3" sqref="A3:A34"/>
    </sheetView>
  </sheetViews>
  <sheetFormatPr defaultRowHeight="15" x14ac:dyDescent="0.25"/>
  <cols>
    <col min="2" max="2" width="17.5703125" customWidth="1"/>
    <col min="3" max="3" width="37.7109375" bestFit="1" customWidth="1"/>
    <col min="4" max="4" width="11.85546875" customWidth="1"/>
    <col min="5" max="5" width="10.140625" customWidth="1"/>
    <col min="6" max="6" width="14.5703125" customWidth="1"/>
    <col min="7" max="7" width="16" customWidth="1"/>
    <col min="8" max="8" width="12.85546875" customWidth="1"/>
  </cols>
  <sheetData>
    <row r="1" spans="1:8" x14ac:dyDescent="0.25">
      <c r="A1" s="24" t="s">
        <v>25</v>
      </c>
    </row>
    <row r="2" spans="1:8" x14ac:dyDescent="0.25">
      <c r="A2" t="s">
        <v>20</v>
      </c>
      <c r="B2" t="s">
        <v>21</v>
      </c>
      <c r="C2" t="s">
        <v>10</v>
      </c>
      <c r="D2" t="s">
        <v>22</v>
      </c>
      <c r="E2" t="s">
        <v>23</v>
      </c>
      <c r="F2" t="s">
        <v>15</v>
      </c>
      <c r="G2" t="s">
        <v>16</v>
      </c>
      <c r="H2" t="s">
        <v>24</v>
      </c>
    </row>
    <row r="3" spans="1:8" x14ac:dyDescent="0.25">
      <c r="A3">
        <v>1</v>
      </c>
      <c r="B3">
        <v>24.413675383728979</v>
      </c>
      <c r="C3" t="s">
        <v>56</v>
      </c>
      <c r="D3">
        <v>6.067117082109533</v>
      </c>
      <c r="E3">
        <v>52.516343252140423</v>
      </c>
      <c r="F3">
        <v>708102</v>
      </c>
      <c r="G3">
        <v>5822892</v>
      </c>
      <c r="H3" t="s">
        <v>27</v>
      </c>
    </row>
    <row r="4" spans="1:8" x14ac:dyDescent="0.25">
      <c r="A4">
        <v>2</v>
      </c>
      <c r="B4">
        <v>31.349799255999638</v>
      </c>
      <c r="C4" t="s">
        <v>57</v>
      </c>
      <c r="D4">
        <v>6.171725224577207</v>
      </c>
      <c r="E4">
        <v>52.694096090381258</v>
      </c>
      <c r="F4">
        <v>714328</v>
      </c>
      <c r="G4">
        <v>5842963</v>
      </c>
      <c r="H4" t="s">
        <v>27</v>
      </c>
    </row>
    <row r="5" spans="1:8" x14ac:dyDescent="0.25">
      <c r="A5">
        <v>8</v>
      </c>
      <c r="B5">
        <v>20.534574468085111</v>
      </c>
      <c r="C5" t="s">
        <v>63</v>
      </c>
      <c r="D5">
        <v>5.4783295443978286</v>
      </c>
      <c r="E5">
        <v>52.235459283813107</v>
      </c>
      <c r="F5">
        <v>669231</v>
      </c>
      <c r="G5">
        <v>5790121</v>
      </c>
      <c r="H5" t="s">
        <v>27</v>
      </c>
    </row>
    <row r="6" spans="1:8" x14ac:dyDescent="0.25">
      <c r="A6">
        <v>11</v>
      </c>
      <c r="B6">
        <v>11.10579665808455</v>
      </c>
      <c r="C6" t="s">
        <v>64</v>
      </c>
      <c r="D6">
        <v>6.1831433984990802</v>
      </c>
      <c r="E6">
        <v>52.245425832780363</v>
      </c>
      <c r="F6">
        <v>717300</v>
      </c>
      <c r="G6">
        <v>5793110</v>
      </c>
      <c r="H6" t="s">
        <v>27</v>
      </c>
    </row>
    <row r="7" spans="1:8" x14ac:dyDescent="0.25">
      <c r="A7">
        <v>29</v>
      </c>
      <c r="B7">
        <v>1.160714285714286</v>
      </c>
      <c r="C7" t="s">
        <v>65</v>
      </c>
      <c r="D7">
        <v>6.0712177413766097</v>
      </c>
      <c r="E7">
        <v>52.200758713845858</v>
      </c>
      <c r="F7">
        <v>709871</v>
      </c>
      <c r="G7">
        <v>5787814</v>
      </c>
      <c r="H7" t="s">
        <v>27</v>
      </c>
    </row>
    <row r="8" spans="1:8" x14ac:dyDescent="0.25">
      <c r="A8">
        <v>33</v>
      </c>
      <c r="B8">
        <v>25.633620689655171</v>
      </c>
      <c r="C8" t="s">
        <v>66</v>
      </c>
      <c r="D8">
        <v>6.1947306543675884</v>
      </c>
      <c r="E8">
        <v>52.063444669437366</v>
      </c>
      <c r="F8">
        <v>718982</v>
      </c>
      <c r="G8">
        <v>5772912</v>
      </c>
      <c r="H8" t="s">
        <v>27</v>
      </c>
    </row>
    <row r="9" spans="1:8" x14ac:dyDescent="0.25">
      <c r="A9">
        <v>38</v>
      </c>
      <c r="B9">
        <v>12.875</v>
      </c>
      <c r="C9" t="s">
        <v>67</v>
      </c>
      <c r="D9">
        <v>5.5110703715199341</v>
      </c>
      <c r="E9">
        <v>52.358515874663702</v>
      </c>
      <c r="F9">
        <v>670992</v>
      </c>
      <c r="G9">
        <v>5803882</v>
      </c>
      <c r="H9" t="s">
        <v>27</v>
      </c>
    </row>
    <row r="10" spans="1:8" x14ac:dyDescent="0.25">
      <c r="A10">
        <v>42</v>
      </c>
      <c r="B10">
        <v>0.22151898734177211</v>
      </c>
      <c r="C10" t="s">
        <v>58</v>
      </c>
      <c r="D10">
        <v>6.0616921409628528</v>
      </c>
      <c r="E10">
        <v>52.627354940185107</v>
      </c>
      <c r="F10">
        <v>707210</v>
      </c>
      <c r="G10">
        <v>5835220</v>
      </c>
      <c r="H10" t="s">
        <v>27</v>
      </c>
    </row>
    <row r="11" spans="1:8" x14ac:dyDescent="0.25">
      <c r="A11">
        <v>47</v>
      </c>
      <c r="B11">
        <v>14.012724550898209</v>
      </c>
      <c r="C11" t="s">
        <v>68</v>
      </c>
      <c r="D11">
        <v>6.2861857821951608</v>
      </c>
      <c r="E11">
        <v>52.379370160517148</v>
      </c>
      <c r="F11">
        <v>723655</v>
      </c>
      <c r="G11">
        <v>5808317</v>
      </c>
      <c r="H11" t="s">
        <v>27</v>
      </c>
    </row>
    <row r="12" spans="1:8" x14ac:dyDescent="0.25">
      <c r="A12">
        <v>53</v>
      </c>
      <c r="B12">
        <v>1.306000220799294</v>
      </c>
      <c r="C12" t="s">
        <v>69</v>
      </c>
      <c r="D12">
        <v>5.6233144030638789</v>
      </c>
      <c r="E12">
        <v>52.162687006870769</v>
      </c>
      <c r="F12">
        <v>679423</v>
      </c>
      <c r="G12">
        <v>5782378</v>
      </c>
      <c r="H12" t="s">
        <v>27</v>
      </c>
    </row>
    <row r="13" spans="1:8" x14ac:dyDescent="0.25">
      <c r="A13">
        <v>54</v>
      </c>
      <c r="B13">
        <v>1.283010485983211</v>
      </c>
      <c r="C13" t="s">
        <v>70</v>
      </c>
      <c r="D13">
        <v>5.4735320013584108</v>
      </c>
      <c r="E13">
        <v>52.084805736463267</v>
      </c>
      <c r="F13">
        <v>669475</v>
      </c>
      <c r="G13">
        <v>5773357</v>
      </c>
      <c r="H13" t="s">
        <v>27</v>
      </c>
    </row>
    <row r="14" spans="1:8" x14ac:dyDescent="0.25">
      <c r="A14">
        <v>71</v>
      </c>
      <c r="B14">
        <v>7.6595744680851068</v>
      </c>
      <c r="C14" t="s">
        <v>59</v>
      </c>
      <c r="D14">
        <v>6.2636890417173099</v>
      </c>
      <c r="E14">
        <v>52.508301940713579</v>
      </c>
      <c r="F14">
        <v>721477</v>
      </c>
      <c r="G14">
        <v>5822583</v>
      </c>
      <c r="H14" t="s">
        <v>27</v>
      </c>
    </row>
    <row r="15" spans="1:8" x14ac:dyDescent="0.25">
      <c r="A15">
        <v>84</v>
      </c>
      <c r="B15">
        <v>16.025641025641029</v>
      </c>
      <c r="C15" t="s">
        <v>71</v>
      </c>
      <c r="D15">
        <v>6.0653168110779738</v>
      </c>
      <c r="E15">
        <v>52.103579127008267</v>
      </c>
      <c r="F15">
        <v>709925</v>
      </c>
      <c r="G15">
        <v>5776992</v>
      </c>
      <c r="H15" t="s">
        <v>27</v>
      </c>
    </row>
    <row r="16" spans="1:8" x14ac:dyDescent="0.25">
      <c r="A16">
        <v>104</v>
      </c>
      <c r="B16">
        <v>12.875</v>
      </c>
      <c r="C16" t="s">
        <v>60</v>
      </c>
      <c r="D16">
        <v>6.170462928405958</v>
      </c>
      <c r="E16">
        <v>52.5293846037629</v>
      </c>
      <c r="F16">
        <v>715049</v>
      </c>
      <c r="G16">
        <v>5824645</v>
      </c>
      <c r="H16" t="s">
        <v>27</v>
      </c>
    </row>
    <row r="17" spans="1:8" x14ac:dyDescent="0.25">
      <c r="A17">
        <v>108</v>
      </c>
      <c r="B17">
        <v>13.51390769871862</v>
      </c>
      <c r="C17" t="s">
        <v>72</v>
      </c>
      <c r="D17">
        <v>5.6406846766816274</v>
      </c>
      <c r="E17">
        <v>52.033169019446667</v>
      </c>
      <c r="F17">
        <v>681135</v>
      </c>
      <c r="G17">
        <v>5768019</v>
      </c>
      <c r="H17" t="s">
        <v>27</v>
      </c>
    </row>
    <row r="18" spans="1:8" x14ac:dyDescent="0.25">
      <c r="A18">
        <v>118</v>
      </c>
      <c r="B18">
        <v>12.758620689655171</v>
      </c>
      <c r="C18" t="s">
        <v>73</v>
      </c>
      <c r="D18">
        <v>5.4288384003259127</v>
      </c>
      <c r="E18">
        <v>52.502240516985211</v>
      </c>
      <c r="F18">
        <v>664856</v>
      </c>
      <c r="G18">
        <v>5819674</v>
      </c>
      <c r="H18" t="s">
        <v>27</v>
      </c>
    </row>
    <row r="19" spans="1:8" x14ac:dyDescent="0.25">
      <c r="A19">
        <v>121</v>
      </c>
      <c r="B19">
        <v>0.1452859350850077</v>
      </c>
      <c r="C19" t="s">
        <v>74</v>
      </c>
      <c r="D19">
        <v>6.2061210823872628</v>
      </c>
      <c r="E19">
        <v>52.157810288281439</v>
      </c>
      <c r="F19">
        <v>719299</v>
      </c>
      <c r="G19">
        <v>5783438</v>
      </c>
      <c r="H19" t="s">
        <v>27</v>
      </c>
    </row>
    <row r="20" spans="1:8" x14ac:dyDescent="0.25">
      <c r="A20">
        <v>125</v>
      </c>
      <c r="B20">
        <v>16.025641025641029</v>
      </c>
      <c r="C20" t="s">
        <v>75</v>
      </c>
      <c r="D20">
        <v>6.0391083431926083</v>
      </c>
      <c r="E20">
        <v>52.091097705608597</v>
      </c>
      <c r="F20">
        <v>708189</v>
      </c>
      <c r="G20">
        <v>5775529</v>
      </c>
      <c r="H20" t="s">
        <v>27</v>
      </c>
    </row>
    <row r="21" spans="1:8" x14ac:dyDescent="0.25">
      <c r="A21">
        <v>134</v>
      </c>
      <c r="B21">
        <v>0.1452859350850077</v>
      </c>
      <c r="C21" t="s">
        <v>76</v>
      </c>
      <c r="D21">
        <v>5.9406011109605732</v>
      </c>
      <c r="E21">
        <v>52.192814359198017</v>
      </c>
      <c r="F21">
        <v>700984</v>
      </c>
      <c r="G21">
        <v>5786560</v>
      </c>
      <c r="H21" t="s">
        <v>27</v>
      </c>
    </row>
    <row r="22" spans="1:8" x14ac:dyDescent="0.25">
      <c r="A22">
        <v>140</v>
      </c>
      <c r="B22">
        <v>6.6755674232309742E-2</v>
      </c>
      <c r="C22" t="s">
        <v>77</v>
      </c>
      <c r="D22">
        <v>5.6169738352335168</v>
      </c>
      <c r="E22">
        <v>52.317631019144812</v>
      </c>
      <c r="F22">
        <v>678367</v>
      </c>
      <c r="G22">
        <v>5799592</v>
      </c>
      <c r="H22" t="s">
        <v>27</v>
      </c>
    </row>
    <row r="23" spans="1:8" x14ac:dyDescent="0.25">
      <c r="A23">
        <v>148</v>
      </c>
      <c r="B23">
        <v>12.875</v>
      </c>
      <c r="C23" t="s">
        <v>61</v>
      </c>
      <c r="D23">
        <v>6.1853346474662088</v>
      </c>
      <c r="E23">
        <v>52.620086510753623</v>
      </c>
      <c r="F23">
        <v>715612</v>
      </c>
      <c r="G23">
        <v>5834774</v>
      </c>
      <c r="H23" t="s">
        <v>27</v>
      </c>
    </row>
    <row r="24" spans="1:8" x14ac:dyDescent="0.25">
      <c r="A24">
        <v>153</v>
      </c>
      <c r="B24">
        <v>1.6513761467889909</v>
      </c>
      <c r="C24" t="s">
        <v>62</v>
      </c>
      <c r="D24">
        <v>6.0931938815795519</v>
      </c>
      <c r="E24">
        <v>52.582800272892023</v>
      </c>
      <c r="F24">
        <v>709554</v>
      </c>
      <c r="G24">
        <v>5830357</v>
      </c>
      <c r="H24" t="s">
        <v>27</v>
      </c>
    </row>
    <row r="25" spans="1:8" x14ac:dyDescent="0.25">
      <c r="A25">
        <v>159</v>
      </c>
      <c r="B25">
        <v>23.68521549372613</v>
      </c>
      <c r="C25" t="s">
        <v>78</v>
      </c>
      <c r="D25">
        <v>6.0432075015553499</v>
      </c>
      <c r="E25">
        <v>52.129897936031583</v>
      </c>
      <c r="F25">
        <v>708289</v>
      </c>
      <c r="G25">
        <v>5779854</v>
      </c>
      <c r="H25" t="s">
        <v>27</v>
      </c>
    </row>
    <row r="26" spans="1:8" x14ac:dyDescent="0.25">
      <c r="A26">
        <v>160</v>
      </c>
      <c r="B26">
        <v>16.025641025641029</v>
      </c>
      <c r="C26" t="s">
        <v>79</v>
      </c>
      <c r="D26">
        <v>5.8453165472727866</v>
      </c>
      <c r="E26">
        <v>51.990550265707007</v>
      </c>
      <c r="F26">
        <v>695354</v>
      </c>
      <c r="G26">
        <v>5763810</v>
      </c>
      <c r="H26" t="s">
        <v>27</v>
      </c>
    </row>
    <row r="27" spans="1:8" x14ac:dyDescent="0.25">
      <c r="A27">
        <v>175</v>
      </c>
      <c r="B27">
        <v>7.6595744680851068</v>
      </c>
      <c r="C27" t="s">
        <v>80</v>
      </c>
      <c r="D27">
        <v>5.5810514020592379</v>
      </c>
      <c r="E27">
        <v>52.267384913444303</v>
      </c>
      <c r="F27">
        <v>676118</v>
      </c>
      <c r="G27">
        <v>5793916</v>
      </c>
      <c r="H27" t="s">
        <v>27</v>
      </c>
    </row>
    <row r="28" spans="1:8" x14ac:dyDescent="0.25">
      <c r="A28">
        <v>180</v>
      </c>
      <c r="B28">
        <v>0.1452859350850077</v>
      </c>
      <c r="C28" t="s">
        <v>81</v>
      </c>
      <c r="D28">
        <v>5.9678441136541771</v>
      </c>
      <c r="E28">
        <v>52.286165610641589</v>
      </c>
      <c r="F28">
        <v>702420</v>
      </c>
      <c r="G28">
        <v>5797016</v>
      </c>
      <c r="H28" t="s">
        <v>27</v>
      </c>
    </row>
    <row r="29" spans="1:8" x14ac:dyDescent="0.25">
      <c r="A29">
        <v>188</v>
      </c>
      <c r="B29">
        <v>16.025641025641029</v>
      </c>
      <c r="C29" t="s">
        <v>82</v>
      </c>
      <c r="D29">
        <v>5.9188897532666918</v>
      </c>
      <c r="E29">
        <v>52.177748245706837</v>
      </c>
      <c r="F29">
        <v>699567</v>
      </c>
      <c r="G29">
        <v>5784825</v>
      </c>
      <c r="H29" t="s">
        <v>27</v>
      </c>
    </row>
    <row r="30" spans="1:8" x14ac:dyDescent="0.25">
      <c r="A30">
        <v>189</v>
      </c>
      <c r="B30">
        <v>1.137724550898203</v>
      </c>
      <c r="C30" t="s">
        <v>83</v>
      </c>
      <c r="D30">
        <v>5.9731527679501841</v>
      </c>
      <c r="E30">
        <v>52.186537751545401</v>
      </c>
      <c r="F30">
        <v>703236</v>
      </c>
      <c r="G30">
        <v>5785953</v>
      </c>
      <c r="H30" t="s">
        <v>27</v>
      </c>
    </row>
    <row r="31" spans="1:8" x14ac:dyDescent="0.25">
      <c r="A31">
        <v>198</v>
      </c>
      <c r="B31">
        <v>12.875</v>
      </c>
      <c r="C31" t="s">
        <v>84</v>
      </c>
      <c r="D31">
        <v>5.5874378132440032</v>
      </c>
      <c r="E31">
        <v>52.163937447775908</v>
      </c>
      <c r="F31">
        <v>676965</v>
      </c>
      <c r="G31">
        <v>5782429</v>
      </c>
      <c r="H31" t="s">
        <v>27</v>
      </c>
    </row>
    <row r="32" spans="1:8" x14ac:dyDescent="0.25">
      <c r="A32">
        <v>199</v>
      </c>
      <c r="B32">
        <v>12.875</v>
      </c>
      <c r="C32" t="s">
        <v>85</v>
      </c>
      <c r="D32">
        <v>5.5581441924876609</v>
      </c>
      <c r="E32">
        <v>52.250699477830118</v>
      </c>
      <c r="F32">
        <v>674621</v>
      </c>
      <c r="G32">
        <v>5792006</v>
      </c>
      <c r="H32" t="s">
        <v>27</v>
      </c>
    </row>
    <row r="33" spans="1:8" x14ac:dyDescent="0.25">
      <c r="A33">
        <v>206</v>
      </c>
      <c r="B33">
        <v>49.090909090909093</v>
      </c>
      <c r="C33" t="s">
        <v>86</v>
      </c>
      <c r="D33">
        <v>5.7459951110869119</v>
      </c>
      <c r="E33">
        <v>51.969876221593218</v>
      </c>
      <c r="F33">
        <v>688623</v>
      </c>
      <c r="G33">
        <v>5761249</v>
      </c>
      <c r="H33" t="s">
        <v>27</v>
      </c>
    </row>
    <row r="34" spans="1:8" x14ac:dyDescent="0.25">
      <c r="A34">
        <v>211</v>
      </c>
      <c r="B34">
        <v>49.090909090909093</v>
      </c>
      <c r="C34" t="s">
        <v>87</v>
      </c>
      <c r="D34">
        <v>5.6575194829630622</v>
      </c>
      <c r="E34">
        <v>51.95085527735359</v>
      </c>
      <c r="F34">
        <v>682624</v>
      </c>
      <c r="G34">
        <v>5758908</v>
      </c>
      <c r="H34" t="s">
        <v>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5238-9B61-4818-B6EB-BDE740D246A6}">
  <dimension ref="A1:J149"/>
  <sheetViews>
    <sheetView workbookViewId="0">
      <selection activeCell="J3" sqref="J3"/>
    </sheetView>
  </sheetViews>
  <sheetFormatPr defaultRowHeight="15" x14ac:dyDescent="0.25"/>
  <cols>
    <col min="2" max="2" width="11.85546875" customWidth="1"/>
    <col min="3" max="3" width="10.140625" customWidth="1"/>
    <col min="4" max="4" width="14.5703125" customWidth="1"/>
    <col min="5" max="5" width="16" customWidth="1"/>
    <col min="6" max="6" width="12.85546875" customWidth="1"/>
    <col min="9" max="9" width="11.85546875" customWidth="1"/>
    <col min="10" max="10" width="12" customWidth="1"/>
  </cols>
  <sheetData>
    <row r="1" spans="1:10" x14ac:dyDescent="0.25">
      <c r="A1" t="s">
        <v>10</v>
      </c>
      <c r="B1" t="s">
        <v>22</v>
      </c>
      <c r="C1" t="s">
        <v>23</v>
      </c>
      <c r="D1" t="s">
        <v>15</v>
      </c>
      <c r="E1" t="s">
        <v>16</v>
      </c>
      <c r="F1" t="s">
        <v>24</v>
      </c>
      <c r="I1" t="s">
        <v>40</v>
      </c>
    </row>
    <row r="2" spans="1:10" x14ac:dyDescent="0.25">
      <c r="A2" t="s">
        <v>205</v>
      </c>
      <c r="B2">
        <v>6.1917964556465899</v>
      </c>
      <c r="C2">
        <v>51.980102639505802</v>
      </c>
      <c r="D2">
        <v>719188</v>
      </c>
      <c r="E2">
        <v>5763637</v>
      </c>
      <c r="F2" t="s">
        <v>27</v>
      </c>
      <c r="I2" t="s">
        <v>17</v>
      </c>
      <c r="J2" t="s">
        <v>41</v>
      </c>
    </row>
    <row r="3" spans="1:10" x14ac:dyDescent="0.25">
      <c r="A3" t="s">
        <v>206</v>
      </c>
      <c r="B3">
        <v>6.2267593917740198</v>
      </c>
      <c r="C3">
        <v>52.009617416557703</v>
      </c>
      <c r="D3">
        <v>721443</v>
      </c>
      <c r="E3">
        <v>5767025</v>
      </c>
      <c r="F3" t="s">
        <v>27</v>
      </c>
      <c r="I3" t="s">
        <v>212</v>
      </c>
      <c r="J3">
        <v>300</v>
      </c>
    </row>
    <row r="4" spans="1:10" x14ac:dyDescent="0.25">
      <c r="A4" t="s">
        <v>207</v>
      </c>
      <c r="B4">
        <v>6.2439401957678502</v>
      </c>
      <c r="C4">
        <v>52.073816172956903</v>
      </c>
      <c r="D4">
        <v>722303</v>
      </c>
      <c r="E4">
        <v>5774215</v>
      </c>
      <c r="F4" t="s">
        <v>27</v>
      </c>
      <c r="I4" t="s">
        <v>213</v>
      </c>
      <c r="J4">
        <v>300</v>
      </c>
    </row>
    <row r="5" spans="1:10" x14ac:dyDescent="0.25">
      <c r="A5" t="s">
        <v>208</v>
      </c>
      <c r="B5">
        <v>6.2927336791103103</v>
      </c>
      <c r="C5">
        <v>52.091184171281398</v>
      </c>
      <c r="D5">
        <v>725558</v>
      </c>
      <c r="E5">
        <v>5776296</v>
      </c>
      <c r="F5" t="s">
        <v>27</v>
      </c>
      <c r="I5" t="s">
        <v>214</v>
      </c>
      <c r="J5">
        <v>500</v>
      </c>
    </row>
    <row r="6" spans="1:10" x14ac:dyDescent="0.25">
      <c r="A6" t="s">
        <v>209</v>
      </c>
      <c r="B6">
        <v>6.3126634117431504</v>
      </c>
      <c r="C6">
        <v>52.170494688714399</v>
      </c>
      <c r="D6">
        <v>726520</v>
      </c>
      <c r="E6">
        <v>5785176</v>
      </c>
      <c r="F6" t="s">
        <v>27</v>
      </c>
    </row>
    <row r="7" spans="1:10" x14ac:dyDescent="0.25">
      <c r="A7" t="s">
        <v>210</v>
      </c>
      <c r="B7">
        <v>6.3457364594312597</v>
      </c>
      <c r="C7">
        <v>52.225465009797801</v>
      </c>
      <c r="D7">
        <v>728499</v>
      </c>
      <c r="E7">
        <v>5791392</v>
      </c>
      <c r="F7" t="s">
        <v>27</v>
      </c>
    </row>
    <row r="8" spans="1:10" x14ac:dyDescent="0.25">
      <c r="A8" t="s">
        <v>211</v>
      </c>
      <c r="B8">
        <v>6.3818161478183004</v>
      </c>
      <c r="C8">
        <v>52.5156633190131</v>
      </c>
      <c r="D8">
        <v>729452</v>
      </c>
      <c r="E8">
        <v>5823770</v>
      </c>
      <c r="F8" t="s">
        <v>27</v>
      </c>
    </row>
    <row r="9" spans="1:10" x14ac:dyDescent="0.25">
      <c r="A9" t="s">
        <v>26</v>
      </c>
      <c r="B9">
        <v>5.7003929824218504</v>
      </c>
      <c r="C9">
        <v>52.596780934637501</v>
      </c>
      <c r="D9">
        <v>682890</v>
      </c>
      <c r="E9">
        <v>5830842</v>
      </c>
      <c r="F9" t="s">
        <v>27</v>
      </c>
    </row>
    <row r="10" spans="1:10" x14ac:dyDescent="0.25">
      <c r="A10" t="s">
        <v>28</v>
      </c>
      <c r="B10">
        <v>5.9956798269796501</v>
      </c>
      <c r="C10">
        <v>52.644876364340803</v>
      </c>
      <c r="D10">
        <v>702663</v>
      </c>
      <c r="E10">
        <v>5836980</v>
      </c>
      <c r="F10" t="s">
        <v>27</v>
      </c>
    </row>
    <row r="11" spans="1:10" x14ac:dyDescent="0.25">
      <c r="A11" t="s">
        <v>29</v>
      </c>
      <c r="B11">
        <v>6.0541970370292102</v>
      </c>
      <c r="C11">
        <v>52.629797576408997</v>
      </c>
      <c r="D11">
        <v>706691</v>
      </c>
      <c r="E11">
        <v>5835470</v>
      </c>
      <c r="F11" t="s">
        <v>27</v>
      </c>
    </row>
    <row r="12" spans="1:10" x14ac:dyDescent="0.25">
      <c r="A12" t="s">
        <v>30</v>
      </c>
      <c r="B12">
        <v>6.1020911227928503</v>
      </c>
      <c r="C12">
        <v>52.662243306998903</v>
      </c>
      <c r="D12">
        <v>709776</v>
      </c>
      <c r="E12">
        <v>5839216</v>
      </c>
      <c r="F12" t="s">
        <v>27</v>
      </c>
    </row>
    <row r="13" spans="1:10" x14ac:dyDescent="0.25">
      <c r="A13" t="s">
        <v>31</v>
      </c>
      <c r="B13">
        <v>6.1790074940791602</v>
      </c>
      <c r="C13">
        <v>52.696015350115999</v>
      </c>
      <c r="D13">
        <v>714811</v>
      </c>
      <c r="E13">
        <v>5843198</v>
      </c>
      <c r="F13" t="s">
        <v>27</v>
      </c>
    </row>
    <row r="14" spans="1:10" x14ac:dyDescent="0.25">
      <c r="A14" t="s">
        <v>32</v>
      </c>
      <c r="B14">
        <v>5.8360066167117104</v>
      </c>
      <c r="C14">
        <v>52.5828206391527</v>
      </c>
      <c r="D14">
        <v>692134</v>
      </c>
      <c r="E14">
        <v>5829642</v>
      </c>
      <c r="F14" t="s">
        <v>27</v>
      </c>
    </row>
    <row r="15" spans="1:10" x14ac:dyDescent="0.25">
      <c r="A15" t="s">
        <v>33</v>
      </c>
      <c r="B15">
        <v>5.9155900223791198</v>
      </c>
      <c r="C15">
        <v>52.562685920335298</v>
      </c>
      <c r="D15">
        <v>697615</v>
      </c>
      <c r="E15">
        <v>5827619</v>
      </c>
      <c r="F15" t="s">
        <v>27</v>
      </c>
    </row>
    <row r="16" spans="1:10" x14ac:dyDescent="0.25">
      <c r="A16" t="s">
        <v>34</v>
      </c>
      <c r="B16">
        <v>5.9667250613147402</v>
      </c>
      <c r="C16">
        <v>52.516472456235803</v>
      </c>
      <c r="D16">
        <v>701292</v>
      </c>
      <c r="E16">
        <v>5822621</v>
      </c>
      <c r="F16" t="s">
        <v>27</v>
      </c>
    </row>
    <row r="17" spans="1:6" x14ac:dyDescent="0.25">
      <c r="A17" t="s">
        <v>35</v>
      </c>
      <c r="B17">
        <v>6.0174999943423604</v>
      </c>
      <c r="C17">
        <v>52.514281037167301</v>
      </c>
      <c r="D17">
        <v>704746</v>
      </c>
      <c r="E17">
        <v>5822520</v>
      </c>
      <c r="F17" t="s">
        <v>27</v>
      </c>
    </row>
    <row r="18" spans="1:6" x14ac:dyDescent="0.25">
      <c r="A18" t="s">
        <v>36</v>
      </c>
      <c r="B18">
        <v>6.1015397106212399</v>
      </c>
      <c r="C18">
        <v>52.467577850790498</v>
      </c>
      <c r="D18">
        <v>710670</v>
      </c>
      <c r="E18">
        <v>5817569</v>
      </c>
      <c r="F18" t="s">
        <v>27</v>
      </c>
    </row>
    <row r="19" spans="1:6" x14ac:dyDescent="0.25">
      <c r="A19" t="s">
        <v>37</v>
      </c>
      <c r="B19">
        <v>6.1361098777889804</v>
      </c>
      <c r="C19">
        <v>52.413137926744902</v>
      </c>
      <c r="D19">
        <v>713281</v>
      </c>
      <c r="E19">
        <v>5811618</v>
      </c>
      <c r="F19" t="s">
        <v>27</v>
      </c>
    </row>
    <row r="20" spans="1:6" x14ac:dyDescent="0.25">
      <c r="A20" t="s">
        <v>88</v>
      </c>
      <c r="B20">
        <v>6.1192719867874796</v>
      </c>
      <c r="C20">
        <v>52.378459320640999</v>
      </c>
      <c r="D20">
        <v>712303</v>
      </c>
      <c r="E20">
        <v>5807712</v>
      </c>
      <c r="F20" t="s">
        <v>27</v>
      </c>
    </row>
    <row r="21" spans="1:6" x14ac:dyDescent="0.25">
      <c r="A21" t="s">
        <v>89</v>
      </c>
      <c r="B21">
        <v>6.0797561376017004</v>
      </c>
      <c r="C21">
        <v>52.370068202469398</v>
      </c>
      <c r="D21">
        <v>709653</v>
      </c>
      <c r="E21">
        <v>5806664</v>
      </c>
      <c r="F21" t="s">
        <v>27</v>
      </c>
    </row>
    <row r="22" spans="1:6" x14ac:dyDescent="0.25">
      <c r="A22" t="s">
        <v>90</v>
      </c>
      <c r="B22">
        <v>6.1038092631930398</v>
      </c>
      <c r="C22">
        <v>52.344675363449198</v>
      </c>
      <c r="D22">
        <v>711412</v>
      </c>
      <c r="E22">
        <v>5803911</v>
      </c>
      <c r="F22" t="s">
        <v>27</v>
      </c>
    </row>
    <row r="23" spans="1:6" x14ac:dyDescent="0.25">
      <c r="A23" t="s">
        <v>91</v>
      </c>
      <c r="B23">
        <v>6.1079326561515597</v>
      </c>
      <c r="C23">
        <v>52.290798483354799</v>
      </c>
      <c r="D23">
        <v>711950</v>
      </c>
      <c r="E23">
        <v>5797932</v>
      </c>
      <c r="F23" t="s">
        <v>27</v>
      </c>
    </row>
    <row r="24" spans="1:6" x14ac:dyDescent="0.25">
      <c r="A24" t="s">
        <v>92</v>
      </c>
      <c r="B24">
        <v>6.12717515662463</v>
      </c>
      <c r="C24">
        <v>52.261364324294703</v>
      </c>
      <c r="D24">
        <v>713403</v>
      </c>
      <c r="E24">
        <v>5794716</v>
      </c>
      <c r="F24" t="s">
        <v>27</v>
      </c>
    </row>
    <row r="25" spans="1:6" x14ac:dyDescent="0.25">
      <c r="A25" t="s">
        <v>93</v>
      </c>
      <c r="B25">
        <v>6.1629112289317698</v>
      </c>
      <c r="C25">
        <v>52.245798371309697</v>
      </c>
      <c r="D25">
        <v>715917</v>
      </c>
      <c r="E25">
        <v>5793091</v>
      </c>
      <c r="F25" t="s">
        <v>27</v>
      </c>
    </row>
    <row r="26" spans="1:6" x14ac:dyDescent="0.25">
      <c r="A26" t="s">
        <v>94</v>
      </c>
      <c r="B26">
        <v>6.1613649565723296</v>
      </c>
      <c r="C26">
        <v>52.235067305019001</v>
      </c>
      <c r="D26">
        <v>715864</v>
      </c>
      <c r="E26">
        <v>5791894</v>
      </c>
      <c r="F26" t="s">
        <v>27</v>
      </c>
    </row>
    <row r="27" spans="1:6" x14ac:dyDescent="0.25">
      <c r="A27" t="s">
        <v>95</v>
      </c>
      <c r="B27">
        <v>6.1909159394416999</v>
      </c>
      <c r="C27">
        <v>52.212755218136003</v>
      </c>
      <c r="D27">
        <v>717990</v>
      </c>
      <c r="E27">
        <v>5789501</v>
      </c>
      <c r="F27" t="s">
        <v>27</v>
      </c>
    </row>
    <row r="28" spans="1:6" x14ac:dyDescent="0.25">
      <c r="A28" t="s">
        <v>96</v>
      </c>
      <c r="B28">
        <v>6.1560389073342501</v>
      </c>
      <c r="C28">
        <v>52.196013795049197</v>
      </c>
      <c r="D28">
        <v>715689</v>
      </c>
      <c r="E28">
        <v>5787535</v>
      </c>
      <c r="F28" t="s">
        <v>27</v>
      </c>
    </row>
    <row r="29" spans="1:6" x14ac:dyDescent="0.25">
      <c r="A29" t="s">
        <v>97</v>
      </c>
      <c r="B29">
        <v>6.1938366761206396</v>
      </c>
      <c r="C29">
        <v>52.169678046246197</v>
      </c>
      <c r="D29">
        <v>718401</v>
      </c>
      <c r="E29">
        <v>5784721</v>
      </c>
      <c r="F29" t="s">
        <v>27</v>
      </c>
    </row>
    <row r="30" spans="1:6" x14ac:dyDescent="0.25">
      <c r="A30" t="s">
        <v>98</v>
      </c>
      <c r="B30">
        <v>6.2118765203141502</v>
      </c>
      <c r="C30">
        <v>52.159402876576202</v>
      </c>
      <c r="D30">
        <v>719685</v>
      </c>
      <c r="E30">
        <v>5783633</v>
      </c>
      <c r="F30" t="s">
        <v>27</v>
      </c>
    </row>
    <row r="31" spans="1:6" x14ac:dyDescent="0.25">
      <c r="A31" t="s">
        <v>99</v>
      </c>
      <c r="B31">
        <v>6.3091198709191598</v>
      </c>
      <c r="C31">
        <v>52.165937105283902</v>
      </c>
      <c r="D31">
        <v>726301</v>
      </c>
      <c r="E31">
        <v>5784658</v>
      </c>
      <c r="F31" t="s">
        <v>27</v>
      </c>
    </row>
    <row r="32" spans="1:6" x14ac:dyDescent="0.25">
      <c r="A32" t="s">
        <v>100</v>
      </c>
      <c r="B32">
        <v>6.1819819213649101</v>
      </c>
      <c r="C32">
        <v>52.152129784340602</v>
      </c>
      <c r="D32">
        <v>717676</v>
      </c>
      <c r="E32">
        <v>5782734</v>
      </c>
      <c r="F32" t="s">
        <v>27</v>
      </c>
    </row>
    <row r="33" spans="1:6" x14ac:dyDescent="0.25">
      <c r="A33" t="s">
        <v>101</v>
      </c>
      <c r="B33">
        <v>6.1912595555215697</v>
      </c>
      <c r="C33">
        <v>52.136736425120901</v>
      </c>
      <c r="D33">
        <v>718386</v>
      </c>
      <c r="E33">
        <v>5781050</v>
      </c>
      <c r="F33" t="s">
        <v>27</v>
      </c>
    </row>
    <row r="34" spans="1:6" x14ac:dyDescent="0.25">
      <c r="A34" t="s">
        <v>102</v>
      </c>
      <c r="B34">
        <v>6.1881670108026796</v>
      </c>
      <c r="C34">
        <v>52.115746495934602</v>
      </c>
      <c r="D34">
        <v>718277</v>
      </c>
      <c r="E34">
        <v>5778707</v>
      </c>
      <c r="F34" t="s">
        <v>27</v>
      </c>
    </row>
    <row r="35" spans="1:6" x14ac:dyDescent="0.25">
      <c r="A35" t="s">
        <v>103</v>
      </c>
      <c r="B35">
        <v>6.2147972569930996</v>
      </c>
      <c r="C35">
        <v>52.109943515234299</v>
      </c>
      <c r="D35">
        <v>720128</v>
      </c>
      <c r="E35">
        <v>5778143</v>
      </c>
      <c r="F35" t="s">
        <v>27</v>
      </c>
    </row>
    <row r="36" spans="1:6" x14ac:dyDescent="0.25">
      <c r="A36" t="s">
        <v>104</v>
      </c>
      <c r="B36">
        <v>6.2125637524739101</v>
      </c>
      <c r="C36">
        <v>52.092952266157099</v>
      </c>
      <c r="D36">
        <v>720059</v>
      </c>
      <c r="E36">
        <v>5776247</v>
      </c>
      <c r="F36" t="s">
        <v>27</v>
      </c>
    </row>
    <row r="37" spans="1:6" x14ac:dyDescent="0.25">
      <c r="A37" t="s">
        <v>105</v>
      </c>
      <c r="B37">
        <v>6.1775149123265196</v>
      </c>
      <c r="C37">
        <v>52.0907355390489</v>
      </c>
      <c r="D37">
        <v>717670</v>
      </c>
      <c r="E37">
        <v>5775894</v>
      </c>
      <c r="F37" t="s">
        <v>27</v>
      </c>
    </row>
    <row r="38" spans="1:6" x14ac:dyDescent="0.25">
      <c r="A38" t="s">
        <v>106</v>
      </c>
      <c r="B38">
        <v>6.1695687904793797</v>
      </c>
      <c r="C38">
        <v>52.0771688813605</v>
      </c>
      <c r="D38">
        <v>717191</v>
      </c>
      <c r="E38">
        <v>5774362</v>
      </c>
      <c r="F38" t="s">
        <v>27</v>
      </c>
    </row>
    <row r="39" spans="1:6" x14ac:dyDescent="0.25">
      <c r="A39" t="s">
        <v>107</v>
      </c>
      <c r="B39">
        <v>6.1114976729802697</v>
      </c>
      <c r="C39">
        <v>52.0440003177984</v>
      </c>
      <c r="D39">
        <v>713371</v>
      </c>
      <c r="E39">
        <v>5770502</v>
      </c>
      <c r="F39" t="s">
        <v>27</v>
      </c>
    </row>
    <row r="40" spans="1:6" x14ac:dyDescent="0.25">
      <c r="A40" t="s">
        <v>108</v>
      </c>
      <c r="B40">
        <v>6.1310837895332302</v>
      </c>
      <c r="C40">
        <v>52.030049491178303</v>
      </c>
      <c r="D40">
        <v>714781</v>
      </c>
      <c r="E40">
        <v>5769009</v>
      </c>
      <c r="F40" t="s">
        <v>27</v>
      </c>
    </row>
    <row r="41" spans="1:6" x14ac:dyDescent="0.25">
      <c r="A41" t="s">
        <v>109</v>
      </c>
      <c r="B41">
        <v>6.1182411385478499</v>
      </c>
      <c r="C41">
        <v>52.005043371420797</v>
      </c>
      <c r="D41">
        <v>714019</v>
      </c>
      <c r="E41">
        <v>5766191</v>
      </c>
      <c r="F41" t="s">
        <v>27</v>
      </c>
    </row>
    <row r="42" spans="1:6" x14ac:dyDescent="0.25">
      <c r="A42" t="s">
        <v>110</v>
      </c>
      <c r="B42">
        <v>6.0855976109596002</v>
      </c>
      <c r="C42">
        <v>51.993407855178503</v>
      </c>
      <c r="D42">
        <v>711834</v>
      </c>
      <c r="E42">
        <v>5764801</v>
      </c>
      <c r="F42" t="s">
        <v>27</v>
      </c>
    </row>
    <row r="43" spans="1:6" x14ac:dyDescent="0.25">
      <c r="A43" t="s">
        <v>111</v>
      </c>
      <c r="B43">
        <v>6.0653242622468904</v>
      </c>
      <c r="C43">
        <v>52.014138123143503</v>
      </c>
      <c r="D43">
        <v>710346</v>
      </c>
      <c r="E43">
        <v>5767047</v>
      </c>
      <c r="F43" t="s">
        <v>27</v>
      </c>
    </row>
    <row r="44" spans="1:6" x14ac:dyDescent="0.25">
      <c r="A44" t="s">
        <v>112</v>
      </c>
      <c r="B44">
        <v>6.0376631678168504</v>
      </c>
      <c r="C44">
        <v>51.999437545679399</v>
      </c>
      <c r="D44">
        <v>708516</v>
      </c>
      <c r="E44">
        <v>5765333</v>
      </c>
      <c r="F44" t="s">
        <v>27</v>
      </c>
    </row>
    <row r="45" spans="1:6" x14ac:dyDescent="0.25">
      <c r="A45" t="s">
        <v>113</v>
      </c>
      <c r="B45">
        <v>6.0139536583053799</v>
      </c>
      <c r="C45">
        <v>51.9966872612681</v>
      </c>
      <c r="D45">
        <v>706902</v>
      </c>
      <c r="E45">
        <v>5764960</v>
      </c>
      <c r="F45" t="s">
        <v>27</v>
      </c>
    </row>
    <row r="46" spans="1:6" x14ac:dyDescent="0.25">
      <c r="A46" t="s">
        <v>114</v>
      </c>
      <c r="B46">
        <v>6.0004667271702301</v>
      </c>
      <c r="C46">
        <v>51.978330075866403</v>
      </c>
      <c r="D46">
        <v>706060</v>
      </c>
      <c r="E46">
        <v>5762880</v>
      </c>
      <c r="F46" t="s">
        <v>27</v>
      </c>
    </row>
    <row r="47" spans="1:6" x14ac:dyDescent="0.25">
      <c r="A47" t="s">
        <v>115</v>
      </c>
      <c r="B47">
        <v>5.96077906994452</v>
      </c>
      <c r="C47">
        <v>51.970339440816304</v>
      </c>
      <c r="D47">
        <v>703372</v>
      </c>
      <c r="E47">
        <v>5761880</v>
      </c>
      <c r="F47" t="s">
        <v>27</v>
      </c>
    </row>
    <row r="48" spans="1:6" x14ac:dyDescent="0.25">
      <c r="A48" t="s">
        <v>116</v>
      </c>
      <c r="B48">
        <v>5.9506423955881598</v>
      </c>
      <c r="C48">
        <v>51.951600841976202</v>
      </c>
      <c r="D48">
        <v>702760</v>
      </c>
      <c r="E48">
        <v>5759768</v>
      </c>
      <c r="F48" t="s">
        <v>27</v>
      </c>
    </row>
    <row r="49" spans="1:6" x14ac:dyDescent="0.25">
      <c r="A49" t="s">
        <v>117</v>
      </c>
      <c r="B49">
        <v>5.9274483101965103</v>
      </c>
      <c r="C49">
        <v>51.9694926675094</v>
      </c>
      <c r="D49">
        <v>701086</v>
      </c>
      <c r="E49">
        <v>5761693</v>
      </c>
      <c r="F49" t="s">
        <v>27</v>
      </c>
    </row>
    <row r="50" spans="1:6" x14ac:dyDescent="0.25">
      <c r="A50" t="s">
        <v>118</v>
      </c>
      <c r="B50">
        <v>5.8882760770906097</v>
      </c>
      <c r="C50">
        <v>51.9832507512684</v>
      </c>
      <c r="D50">
        <v>698335</v>
      </c>
      <c r="E50">
        <v>5763115</v>
      </c>
      <c r="F50" t="s">
        <v>27</v>
      </c>
    </row>
    <row r="51" spans="1:6" x14ac:dyDescent="0.25">
      <c r="A51" t="s">
        <v>119</v>
      </c>
      <c r="B51">
        <v>5.8629343911997198</v>
      </c>
      <c r="C51">
        <v>51.970180672040001</v>
      </c>
      <c r="D51">
        <v>696653</v>
      </c>
      <c r="E51">
        <v>5761593</v>
      </c>
      <c r="F51" t="s">
        <v>27</v>
      </c>
    </row>
    <row r="52" spans="1:6" x14ac:dyDescent="0.25">
      <c r="A52" t="s">
        <v>120</v>
      </c>
      <c r="B52">
        <v>5.8342424485300501</v>
      </c>
      <c r="C52">
        <v>51.973726374041199</v>
      </c>
      <c r="D52">
        <v>694667</v>
      </c>
      <c r="E52">
        <v>5761910</v>
      </c>
      <c r="F52" t="s">
        <v>27</v>
      </c>
    </row>
    <row r="53" spans="1:6" x14ac:dyDescent="0.25">
      <c r="A53" t="s">
        <v>121</v>
      </c>
      <c r="B53">
        <v>5.7808101481092704</v>
      </c>
      <c r="C53">
        <v>51.959118395923902</v>
      </c>
      <c r="D53">
        <v>691060</v>
      </c>
      <c r="E53">
        <v>5760144</v>
      </c>
      <c r="F53" t="s">
        <v>27</v>
      </c>
    </row>
    <row r="54" spans="1:6" x14ac:dyDescent="0.25">
      <c r="A54" t="s">
        <v>122</v>
      </c>
      <c r="B54">
        <v>5.7432056633678004</v>
      </c>
      <c r="C54">
        <v>51.970491593699002</v>
      </c>
      <c r="D54">
        <v>688429</v>
      </c>
      <c r="E54">
        <v>5761311</v>
      </c>
      <c r="F54" t="s">
        <v>27</v>
      </c>
    </row>
    <row r="55" spans="1:6" x14ac:dyDescent="0.25">
      <c r="A55" t="s">
        <v>123</v>
      </c>
      <c r="B55">
        <v>5.6839318895890996</v>
      </c>
      <c r="C55">
        <v>51.959429394330598</v>
      </c>
      <c r="D55">
        <v>684404</v>
      </c>
      <c r="E55">
        <v>5759929</v>
      </c>
      <c r="F55" t="s">
        <v>27</v>
      </c>
    </row>
    <row r="56" spans="1:6" x14ac:dyDescent="0.25">
      <c r="A56" t="s">
        <v>124</v>
      </c>
      <c r="B56">
        <v>5.6665792775553401</v>
      </c>
      <c r="C56">
        <v>51.952758997997698</v>
      </c>
      <c r="D56">
        <v>683239</v>
      </c>
      <c r="E56">
        <v>5759143</v>
      </c>
      <c r="F56" t="s">
        <v>27</v>
      </c>
    </row>
    <row r="57" spans="1:6" x14ac:dyDescent="0.25">
      <c r="A57" t="s">
        <v>125</v>
      </c>
      <c r="B57">
        <v>5.6495702816014504</v>
      </c>
      <c r="C57">
        <v>51.953606087461203</v>
      </c>
      <c r="D57">
        <v>682067</v>
      </c>
      <c r="E57">
        <v>5759194</v>
      </c>
      <c r="F57" t="s">
        <v>27</v>
      </c>
    </row>
    <row r="58" spans="1:6" x14ac:dyDescent="0.25">
      <c r="A58" t="s">
        <v>126</v>
      </c>
      <c r="B58">
        <v>5.6195038746122501</v>
      </c>
      <c r="C58">
        <v>51.941321723917902</v>
      </c>
      <c r="D58">
        <v>680050</v>
      </c>
      <c r="E58">
        <v>5757754</v>
      </c>
      <c r="F58" t="s">
        <v>27</v>
      </c>
    </row>
    <row r="59" spans="1:6" x14ac:dyDescent="0.25">
      <c r="A59" t="s">
        <v>127</v>
      </c>
      <c r="B59">
        <v>5.55387320335584</v>
      </c>
      <c r="C59">
        <v>51.957206039152197</v>
      </c>
      <c r="D59">
        <v>675478</v>
      </c>
      <c r="E59">
        <v>5759359</v>
      </c>
      <c r="F59" t="s">
        <v>27</v>
      </c>
    </row>
    <row r="60" spans="1:6" x14ac:dyDescent="0.25">
      <c r="A60" t="s">
        <v>128</v>
      </c>
      <c r="B60">
        <v>5.4851499873805398</v>
      </c>
      <c r="C60">
        <v>51.983244137820201</v>
      </c>
      <c r="D60">
        <v>670658</v>
      </c>
      <c r="E60">
        <v>5762091</v>
      </c>
      <c r="F60" t="s">
        <v>27</v>
      </c>
    </row>
    <row r="61" spans="1:6" x14ac:dyDescent="0.25">
      <c r="A61" t="s">
        <v>129</v>
      </c>
      <c r="B61">
        <v>5.4380745844374596</v>
      </c>
      <c r="C61">
        <v>51.985995248006802</v>
      </c>
      <c r="D61">
        <v>667415</v>
      </c>
      <c r="E61">
        <v>5762288</v>
      </c>
      <c r="F61" t="s">
        <v>27</v>
      </c>
    </row>
    <row r="62" spans="1:6" x14ac:dyDescent="0.25">
      <c r="A62" t="s">
        <v>130</v>
      </c>
      <c r="B62">
        <v>5.3779417704590697</v>
      </c>
      <c r="C62">
        <v>51.969274356171901</v>
      </c>
      <c r="D62">
        <v>663347</v>
      </c>
      <c r="E62">
        <v>5760292</v>
      </c>
      <c r="F62" t="s">
        <v>27</v>
      </c>
    </row>
    <row r="63" spans="1:6" x14ac:dyDescent="0.25">
      <c r="A63" t="s">
        <v>131</v>
      </c>
      <c r="B63">
        <v>5.3569811895866</v>
      </c>
      <c r="C63">
        <v>51.9709678950355</v>
      </c>
      <c r="D63">
        <v>661902</v>
      </c>
      <c r="E63">
        <v>5760433</v>
      </c>
      <c r="F63" t="s">
        <v>27</v>
      </c>
    </row>
    <row r="64" spans="1:6" x14ac:dyDescent="0.25">
      <c r="A64" t="s">
        <v>132</v>
      </c>
      <c r="B64">
        <v>5.3178089564806799</v>
      </c>
      <c r="C64">
        <v>51.955088455515799</v>
      </c>
      <c r="D64">
        <v>659268</v>
      </c>
      <c r="E64">
        <v>5758581</v>
      </c>
      <c r="F64" t="s">
        <v>27</v>
      </c>
    </row>
    <row r="65" spans="1:6" x14ac:dyDescent="0.25">
      <c r="A65" t="s">
        <v>133</v>
      </c>
      <c r="B65">
        <v>5.2401517224285898</v>
      </c>
      <c r="C65">
        <v>51.979222980496203</v>
      </c>
      <c r="D65">
        <v>653849</v>
      </c>
      <c r="E65">
        <v>5761097</v>
      </c>
      <c r="F65" t="s">
        <v>27</v>
      </c>
    </row>
    <row r="66" spans="1:6" x14ac:dyDescent="0.25">
      <c r="A66" t="s">
        <v>134</v>
      </c>
      <c r="B66">
        <v>5.6354820223265198</v>
      </c>
      <c r="C66">
        <v>52.616858262478303</v>
      </c>
      <c r="D66">
        <v>678413</v>
      </c>
      <c r="E66">
        <v>5832912</v>
      </c>
      <c r="F66" t="s">
        <v>27</v>
      </c>
    </row>
    <row r="67" spans="1:6" x14ac:dyDescent="0.25">
      <c r="A67" t="s">
        <v>135</v>
      </c>
      <c r="B67">
        <v>5.5241504124465299</v>
      </c>
      <c r="C67">
        <v>52.598495520339299</v>
      </c>
      <c r="D67">
        <v>670949</v>
      </c>
      <c r="E67">
        <v>5830600</v>
      </c>
      <c r="F67" t="s">
        <v>27</v>
      </c>
    </row>
    <row r="68" spans="1:6" x14ac:dyDescent="0.25">
      <c r="A68" t="s">
        <v>136</v>
      </c>
      <c r="B68">
        <v>5.4312022628399301</v>
      </c>
      <c r="C68">
        <v>52.514931443027002</v>
      </c>
      <c r="D68">
        <v>664969</v>
      </c>
      <c r="E68">
        <v>5821091</v>
      </c>
      <c r="F68" t="s">
        <v>27</v>
      </c>
    </row>
    <row r="69" spans="1:6" x14ac:dyDescent="0.25">
      <c r="A69" t="s">
        <v>137</v>
      </c>
      <c r="B69">
        <v>5.2353410973103198</v>
      </c>
      <c r="C69">
        <v>52.452153903852697</v>
      </c>
      <c r="D69">
        <v>651897</v>
      </c>
      <c r="E69">
        <v>5813680</v>
      </c>
      <c r="F69" t="s">
        <v>27</v>
      </c>
    </row>
    <row r="70" spans="1:6" x14ac:dyDescent="0.25">
      <c r="A70" t="s">
        <v>42</v>
      </c>
      <c r="B70">
        <v>5.2447905395069103</v>
      </c>
      <c r="C70">
        <v>52.352467899775299</v>
      </c>
      <c r="D70">
        <v>652883</v>
      </c>
      <c r="E70">
        <v>5802614</v>
      </c>
      <c r="F70" t="s">
        <v>27</v>
      </c>
    </row>
    <row r="71" spans="1:6" x14ac:dyDescent="0.25">
      <c r="A71" t="s">
        <v>43</v>
      </c>
      <c r="B71">
        <v>5.3011435766066599</v>
      </c>
      <c r="C71">
        <v>52.381264745118401</v>
      </c>
      <c r="D71">
        <v>656618</v>
      </c>
      <c r="E71">
        <v>5805937</v>
      </c>
      <c r="F71" t="s">
        <v>27</v>
      </c>
    </row>
    <row r="72" spans="1:6" x14ac:dyDescent="0.25">
      <c r="A72" t="s">
        <v>44</v>
      </c>
      <c r="B72">
        <v>5.5299918858044199</v>
      </c>
      <c r="C72">
        <v>52.498251822343498</v>
      </c>
      <c r="D72">
        <v>671736</v>
      </c>
      <c r="E72">
        <v>5819466</v>
      </c>
      <c r="F72" t="s">
        <v>27</v>
      </c>
    </row>
    <row r="73" spans="1:6" x14ac:dyDescent="0.25">
      <c r="A73" t="s">
        <v>45</v>
      </c>
      <c r="B73">
        <v>5.5327408144434296</v>
      </c>
      <c r="C73">
        <v>52.566394408318999</v>
      </c>
      <c r="D73">
        <v>671657</v>
      </c>
      <c r="E73">
        <v>5827051</v>
      </c>
      <c r="F73" t="s">
        <v>27</v>
      </c>
    </row>
    <row r="74" spans="1:6" x14ac:dyDescent="0.25">
      <c r="A74" t="s">
        <v>46</v>
      </c>
      <c r="B74">
        <v>5.5616045651530603</v>
      </c>
      <c r="C74">
        <v>52.592703399660799</v>
      </c>
      <c r="D74">
        <v>673508</v>
      </c>
      <c r="E74">
        <v>5830046</v>
      </c>
      <c r="F74" t="s">
        <v>27</v>
      </c>
    </row>
    <row r="75" spans="1:6" x14ac:dyDescent="0.25">
      <c r="A75" t="s">
        <v>47</v>
      </c>
      <c r="B75">
        <v>5.6365128705661398</v>
      </c>
      <c r="C75">
        <v>52.607834354209899</v>
      </c>
      <c r="D75">
        <v>678520</v>
      </c>
      <c r="E75">
        <v>5831911</v>
      </c>
      <c r="F75" t="s">
        <v>27</v>
      </c>
    </row>
    <row r="76" spans="1:6" x14ac:dyDescent="0.25">
      <c r="A76" t="s">
        <v>48</v>
      </c>
      <c r="B76">
        <v>5.6674383177550203</v>
      </c>
      <c r="C76">
        <v>52.626193181149603</v>
      </c>
      <c r="D76">
        <v>680538</v>
      </c>
      <c r="E76">
        <v>5834030</v>
      </c>
      <c r="F76" t="s">
        <v>27</v>
      </c>
    </row>
    <row r="77" spans="1:6" x14ac:dyDescent="0.25">
      <c r="A77" t="s">
        <v>49</v>
      </c>
      <c r="B77">
        <v>5.6914914433463801</v>
      </c>
      <c r="C77">
        <v>52.661637297856302</v>
      </c>
      <c r="D77">
        <v>682018</v>
      </c>
      <c r="E77">
        <v>5838032</v>
      </c>
      <c r="F77" t="s">
        <v>27</v>
      </c>
    </row>
    <row r="78" spans="1:6" x14ac:dyDescent="0.25">
      <c r="A78" t="s">
        <v>50</v>
      </c>
      <c r="B78">
        <v>5.7753337668362503</v>
      </c>
      <c r="C78">
        <v>52.694137218173402</v>
      </c>
      <c r="D78">
        <v>687548</v>
      </c>
      <c r="E78">
        <v>5841861</v>
      </c>
      <c r="F78" t="s">
        <v>27</v>
      </c>
    </row>
    <row r="79" spans="1:6" x14ac:dyDescent="0.25">
      <c r="A79" t="s">
        <v>51</v>
      </c>
      <c r="B79">
        <v>5.3489062117095001</v>
      </c>
      <c r="C79">
        <v>52.335516721783897</v>
      </c>
      <c r="D79">
        <v>660034</v>
      </c>
      <c r="E79">
        <v>5800954</v>
      </c>
      <c r="F79" t="s">
        <v>27</v>
      </c>
    </row>
    <row r="80" spans="1:6" x14ac:dyDescent="0.25">
      <c r="A80" t="s">
        <v>52</v>
      </c>
      <c r="B80">
        <v>5.3159190680413504</v>
      </c>
      <c r="C80">
        <v>52.303906158326001</v>
      </c>
      <c r="D80">
        <v>657899</v>
      </c>
      <c r="E80">
        <v>5797366</v>
      </c>
      <c r="F80" t="s">
        <v>27</v>
      </c>
    </row>
    <row r="81" spans="1:6" x14ac:dyDescent="0.25">
      <c r="A81" t="s">
        <v>53</v>
      </c>
      <c r="B81">
        <v>5.2691872811781497</v>
      </c>
      <c r="C81">
        <v>52.279946912235502</v>
      </c>
      <c r="D81">
        <v>654797</v>
      </c>
      <c r="E81">
        <v>5794601</v>
      </c>
      <c r="F81" t="s">
        <v>27</v>
      </c>
    </row>
    <row r="82" spans="1:6" x14ac:dyDescent="0.25">
      <c r="A82" t="s">
        <v>54</v>
      </c>
      <c r="B82">
        <v>5.2403235304685198</v>
      </c>
      <c r="C82">
        <v>52.231147714822299</v>
      </c>
      <c r="D82">
        <v>652996</v>
      </c>
      <c r="E82">
        <v>5789113</v>
      </c>
      <c r="F82" t="s">
        <v>27</v>
      </c>
    </row>
    <row r="83" spans="1:6" x14ac:dyDescent="0.25">
      <c r="A83" t="s">
        <v>138</v>
      </c>
      <c r="B83">
        <v>5.3832678196971502</v>
      </c>
      <c r="C83">
        <v>52.205885680239199</v>
      </c>
      <c r="D83">
        <v>662849</v>
      </c>
      <c r="E83">
        <v>5786615</v>
      </c>
      <c r="F83" t="s">
        <v>27</v>
      </c>
    </row>
    <row r="84" spans="1:6" x14ac:dyDescent="0.25">
      <c r="A84" t="s">
        <v>139</v>
      </c>
      <c r="B84">
        <v>5.4279379100811003</v>
      </c>
      <c r="C84">
        <v>52.1762897852565</v>
      </c>
      <c r="D84">
        <v>666011</v>
      </c>
      <c r="E84">
        <v>5783425</v>
      </c>
      <c r="F84" t="s">
        <v>27</v>
      </c>
    </row>
    <row r="85" spans="1:6" x14ac:dyDescent="0.25">
      <c r="A85" t="s">
        <v>140</v>
      </c>
      <c r="B85">
        <v>5.4440878658352903</v>
      </c>
      <c r="C85">
        <v>52.168281816337498</v>
      </c>
      <c r="D85">
        <v>667146</v>
      </c>
      <c r="E85">
        <v>5782572</v>
      </c>
      <c r="F85" t="s">
        <v>27</v>
      </c>
    </row>
    <row r="86" spans="1:6" x14ac:dyDescent="0.25">
      <c r="A86" t="s">
        <v>141</v>
      </c>
      <c r="B86">
        <v>5.5258684928459001</v>
      </c>
      <c r="C86">
        <v>52.162801849141999</v>
      </c>
      <c r="D86">
        <v>672759</v>
      </c>
      <c r="E86">
        <v>5782154</v>
      </c>
      <c r="F86" t="s">
        <v>27</v>
      </c>
    </row>
    <row r="87" spans="1:6" x14ac:dyDescent="0.25">
      <c r="A87" t="s">
        <v>142</v>
      </c>
      <c r="B87">
        <v>5.5660715741914499</v>
      </c>
      <c r="C87">
        <v>52.167228028903097</v>
      </c>
      <c r="D87">
        <v>675491</v>
      </c>
      <c r="E87">
        <v>5782743</v>
      </c>
      <c r="F87" t="s">
        <v>27</v>
      </c>
    </row>
    <row r="88" spans="1:6" x14ac:dyDescent="0.25">
      <c r="A88" t="s">
        <v>143</v>
      </c>
      <c r="B88">
        <v>5.6334203258472497</v>
      </c>
      <c r="C88">
        <v>52.172496716505897</v>
      </c>
      <c r="D88">
        <v>680074</v>
      </c>
      <c r="E88">
        <v>5783494</v>
      </c>
      <c r="F88" t="s">
        <v>27</v>
      </c>
    </row>
    <row r="89" spans="1:6" x14ac:dyDescent="0.25">
      <c r="A89" t="s">
        <v>144</v>
      </c>
      <c r="B89">
        <v>5.7048924704615596</v>
      </c>
      <c r="C89">
        <v>52.192090757239697</v>
      </c>
      <c r="D89">
        <v>684879</v>
      </c>
      <c r="E89">
        <v>5785852</v>
      </c>
      <c r="F89" t="s">
        <v>27</v>
      </c>
    </row>
    <row r="90" spans="1:6" x14ac:dyDescent="0.25">
      <c r="A90" t="s">
        <v>145</v>
      </c>
      <c r="B90">
        <v>5.8169113125012997</v>
      </c>
      <c r="C90">
        <v>52.2038851553475</v>
      </c>
      <c r="D90">
        <v>692483</v>
      </c>
      <c r="E90">
        <v>5787456</v>
      </c>
      <c r="F90" t="s">
        <v>27</v>
      </c>
    </row>
    <row r="91" spans="1:6" x14ac:dyDescent="0.25">
      <c r="A91" t="s">
        <v>146</v>
      </c>
      <c r="B91">
        <v>5.85092930440908</v>
      </c>
      <c r="C91">
        <v>52.189141668670203</v>
      </c>
      <c r="D91">
        <v>694872</v>
      </c>
      <c r="E91">
        <v>5785907</v>
      </c>
      <c r="F91" t="s">
        <v>27</v>
      </c>
    </row>
    <row r="92" spans="1:6" x14ac:dyDescent="0.25">
      <c r="A92" t="s">
        <v>147</v>
      </c>
      <c r="B92">
        <v>5.9392386369373398</v>
      </c>
      <c r="C92">
        <v>52.178607612499498</v>
      </c>
      <c r="D92">
        <v>700954</v>
      </c>
      <c r="E92">
        <v>5784977</v>
      </c>
      <c r="F92" t="s">
        <v>27</v>
      </c>
    </row>
    <row r="93" spans="1:6" x14ac:dyDescent="0.25">
      <c r="A93" t="s">
        <v>148</v>
      </c>
      <c r="B93">
        <v>5.9622609142890699</v>
      </c>
      <c r="C93">
        <v>52.172496716505897</v>
      </c>
      <c r="D93">
        <v>702556</v>
      </c>
      <c r="E93">
        <v>5784362</v>
      </c>
      <c r="F93" t="s">
        <v>27</v>
      </c>
    </row>
    <row r="94" spans="1:6" x14ac:dyDescent="0.25">
      <c r="A94" t="s">
        <v>149</v>
      </c>
      <c r="B94">
        <v>6.0227373443473402</v>
      </c>
      <c r="C94">
        <v>52.187877713683399</v>
      </c>
      <c r="D94">
        <v>706619</v>
      </c>
      <c r="E94">
        <v>5786242</v>
      </c>
      <c r="F94" t="s">
        <v>27</v>
      </c>
    </row>
    <row r="95" spans="1:6" x14ac:dyDescent="0.25">
      <c r="A95" t="s">
        <v>150</v>
      </c>
      <c r="B95">
        <v>6.1794262767710197</v>
      </c>
      <c r="C95">
        <v>52.234409679820203</v>
      </c>
      <c r="D95">
        <v>717100</v>
      </c>
      <c r="E95">
        <v>5791874</v>
      </c>
      <c r="F95" t="s">
        <v>27</v>
      </c>
    </row>
    <row r="96" spans="1:6" x14ac:dyDescent="0.25">
      <c r="A96" t="s">
        <v>151</v>
      </c>
      <c r="B96">
        <v>6.3618864151854497</v>
      </c>
      <c r="C96">
        <v>52.245824669755102</v>
      </c>
      <c r="D96">
        <v>729496</v>
      </c>
      <c r="E96">
        <v>5793706</v>
      </c>
      <c r="F96" t="s">
        <v>27</v>
      </c>
    </row>
    <row r="97" spans="1:6" x14ac:dyDescent="0.25">
      <c r="A97" t="s">
        <v>152</v>
      </c>
      <c r="B97">
        <v>5.3976996950519602</v>
      </c>
      <c r="C97">
        <v>52.134811881075699</v>
      </c>
      <c r="D97">
        <v>664097</v>
      </c>
      <c r="E97">
        <v>5778744</v>
      </c>
      <c r="F97" t="s">
        <v>27</v>
      </c>
    </row>
    <row r="98" spans="1:6" x14ac:dyDescent="0.25">
      <c r="A98" t="s">
        <v>153</v>
      </c>
      <c r="B98">
        <v>5.2355129053502498</v>
      </c>
      <c r="C98">
        <v>52.1035857467106</v>
      </c>
      <c r="D98">
        <v>653105</v>
      </c>
      <c r="E98">
        <v>5774917</v>
      </c>
      <c r="F98" t="s">
        <v>27</v>
      </c>
    </row>
    <row r="99" spans="1:6" x14ac:dyDescent="0.25">
      <c r="A99" t="s">
        <v>154</v>
      </c>
      <c r="B99">
        <v>5.4677973753467697</v>
      </c>
      <c r="C99">
        <v>52.239407386978399</v>
      </c>
      <c r="D99">
        <v>668497</v>
      </c>
      <c r="E99">
        <v>5790536</v>
      </c>
      <c r="F99" t="s">
        <v>27</v>
      </c>
    </row>
    <row r="100" spans="1:6" x14ac:dyDescent="0.25">
      <c r="A100" t="s">
        <v>155</v>
      </c>
      <c r="B100">
        <v>5.5317099662037998</v>
      </c>
      <c r="C100">
        <v>52.263178243793803</v>
      </c>
      <c r="D100">
        <v>672768</v>
      </c>
      <c r="E100">
        <v>5793330</v>
      </c>
      <c r="F100" t="s">
        <v>27</v>
      </c>
    </row>
    <row r="101" spans="1:6" x14ac:dyDescent="0.25">
      <c r="A101" t="s">
        <v>156</v>
      </c>
      <c r="B101">
        <v>5.5839396103450296</v>
      </c>
      <c r="C101">
        <v>52.3292174146736</v>
      </c>
      <c r="D101">
        <v>676070</v>
      </c>
      <c r="E101">
        <v>5800799</v>
      </c>
      <c r="F101" t="s">
        <v>27</v>
      </c>
    </row>
    <row r="102" spans="1:6" x14ac:dyDescent="0.25">
      <c r="A102" t="s">
        <v>157</v>
      </c>
      <c r="B102">
        <v>5.6265480042497202</v>
      </c>
      <c r="C102">
        <v>52.329742391198302</v>
      </c>
      <c r="D102">
        <v>678970</v>
      </c>
      <c r="E102">
        <v>5800962</v>
      </c>
      <c r="F102" t="s">
        <v>27</v>
      </c>
    </row>
    <row r="103" spans="1:6" x14ac:dyDescent="0.25">
      <c r="A103" t="s">
        <v>158</v>
      </c>
      <c r="B103">
        <v>5.6607378041974297</v>
      </c>
      <c r="C103">
        <v>52.341841373292098</v>
      </c>
      <c r="D103">
        <v>681250</v>
      </c>
      <c r="E103">
        <v>5802393</v>
      </c>
      <c r="F103" t="s">
        <v>27</v>
      </c>
    </row>
    <row r="104" spans="1:6" x14ac:dyDescent="0.25">
      <c r="A104" t="s">
        <v>159</v>
      </c>
      <c r="B104">
        <v>5.7653689005198299</v>
      </c>
      <c r="C104">
        <v>52.361045972243602</v>
      </c>
      <c r="D104">
        <v>688294</v>
      </c>
      <c r="E104">
        <v>5804796</v>
      </c>
      <c r="F104" t="s">
        <v>27</v>
      </c>
    </row>
    <row r="105" spans="1:6" x14ac:dyDescent="0.25">
      <c r="A105" t="s">
        <v>160</v>
      </c>
      <c r="B105">
        <v>5.9708513162859802</v>
      </c>
      <c r="C105">
        <v>52.443436441929599</v>
      </c>
      <c r="D105">
        <v>701906</v>
      </c>
      <c r="E105">
        <v>5814512</v>
      </c>
      <c r="F105" t="s">
        <v>27</v>
      </c>
    </row>
    <row r="106" spans="1:6" x14ac:dyDescent="0.25">
      <c r="A106" t="s">
        <v>161</v>
      </c>
      <c r="B106">
        <v>5.9873448881200604</v>
      </c>
      <c r="C106">
        <v>52.467307185016402</v>
      </c>
      <c r="D106">
        <v>702917</v>
      </c>
      <c r="E106">
        <v>5817212</v>
      </c>
      <c r="F106" t="s">
        <v>27</v>
      </c>
    </row>
    <row r="107" spans="1:6" x14ac:dyDescent="0.25">
      <c r="A107" t="s">
        <v>162</v>
      </c>
      <c r="B107">
        <v>6.0237681925869699</v>
      </c>
      <c r="C107">
        <v>52.486352614697303</v>
      </c>
      <c r="D107">
        <v>705302</v>
      </c>
      <c r="E107">
        <v>5819433</v>
      </c>
      <c r="F107" t="s">
        <v>27</v>
      </c>
    </row>
    <row r="108" spans="1:6" x14ac:dyDescent="0.25">
      <c r="A108" t="s">
        <v>163</v>
      </c>
      <c r="B108">
        <v>6.0978174578003497</v>
      </c>
      <c r="C108">
        <v>52.523268879911797</v>
      </c>
      <c r="D108">
        <v>710152</v>
      </c>
      <c r="E108">
        <v>5823751</v>
      </c>
      <c r="F108" t="s">
        <v>27</v>
      </c>
    </row>
    <row r="109" spans="1:6" x14ac:dyDescent="0.25">
      <c r="A109" t="s">
        <v>164</v>
      </c>
      <c r="B109">
        <v>6.1548577270598503</v>
      </c>
      <c r="C109">
        <v>52.532885023586502</v>
      </c>
      <c r="D109">
        <v>713974</v>
      </c>
      <c r="E109">
        <v>5824988</v>
      </c>
      <c r="F109" t="s">
        <v>27</v>
      </c>
    </row>
    <row r="110" spans="1:6" x14ac:dyDescent="0.25">
      <c r="A110" t="s">
        <v>165</v>
      </c>
      <c r="B110">
        <v>6.2070873712010899</v>
      </c>
      <c r="C110">
        <v>52.608069103705901</v>
      </c>
      <c r="D110">
        <v>717143</v>
      </c>
      <c r="E110">
        <v>5833503</v>
      </c>
      <c r="F110" t="s">
        <v>27</v>
      </c>
    </row>
    <row r="111" spans="1:6" x14ac:dyDescent="0.25">
      <c r="A111" t="s">
        <v>166</v>
      </c>
      <c r="B111">
        <v>6.1984969692041698</v>
      </c>
      <c r="C111">
        <v>52.667498445262297</v>
      </c>
      <c r="D111">
        <v>716268</v>
      </c>
      <c r="E111">
        <v>5840085</v>
      </c>
      <c r="F111" t="s">
        <v>27</v>
      </c>
    </row>
    <row r="112" spans="1:6" x14ac:dyDescent="0.25">
      <c r="A112" t="s">
        <v>167</v>
      </c>
      <c r="B112">
        <v>6.1924836878063303</v>
      </c>
      <c r="C112">
        <v>52.677707988912502</v>
      </c>
      <c r="D112">
        <v>715811</v>
      </c>
      <c r="E112">
        <v>5841203</v>
      </c>
      <c r="F112" t="s">
        <v>27</v>
      </c>
    </row>
    <row r="113" spans="1:6" x14ac:dyDescent="0.25">
      <c r="A113" t="s">
        <v>168</v>
      </c>
      <c r="B113">
        <v>6.2072591792410199</v>
      </c>
      <c r="C113">
        <v>52.6906227680863</v>
      </c>
      <c r="D113">
        <v>716746</v>
      </c>
      <c r="E113">
        <v>5842683</v>
      </c>
      <c r="F113" t="s">
        <v>27</v>
      </c>
    </row>
    <row r="114" spans="1:6" x14ac:dyDescent="0.25">
      <c r="A114" t="s">
        <v>169</v>
      </c>
      <c r="B114">
        <v>6.2009022817633097</v>
      </c>
      <c r="C114">
        <v>52.731451027600698</v>
      </c>
      <c r="D114">
        <v>716114</v>
      </c>
      <c r="E114">
        <v>5847204</v>
      </c>
      <c r="F114" t="s">
        <v>27</v>
      </c>
    </row>
    <row r="115" spans="1:6" x14ac:dyDescent="0.25">
      <c r="A115" t="s">
        <v>170</v>
      </c>
      <c r="B115">
        <v>6.2280479520735499</v>
      </c>
      <c r="C115">
        <v>52.6840877422364</v>
      </c>
      <c r="D115">
        <v>718183</v>
      </c>
      <c r="E115">
        <v>5842019</v>
      </c>
      <c r="F115" t="s">
        <v>27</v>
      </c>
    </row>
    <row r="116" spans="1:6" x14ac:dyDescent="0.25">
      <c r="A116" t="s">
        <v>171</v>
      </c>
      <c r="B116">
        <v>6.2514138455051498</v>
      </c>
      <c r="C116">
        <v>52.685441692452201</v>
      </c>
      <c r="D116">
        <v>719755</v>
      </c>
      <c r="E116">
        <v>5842241</v>
      </c>
      <c r="F116" t="s">
        <v>27</v>
      </c>
    </row>
    <row r="117" spans="1:6" x14ac:dyDescent="0.25">
      <c r="A117" t="s">
        <v>172</v>
      </c>
      <c r="B117">
        <v>6.0376846438219598</v>
      </c>
      <c r="C117">
        <v>52.4721478076181</v>
      </c>
      <c r="D117">
        <v>706313</v>
      </c>
      <c r="E117">
        <v>5817893</v>
      </c>
      <c r="F117" t="s">
        <v>27</v>
      </c>
    </row>
    <row r="118" spans="1:6" x14ac:dyDescent="0.25">
      <c r="A118" t="s">
        <v>173</v>
      </c>
      <c r="B118">
        <v>6.02136288002783</v>
      </c>
      <c r="C118">
        <v>52.440582603618701</v>
      </c>
      <c r="D118">
        <v>705351</v>
      </c>
      <c r="E118">
        <v>5814337</v>
      </c>
      <c r="F118" t="s">
        <v>27</v>
      </c>
    </row>
    <row r="119" spans="1:6" x14ac:dyDescent="0.25">
      <c r="A119" t="s">
        <v>174</v>
      </c>
      <c r="B119">
        <v>6.0144905584302997</v>
      </c>
      <c r="C119">
        <v>52.3951057253092</v>
      </c>
      <c r="D119">
        <v>705095</v>
      </c>
      <c r="E119">
        <v>5809261</v>
      </c>
      <c r="F119" t="s">
        <v>27</v>
      </c>
    </row>
    <row r="120" spans="1:6" x14ac:dyDescent="0.25">
      <c r="A120" t="s">
        <v>175</v>
      </c>
      <c r="B120">
        <v>6.0261735051461001</v>
      </c>
      <c r="C120">
        <v>52.3652163599833</v>
      </c>
      <c r="D120">
        <v>706029</v>
      </c>
      <c r="E120">
        <v>5805970</v>
      </c>
      <c r="F120" t="s">
        <v>27</v>
      </c>
    </row>
    <row r="121" spans="1:6" x14ac:dyDescent="0.25">
      <c r="A121" t="s">
        <v>176</v>
      </c>
      <c r="B121">
        <v>6.0086490850723999</v>
      </c>
      <c r="C121">
        <v>52.331842234995499</v>
      </c>
      <c r="D121">
        <v>704991</v>
      </c>
      <c r="E121">
        <v>5802210</v>
      </c>
      <c r="F121" t="s">
        <v>27</v>
      </c>
    </row>
    <row r="122" spans="1:6" x14ac:dyDescent="0.25">
      <c r="A122" t="s">
        <v>177</v>
      </c>
      <c r="B122">
        <v>6.0100235493919003</v>
      </c>
      <c r="C122">
        <v>52.292873904803301</v>
      </c>
      <c r="D122">
        <v>705265</v>
      </c>
      <c r="E122">
        <v>5797881</v>
      </c>
      <c r="F122" t="s">
        <v>27</v>
      </c>
    </row>
    <row r="123" spans="1:6" x14ac:dyDescent="0.25">
      <c r="A123" t="s">
        <v>178</v>
      </c>
      <c r="B123">
        <v>6.00143314739499</v>
      </c>
      <c r="C123">
        <v>52.265123524275097</v>
      </c>
      <c r="D123">
        <v>704807</v>
      </c>
      <c r="E123">
        <v>5794771</v>
      </c>
      <c r="F123" t="s">
        <v>27</v>
      </c>
    </row>
    <row r="124" spans="1:6" x14ac:dyDescent="0.25">
      <c r="A124" t="s">
        <v>179</v>
      </c>
      <c r="B124">
        <v>6.0227373443473304</v>
      </c>
      <c r="C124">
        <v>52.217150112356499</v>
      </c>
      <c r="D124">
        <v>706483</v>
      </c>
      <c r="E124">
        <v>5789497</v>
      </c>
      <c r="F124" t="s">
        <v>27</v>
      </c>
    </row>
    <row r="125" spans="1:6" x14ac:dyDescent="0.25">
      <c r="A125" t="s">
        <v>180</v>
      </c>
      <c r="B125">
        <v>6.0272043533857298</v>
      </c>
      <c r="C125">
        <v>52.1698097637872</v>
      </c>
      <c r="D125">
        <v>707008</v>
      </c>
      <c r="E125">
        <v>5784246</v>
      </c>
      <c r="F125" t="s">
        <v>27</v>
      </c>
    </row>
    <row r="126" spans="1:6" x14ac:dyDescent="0.25">
      <c r="A126" t="s">
        <v>181</v>
      </c>
      <c r="B126">
        <v>5.9921555132383197</v>
      </c>
      <c r="C126">
        <v>52.141771482610203</v>
      </c>
      <c r="D126">
        <v>704741</v>
      </c>
      <c r="E126">
        <v>5781029</v>
      </c>
      <c r="F126" t="s">
        <v>27</v>
      </c>
    </row>
    <row r="127" spans="1:6" x14ac:dyDescent="0.25">
      <c r="A127" t="s">
        <v>182</v>
      </c>
      <c r="B127">
        <v>5.9562476328912304</v>
      </c>
      <c r="C127">
        <v>52.123210128582997</v>
      </c>
      <c r="D127">
        <v>702368</v>
      </c>
      <c r="E127">
        <v>5778865</v>
      </c>
      <c r="F127" t="s">
        <v>27</v>
      </c>
    </row>
    <row r="128" spans="1:6" x14ac:dyDescent="0.25">
      <c r="A128" t="s">
        <v>183</v>
      </c>
      <c r="B128">
        <v>5.9548731685717202</v>
      </c>
      <c r="C128">
        <v>52.106223934963801</v>
      </c>
      <c r="D128">
        <v>702351</v>
      </c>
      <c r="E128">
        <v>5776972</v>
      </c>
      <c r="F128" t="s">
        <v>27</v>
      </c>
    </row>
    <row r="129" spans="1:6" x14ac:dyDescent="0.25">
      <c r="A129" t="s">
        <v>184</v>
      </c>
      <c r="B129">
        <v>5.9225732570633296</v>
      </c>
      <c r="C129">
        <v>52.016332219589302</v>
      </c>
      <c r="D129">
        <v>700542</v>
      </c>
      <c r="E129">
        <v>5766888</v>
      </c>
      <c r="F129" t="s">
        <v>27</v>
      </c>
    </row>
    <row r="130" spans="1:6" x14ac:dyDescent="0.25">
      <c r="A130" t="s">
        <v>185</v>
      </c>
      <c r="B130">
        <v>5.85659896972704</v>
      </c>
      <c r="C130">
        <v>52.028596029697503</v>
      </c>
      <c r="D130">
        <v>695962</v>
      </c>
      <c r="E130">
        <v>5768071</v>
      </c>
      <c r="F130" t="s">
        <v>27</v>
      </c>
    </row>
    <row r="131" spans="1:6" x14ac:dyDescent="0.25">
      <c r="A131" t="s">
        <v>186</v>
      </c>
      <c r="B131">
        <v>5.8194884331003696</v>
      </c>
      <c r="C131">
        <v>52.025213245520597</v>
      </c>
      <c r="D131">
        <v>693432</v>
      </c>
      <c r="E131">
        <v>5767596</v>
      </c>
      <c r="F131" t="s">
        <v>27</v>
      </c>
    </row>
    <row r="132" spans="1:6" x14ac:dyDescent="0.25">
      <c r="A132" t="s">
        <v>187</v>
      </c>
      <c r="B132">
        <v>5.7219014664154404</v>
      </c>
      <c r="C132">
        <v>52.021830205459899</v>
      </c>
      <c r="D132">
        <v>686752</v>
      </c>
      <c r="E132">
        <v>5766964</v>
      </c>
      <c r="F132" t="s">
        <v>27</v>
      </c>
    </row>
    <row r="133" spans="1:6" x14ac:dyDescent="0.25">
      <c r="A133" t="s">
        <v>188</v>
      </c>
      <c r="B133">
        <v>5.6847909297887798</v>
      </c>
      <c r="C133">
        <v>52.012737017313398</v>
      </c>
      <c r="D133">
        <v>684244</v>
      </c>
      <c r="E133">
        <v>5765858</v>
      </c>
      <c r="F133" t="s">
        <v>27</v>
      </c>
    </row>
    <row r="134" spans="1:6" x14ac:dyDescent="0.25">
      <c r="A134" t="s">
        <v>189</v>
      </c>
      <c r="B134">
        <v>5.6122879369348402</v>
      </c>
      <c r="C134">
        <v>52.026481819573</v>
      </c>
      <c r="D134">
        <v>679214</v>
      </c>
      <c r="E134">
        <v>5767205</v>
      </c>
      <c r="F134" t="s">
        <v>27</v>
      </c>
    </row>
    <row r="135" spans="1:6" x14ac:dyDescent="0.25">
      <c r="A135" t="s">
        <v>190</v>
      </c>
      <c r="B135">
        <v>5.5604019088734802</v>
      </c>
      <c r="C135">
        <v>52.042388796998701</v>
      </c>
      <c r="D135">
        <v>675593</v>
      </c>
      <c r="E135">
        <v>5768847</v>
      </c>
      <c r="F135" t="s">
        <v>27</v>
      </c>
    </row>
    <row r="136" spans="1:6" x14ac:dyDescent="0.25">
      <c r="A136" t="s">
        <v>191</v>
      </c>
      <c r="B136">
        <v>5.4044002086095499</v>
      </c>
      <c r="C136">
        <v>52.054011579479599</v>
      </c>
      <c r="D136">
        <v>664853</v>
      </c>
      <c r="E136">
        <v>5769774</v>
      </c>
      <c r="F136" t="s">
        <v>27</v>
      </c>
    </row>
    <row r="137" spans="1:6" x14ac:dyDescent="0.25">
      <c r="A137" t="s">
        <v>192</v>
      </c>
      <c r="B137">
        <v>5.2545835977833901</v>
      </c>
      <c r="C137">
        <v>52.058237296349198</v>
      </c>
      <c r="D137">
        <v>654568</v>
      </c>
      <c r="E137">
        <v>5769914</v>
      </c>
      <c r="F137" t="s">
        <v>27</v>
      </c>
    </row>
    <row r="138" spans="1:6" x14ac:dyDescent="0.25">
      <c r="A138" t="s">
        <v>193</v>
      </c>
      <c r="B138">
        <v>5.8108980311034601</v>
      </c>
      <c r="C138">
        <v>52.007079275833</v>
      </c>
      <c r="D138">
        <v>692921</v>
      </c>
      <c r="E138">
        <v>5765556</v>
      </c>
      <c r="F138" t="s">
        <v>27</v>
      </c>
    </row>
    <row r="139" spans="1:6" x14ac:dyDescent="0.25">
      <c r="A139" t="s">
        <v>194</v>
      </c>
      <c r="B139">
        <v>5.7638226281603799</v>
      </c>
      <c r="C139">
        <v>51.982324859011001</v>
      </c>
      <c r="D139">
        <v>689795</v>
      </c>
      <c r="E139">
        <v>5762680</v>
      </c>
      <c r="F139" t="s">
        <v>27</v>
      </c>
    </row>
    <row r="140" spans="1:6" x14ac:dyDescent="0.25">
      <c r="A140" t="s">
        <v>195</v>
      </c>
      <c r="B140">
        <v>5.7685473492586796</v>
      </c>
      <c r="C140">
        <v>51.968513565927204</v>
      </c>
      <c r="D140">
        <v>690178</v>
      </c>
      <c r="E140">
        <v>5761157</v>
      </c>
      <c r="F140" t="s">
        <v>27</v>
      </c>
    </row>
    <row r="141" spans="1:6" x14ac:dyDescent="0.25">
      <c r="A141" t="s">
        <v>196</v>
      </c>
      <c r="B141">
        <v>5.76408034022029</v>
      </c>
      <c r="C141">
        <v>51.957265594745799</v>
      </c>
      <c r="D141">
        <v>689919</v>
      </c>
      <c r="E141">
        <v>5759894</v>
      </c>
      <c r="F141" t="s">
        <v>27</v>
      </c>
    </row>
    <row r="142" spans="1:6" x14ac:dyDescent="0.25">
      <c r="A142" t="s">
        <v>197</v>
      </c>
      <c r="B142">
        <v>5.7675165010190499</v>
      </c>
      <c r="C142">
        <v>51.936456026994101</v>
      </c>
      <c r="D142">
        <v>690243</v>
      </c>
      <c r="E142">
        <v>5757589</v>
      </c>
      <c r="F142" t="s">
        <v>27</v>
      </c>
    </row>
    <row r="143" spans="1:6" x14ac:dyDescent="0.25">
      <c r="A143" t="s">
        <v>198</v>
      </c>
      <c r="B143">
        <v>5.9450801102952404</v>
      </c>
      <c r="C143">
        <v>52.0085334365683</v>
      </c>
      <c r="D143">
        <v>702121</v>
      </c>
      <c r="E143">
        <v>5766083</v>
      </c>
      <c r="F143" t="s">
        <v>27</v>
      </c>
    </row>
    <row r="144" spans="1:6" x14ac:dyDescent="0.25">
      <c r="A144" t="s">
        <v>199</v>
      </c>
      <c r="B144">
        <v>5.9557322087714102</v>
      </c>
      <c r="C144">
        <v>51.9916093692121</v>
      </c>
      <c r="D144">
        <v>702929</v>
      </c>
      <c r="E144">
        <v>5764231</v>
      </c>
      <c r="F144" t="s">
        <v>27</v>
      </c>
    </row>
    <row r="145" spans="1:6" x14ac:dyDescent="0.25">
      <c r="A145" t="s">
        <v>200</v>
      </c>
      <c r="B145">
        <v>5.9830496871215901</v>
      </c>
      <c r="C145">
        <v>51.979758714731403</v>
      </c>
      <c r="D145">
        <v>704858</v>
      </c>
      <c r="E145">
        <v>5762990</v>
      </c>
      <c r="F145" t="s">
        <v>27</v>
      </c>
    </row>
    <row r="146" spans="1:6" x14ac:dyDescent="0.25">
      <c r="A146" t="s">
        <v>201</v>
      </c>
      <c r="B146">
        <v>6.0124288619510402</v>
      </c>
      <c r="C146">
        <v>51.963750063870002</v>
      </c>
      <c r="D146">
        <v>706949</v>
      </c>
      <c r="E146">
        <v>5761293</v>
      </c>
      <c r="F146" t="s">
        <v>27</v>
      </c>
    </row>
    <row r="147" spans="1:6" x14ac:dyDescent="0.25">
      <c r="A147" t="s">
        <v>202</v>
      </c>
      <c r="B147">
        <v>5.6195038746122403</v>
      </c>
      <c r="C147">
        <v>52.047408096648901</v>
      </c>
      <c r="D147">
        <v>679625</v>
      </c>
      <c r="E147">
        <v>5769550</v>
      </c>
      <c r="F147" t="s">
        <v>27</v>
      </c>
    </row>
    <row r="148" spans="1:6" x14ac:dyDescent="0.25">
      <c r="A148" t="s">
        <v>203</v>
      </c>
      <c r="B148">
        <v>5.59648159726052</v>
      </c>
      <c r="C148">
        <v>52.086486504242302</v>
      </c>
      <c r="D148">
        <v>677891</v>
      </c>
      <c r="E148">
        <v>5773839</v>
      </c>
      <c r="F148" t="s">
        <v>27</v>
      </c>
    </row>
    <row r="149" spans="1:6" x14ac:dyDescent="0.25">
      <c r="A149" t="s">
        <v>204</v>
      </c>
      <c r="B149">
        <v>5.5641816857521302</v>
      </c>
      <c r="C149">
        <v>52.123262870656099</v>
      </c>
      <c r="D149">
        <v>675534</v>
      </c>
      <c r="E149">
        <v>5777849</v>
      </c>
      <c r="F149" t="s">
        <v>27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terminals</vt:lpstr>
      <vt:lpstr>storage</vt:lpstr>
      <vt:lpstr>routing_network</vt:lpstr>
      <vt:lpstr>obstacles</vt:lpstr>
      <vt:lpstr>existing_connections</vt:lpstr>
      <vt:lpstr>Input - Nodes</vt:lpstr>
      <vt:lpstr>Input - Netwerken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2025-08-14T08:42:45Z</dcterms:modified>
</cp:coreProperties>
</file>