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2FB7D1DC-4839-4BE2-961B-726825EC515F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terminals" sheetId="9" r:id="rId1"/>
    <sheet name="storage" sheetId="8" r:id="rId2"/>
    <sheet name="routing_network" sheetId="2" r:id="rId3"/>
    <sheet name="obstacles" sheetId="3" r:id="rId4"/>
    <sheet name="existing_connections" sheetId="6" r:id="rId5"/>
    <sheet name="Input - Nodes" sheetId="11" r:id="rId6"/>
    <sheet name="Input - Netwerken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" i="6" l="1"/>
  <c r="B68" i="6"/>
  <c r="C68" i="6"/>
  <c r="D68" i="6"/>
  <c r="E68" i="6"/>
  <c r="F68" i="6"/>
  <c r="J68" i="6"/>
  <c r="G68" i="6" s="1"/>
  <c r="C6" i="9"/>
  <c r="D6" i="9"/>
  <c r="E6" i="9"/>
  <c r="C7" i="9"/>
  <c r="D7" i="9"/>
  <c r="E7" i="9"/>
  <c r="C8" i="9"/>
  <c r="D8" i="9"/>
  <c r="E8" i="9"/>
  <c r="C9" i="9"/>
  <c r="D9" i="9"/>
  <c r="E9" i="9"/>
  <c r="C5" i="9"/>
  <c r="D5" i="9"/>
  <c r="E5" i="9"/>
  <c r="A81" i="6"/>
  <c r="A82" i="6"/>
  <c r="A83" i="6"/>
  <c r="A84" i="6"/>
  <c r="A85" i="6"/>
  <c r="A86" i="6"/>
  <c r="A87" i="6"/>
  <c r="A88" i="6"/>
  <c r="B81" i="6"/>
  <c r="B82" i="6"/>
  <c r="B83" i="6"/>
  <c r="B84" i="6"/>
  <c r="B85" i="6"/>
  <c r="B86" i="6"/>
  <c r="B87" i="6"/>
  <c r="B88" i="6"/>
  <c r="C81" i="6"/>
  <c r="C82" i="6"/>
  <c r="C83" i="6"/>
  <c r="C84" i="6"/>
  <c r="C85" i="6"/>
  <c r="C86" i="6"/>
  <c r="C87" i="6"/>
  <c r="C88" i="6"/>
  <c r="D81" i="6"/>
  <c r="D82" i="6"/>
  <c r="D83" i="6"/>
  <c r="D84" i="6"/>
  <c r="D85" i="6"/>
  <c r="D86" i="6"/>
  <c r="D87" i="6"/>
  <c r="D88" i="6"/>
  <c r="E81" i="6"/>
  <c r="E82" i="6"/>
  <c r="E83" i="6"/>
  <c r="E84" i="6"/>
  <c r="E85" i="6"/>
  <c r="E86" i="6"/>
  <c r="E87" i="6"/>
  <c r="E88" i="6"/>
  <c r="F81" i="6"/>
  <c r="F82" i="6"/>
  <c r="F83" i="6"/>
  <c r="F84" i="6"/>
  <c r="F85" i="6"/>
  <c r="F86" i="6"/>
  <c r="F87" i="6"/>
  <c r="F88" i="6"/>
  <c r="J81" i="6"/>
  <c r="G81" i="6" s="1"/>
  <c r="J82" i="6"/>
  <c r="G82" i="6" s="1"/>
  <c r="J83" i="6"/>
  <c r="G83" i="6" s="1"/>
  <c r="J84" i="6"/>
  <c r="G84" i="6" s="1"/>
  <c r="J85" i="6"/>
  <c r="G85" i="6" s="1"/>
  <c r="J86" i="6"/>
  <c r="G86" i="6" s="1"/>
  <c r="J87" i="6"/>
  <c r="G87" i="6" s="1"/>
  <c r="J88" i="6"/>
  <c r="G88" i="6" s="1"/>
  <c r="A80" i="6"/>
  <c r="B80" i="6"/>
  <c r="C80" i="6"/>
  <c r="D80" i="6"/>
  <c r="E80" i="6"/>
  <c r="F80" i="6"/>
  <c r="J80" i="6"/>
  <c r="G80" i="6" s="1"/>
  <c r="A73" i="6"/>
  <c r="A74" i="6"/>
  <c r="A75" i="6"/>
  <c r="A76" i="6"/>
  <c r="A77" i="6"/>
  <c r="A78" i="6"/>
  <c r="A79" i="6"/>
  <c r="B73" i="6"/>
  <c r="B74" i="6"/>
  <c r="B75" i="6"/>
  <c r="B76" i="6"/>
  <c r="B77" i="6"/>
  <c r="B78" i="6"/>
  <c r="B79" i="6"/>
  <c r="C73" i="6"/>
  <c r="C74" i="6"/>
  <c r="C75" i="6"/>
  <c r="C76" i="6"/>
  <c r="C77" i="6"/>
  <c r="C78" i="6"/>
  <c r="C79" i="6"/>
  <c r="D73" i="6"/>
  <c r="D74" i="6"/>
  <c r="D75" i="6"/>
  <c r="D76" i="6"/>
  <c r="D77" i="6"/>
  <c r="D78" i="6"/>
  <c r="D79" i="6"/>
  <c r="E73" i="6"/>
  <c r="E74" i="6"/>
  <c r="E75" i="6"/>
  <c r="E76" i="6"/>
  <c r="E77" i="6"/>
  <c r="E78" i="6"/>
  <c r="E79" i="6"/>
  <c r="F73" i="6"/>
  <c r="F74" i="6"/>
  <c r="F75" i="6"/>
  <c r="F76" i="6"/>
  <c r="F77" i="6"/>
  <c r="F78" i="6"/>
  <c r="F79" i="6"/>
  <c r="J73" i="6"/>
  <c r="G73" i="6" s="1"/>
  <c r="J74" i="6"/>
  <c r="G74" i="6" s="1"/>
  <c r="J75" i="6"/>
  <c r="G75" i="6" s="1"/>
  <c r="J76" i="6"/>
  <c r="G76" i="6" s="1"/>
  <c r="J77" i="6"/>
  <c r="G77" i="6" s="1"/>
  <c r="J78" i="6"/>
  <c r="G78" i="6" s="1"/>
  <c r="J79" i="6"/>
  <c r="G79" i="6" s="1"/>
  <c r="A72" i="6"/>
  <c r="B72" i="6"/>
  <c r="C72" i="6"/>
  <c r="D72" i="6"/>
  <c r="E72" i="6"/>
  <c r="F72" i="6"/>
  <c r="J72" i="6"/>
  <c r="G72" i="6" s="1"/>
  <c r="A70" i="6"/>
  <c r="A71" i="6"/>
  <c r="B70" i="6"/>
  <c r="B71" i="6"/>
  <c r="C70" i="6"/>
  <c r="C71" i="6"/>
  <c r="D70" i="6"/>
  <c r="D71" i="6"/>
  <c r="E70" i="6"/>
  <c r="E71" i="6"/>
  <c r="F70" i="6"/>
  <c r="F71" i="6"/>
  <c r="J70" i="6"/>
  <c r="G70" i="6" s="1"/>
  <c r="J71" i="6"/>
  <c r="G71" i="6" s="1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9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9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9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9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9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9" i="6"/>
  <c r="J39" i="6"/>
  <c r="G39" i="6" s="1"/>
  <c r="J40" i="6"/>
  <c r="G40" i="6" s="1"/>
  <c r="J41" i="6"/>
  <c r="G41" i="6" s="1"/>
  <c r="J42" i="6"/>
  <c r="G42" i="6" s="1"/>
  <c r="J43" i="6"/>
  <c r="G43" i="6" s="1"/>
  <c r="J44" i="6"/>
  <c r="G44" i="6" s="1"/>
  <c r="J45" i="6"/>
  <c r="G45" i="6" s="1"/>
  <c r="J46" i="6"/>
  <c r="G46" i="6" s="1"/>
  <c r="J47" i="6"/>
  <c r="G47" i="6" s="1"/>
  <c r="J48" i="6"/>
  <c r="G48" i="6" s="1"/>
  <c r="J49" i="6"/>
  <c r="G49" i="6" s="1"/>
  <c r="J50" i="6"/>
  <c r="G50" i="6" s="1"/>
  <c r="J51" i="6"/>
  <c r="G51" i="6" s="1"/>
  <c r="J52" i="6"/>
  <c r="G52" i="6" s="1"/>
  <c r="J53" i="6"/>
  <c r="G53" i="6" s="1"/>
  <c r="J54" i="6"/>
  <c r="G54" i="6" s="1"/>
  <c r="J55" i="6"/>
  <c r="G55" i="6" s="1"/>
  <c r="J56" i="6"/>
  <c r="G56" i="6" s="1"/>
  <c r="J57" i="6"/>
  <c r="G57" i="6" s="1"/>
  <c r="J58" i="6"/>
  <c r="G58" i="6" s="1"/>
  <c r="J59" i="6"/>
  <c r="G59" i="6" s="1"/>
  <c r="J60" i="6"/>
  <c r="G60" i="6" s="1"/>
  <c r="J61" i="6"/>
  <c r="G61" i="6" s="1"/>
  <c r="J62" i="6"/>
  <c r="G62" i="6" s="1"/>
  <c r="J63" i="6"/>
  <c r="G63" i="6" s="1"/>
  <c r="J64" i="6"/>
  <c r="G64" i="6" s="1"/>
  <c r="J65" i="6"/>
  <c r="G65" i="6" s="1"/>
  <c r="J66" i="6"/>
  <c r="G66" i="6" s="1"/>
  <c r="J67" i="6"/>
  <c r="G67" i="6" s="1"/>
  <c r="J69" i="6"/>
  <c r="G69" i="6" s="1"/>
  <c r="J2" i="6"/>
  <c r="G2" i="6" s="1"/>
  <c r="J3" i="6"/>
  <c r="G3" i="6" s="1"/>
  <c r="J4" i="6"/>
  <c r="G4" i="6" s="1"/>
  <c r="J5" i="6"/>
  <c r="G5" i="6" s="1"/>
  <c r="J6" i="6"/>
  <c r="G6" i="6" s="1"/>
  <c r="J7" i="6"/>
  <c r="G7" i="6" s="1"/>
  <c r="J8" i="6"/>
  <c r="G8" i="6" s="1"/>
  <c r="J9" i="6"/>
  <c r="G9" i="6" s="1"/>
  <c r="J10" i="6"/>
  <c r="G10" i="6" s="1"/>
  <c r="J11" i="6"/>
  <c r="G11" i="6" s="1"/>
  <c r="J12" i="6"/>
  <c r="G12" i="6" s="1"/>
  <c r="J13" i="6"/>
  <c r="G13" i="6" s="1"/>
  <c r="J14" i="6"/>
  <c r="G14" i="6" s="1"/>
  <c r="J15" i="6"/>
  <c r="G15" i="6" s="1"/>
  <c r="J16" i="6"/>
  <c r="G16" i="6" s="1"/>
  <c r="J17" i="6"/>
  <c r="G17" i="6" s="1"/>
  <c r="J18" i="6"/>
  <c r="G18" i="6" s="1"/>
  <c r="J19" i="6"/>
  <c r="J20" i="6"/>
  <c r="G20" i="6" s="1"/>
  <c r="J21" i="6"/>
  <c r="J22" i="6"/>
  <c r="G22" i="6" s="1"/>
  <c r="J23" i="6"/>
  <c r="G23" i="6" s="1"/>
  <c r="J24" i="6"/>
  <c r="G24" i="6" s="1"/>
  <c r="J25" i="6"/>
  <c r="G25" i="6" s="1"/>
  <c r="J26" i="6"/>
  <c r="G26" i="6" s="1"/>
  <c r="J27" i="6"/>
  <c r="G27" i="6" s="1"/>
  <c r="J28" i="6"/>
  <c r="G28" i="6" s="1"/>
  <c r="J29" i="6"/>
  <c r="G29" i="6" s="1"/>
  <c r="J30" i="6"/>
  <c r="G30" i="6" s="1"/>
  <c r="J31" i="6"/>
  <c r="G31" i="6" s="1"/>
  <c r="J32" i="6"/>
  <c r="G32" i="6" s="1"/>
  <c r="J33" i="6"/>
  <c r="G33" i="6" s="1"/>
  <c r="J34" i="6"/>
  <c r="G34" i="6" s="1"/>
  <c r="J35" i="6"/>
  <c r="J36" i="6"/>
  <c r="G36" i="6" s="1"/>
  <c r="J37" i="6"/>
  <c r="G37" i="6" s="1"/>
  <c r="J38" i="6"/>
  <c r="G38" i="6" s="1"/>
  <c r="G10" i="9"/>
  <c r="G11" i="9"/>
  <c r="G12" i="9"/>
  <c r="G13" i="9"/>
  <c r="G14" i="9"/>
  <c r="G15" i="9"/>
  <c r="G16" i="9"/>
  <c r="G17" i="9"/>
  <c r="G18" i="9"/>
  <c r="G19" i="9"/>
  <c r="G20" i="9"/>
  <c r="G21" i="9"/>
  <c r="C4" i="9"/>
  <c r="D4" i="9"/>
  <c r="E4" i="9"/>
  <c r="A38" i="6"/>
  <c r="B38" i="6"/>
  <c r="C38" i="6"/>
  <c r="D38" i="6"/>
  <c r="E38" i="6"/>
  <c r="F38" i="6"/>
  <c r="A37" i="6"/>
  <c r="B37" i="6"/>
  <c r="C37" i="6"/>
  <c r="D37" i="6"/>
  <c r="E37" i="6"/>
  <c r="F37" i="6"/>
  <c r="A36" i="6"/>
  <c r="B36" i="6"/>
  <c r="C36" i="6"/>
  <c r="D36" i="6"/>
  <c r="E36" i="6"/>
  <c r="F36" i="6"/>
  <c r="A32" i="6"/>
  <c r="A33" i="6"/>
  <c r="A34" i="6"/>
  <c r="A35" i="6"/>
  <c r="B32" i="6"/>
  <c r="B33" i="6"/>
  <c r="B34" i="6"/>
  <c r="B35" i="6"/>
  <c r="C32" i="6"/>
  <c r="C33" i="6"/>
  <c r="C34" i="6"/>
  <c r="C35" i="6"/>
  <c r="D32" i="6"/>
  <c r="D33" i="6"/>
  <c r="D34" i="6"/>
  <c r="D35" i="6"/>
  <c r="E32" i="6"/>
  <c r="E33" i="6"/>
  <c r="E34" i="6"/>
  <c r="E35" i="6"/>
  <c r="F32" i="6"/>
  <c r="F33" i="6"/>
  <c r="F34" i="6"/>
  <c r="F35" i="6"/>
  <c r="G35" i="6"/>
  <c r="A31" i="6"/>
  <c r="B31" i="6"/>
  <c r="C31" i="6"/>
  <c r="D31" i="6"/>
  <c r="E31" i="6"/>
  <c r="F31" i="6"/>
  <c r="A30" i="6"/>
  <c r="B30" i="6"/>
  <c r="C30" i="6"/>
  <c r="D30" i="6"/>
  <c r="E30" i="6"/>
  <c r="F30" i="6"/>
  <c r="E3" i="9"/>
  <c r="D3" i="9"/>
  <c r="C3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10" i="9"/>
  <c r="E11" i="9"/>
  <c r="E12" i="9"/>
  <c r="E13" i="9"/>
  <c r="E14" i="9"/>
  <c r="E15" i="9"/>
  <c r="E16" i="9"/>
  <c r="E17" i="9"/>
  <c r="E18" i="9"/>
  <c r="E19" i="9"/>
  <c r="E20" i="9"/>
  <c r="E21" i="9"/>
  <c r="E2" i="9"/>
  <c r="A23" i="6"/>
  <c r="A24" i="6"/>
  <c r="A25" i="6"/>
  <c r="A26" i="6"/>
  <c r="A27" i="6"/>
  <c r="A28" i="6"/>
  <c r="A29" i="6"/>
  <c r="B23" i="6"/>
  <c r="B24" i="6"/>
  <c r="B25" i="6"/>
  <c r="B26" i="6"/>
  <c r="B27" i="6"/>
  <c r="B28" i="6"/>
  <c r="B29" i="6"/>
  <c r="C23" i="6"/>
  <c r="C24" i="6"/>
  <c r="C25" i="6"/>
  <c r="C26" i="6"/>
  <c r="C27" i="6"/>
  <c r="C28" i="6"/>
  <c r="C29" i="6"/>
  <c r="D23" i="6"/>
  <c r="D24" i="6"/>
  <c r="D25" i="6"/>
  <c r="D26" i="6"/>
  <c r="D27" i="6"/>
  <c r="D28" i="6"/>
  <c r="D29" i="6"/>
  <c r="E23" i="6"/>
  <c r="E24" i="6"/>
  <c r="E25" i="6"/>
  <c r="E26" i="6"/>
  <c r="E27" i="6"/>
  <c r="E28" i="6"/>
  <c r="E29" i="6"/>
  <c r="F23" i="6"/>
  <c r="F24" i="6"/>
  <c r="F25" i="6"/>
  <c r="F26" i="6"/>
  <c r="F27" i="6"/>
  <c r="F28" i="6"/>
  <c r="F29" i="6"/>
  <c r="A22" i="6"/>
  <c r="B22" i="6"/>
  <c r="C22" i="6"/>
  <c r="D22" i="6"/>
  <c r="E22" i="6"/>
  <c r="F22" i="6"/>
  <c r="A21" i="6"/>
  <c r="B21" i="6"/>
  <c r="C21" i="6"/>
  <c r="D21" i="6"/>
  <c r="E21" i="6"/>
  <c r="F21" i="6"/>
  <c r="G21" i="6"/>
  <c r="A20" i="6"/>
  <c r="B20" i="6"/>
  <c r="C20" i="6"/>
  <c r="D20" i="6"/>
  <c r="E20" i="6"/>
  <c r="F20" i="6"/>
  <c r="G19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D2" i="9"/>
  <c r="C2" i="9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</calcChain>
</file>

<file path=xl/sharedStrings.xml><?xml version="1.0" encoding="utf-8"?>
<sst xmlns="http://schemas.openxmlformats.org/spreadsheetml/2006/main" count="477" uniqueCount="145">
  <si>
    <t>coordinates</t>
  </si>
  <si>
    <t>amount</t>
  </si>
  <si>
    <t>capacity</t>
  </si>
  <si>
    <t>terminals</t>
  </si>
  <si>
    <t>timestep 0</t>
  </si>
  <si>
    <t>node 1</t>
  </si>
  <si>
    <t>node 2</t>
  </si>
  <si>
    <t>obstacle 0</t>
  </si>
  <si>
    <t>obstacle 1</t>
  </si>
  <si>
    <t>obstacle 2</t>
  </si>
  <si>
    <t>ID</t>
  </si>
  <si>
    <t>UTM_Easting_1</t>
  </si>
  <si>
    <t>UTM_Northing_1</t>
  </si>
  <si>
    <t>UTM_Easting_2</t>
  </si>
  <si>
    <t>UTM_Northing_2</t>
  </si>
  <si>
    <t>UTM_Easting</t>
  </si>
  <si>
    <t>UTM_Northing</t>
  </si>
  <si>
    <t>Categorie</t>
  </si>
  <si>
    <t>Node 1</t>
  </si>
  <si>
    <t>Node 2</t>
  </si>
  <si>
    <t>cluster</t>
  </si>
  <si>
    <t>Demand aardgas</t>
  </si>
  <si>
    <t>Longitude</t>
  </si>
  <si>
    <t>Latitude</t>
  </si>
  <si>
    <t>UTM_Zone</t>
  </si>
  <si>
    <t>NODES</t>
  </si>
  <si>
    <t>W01</t>
  </si>
  <si>
    <t>31N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</si>
  <si>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</si>
  <si>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</si>
  <si>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</si>
  <si>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</si>
  <si>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</si>
  <si>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</si>
  <si>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</si>
  <si>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</si>
  <si>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</si>
  <si>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</si>
  <si>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UTM_Zone1</t>
  </si>
  <si>
    <t>UTM_Zone2</t>
  </si>
  <si>
    <t>Capaciteiten</t>
  </si>
  <si>
    <t>Capaciteit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</si>
  <si>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</si>
  <si>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</si>
  <si>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</si>
  <si>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</si>
  <si>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</si>
  <si>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</si>
  <si>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</si>
  <si>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</si>
  <si>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</si>
  <si>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</si>
  <si>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</si>
  <si>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</si>
  <si>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</si>
  <si>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Industry</t>
  </si>
  <si>
    <t>IND-019</t>
  </si>
  <si>
    <t>IND-031,IND-210,IND-219,IND-233,IND-247,IND-265,IND-271</t>
  </si>
  <si>
    <t>IND-032</t>
  </si>
  <si>
    <t>IND-035</t>
  </si>
  <si>
    <t>IND-060,IND-280</t>
  </si>
  <si>
    <t>IND-065</t>
  </si>
  <si>
    <t>IND-091,IND-256</t>
  </si>
  <si>
    <t>IND-113</t>
  </si>
  <si>
    <t>IND-130</t>
  </si>
  <si>
    <t>IND-248</t>
  </si>
  <si>
    <t>IND-275</t>
  </si>
  <si>
    <t>IND-276</t>
  </si>
  <si>
    <t>IND-296</t>
  </si>
  <si>
    <t>IND-298</t>
  </si>
  <si>
    <t>IND-326</t>
  </si>
  <si>
    <t>IND-327</t>
  </si>
  <si>
    <t>IND-329</t>
  </si>
  <si>
    <t>IND-330</t>
  </si>
  <si>
    <t>IND-350</t>
  </si>
  <si>
    <t>IND-363</t>
  </si>
  <si>
    <t>IND-365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</si>
  <si>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</si>
  <si>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</si>
  <si>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</si>
  <si>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</si>
  <si>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</si>
  <si>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</si>
  <si>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</si>
  <si>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</si>
  <si>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</si>
  <si>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</si>
  <si>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</si>
  <si>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</si>
  <si>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</si>
  <si>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</si>
  <si>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</si>
  <si>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</si>
  <si>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</si>
  <si>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</si>
  <si>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</si>
  <si>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</si>
  <si>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</si>
  <si>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</si>
  <si>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</si>
  <si>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</si>
  <si>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</si>
  <si>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</si>
  <si>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</si>
  <si>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</si>
  <si>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</si>
  <si>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</si>
  <si>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</si>
  <si>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</si>
  <si>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</si>
  <si>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</si>
  <si>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</si>
  <si>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</si>
  <si>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</si>
  <si>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</si>
  <si>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</si>
  <si>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</si>
  <si>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</si>
  <si>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</si>
  <si>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</si>
  <si>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</si>
  <si>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</si>
  <si>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</si>
  <si>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</si>
  <si>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</si>
  <si>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</si>
  <si>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</si>
  <si>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</si>
  <si>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</si>
  <si>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</si>
  <si>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</si>
  <si>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</si>
  <si>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</si>
  <si>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</si>
  <si>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</si>
  <si>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</si>
  <si>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</si>
  <si>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</si>
  <si>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</si>
  <si>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</si>
  <si>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</si>
  <si>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</si>
  <si>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Pipeline</t>
  </si>
  <si>
    <t>Waterway</t>
  </si>
  <si>
    <t>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</si>
</sst>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"/>
    <numFmt numFmtId="165" formatCode="0.0000000000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1" fillId="0" borderId="4" xfId="0" applyFont="1" applyBorder="1"/>
    <xf numFmtId="0" fontId="3" fillId="0" borderId="2" xfId="0" applyFont="1" applyBorder="1"/>
    <xf numFmtId="0" fontId="3" fillId="0" borderId="5" xfId="0" applyFont="1" applyBorder="1"/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/>
    <xf numFmtId="0" fontId="5" fillId="0" borderId="2" xfId="0" applyFont="1" applyBorder="1"/>
    <xf numFmtId="164" fontId="0" fillId="0" borderId="6" xfId="0" applyNumberFormat="1" applyBorder="1" applyAlignment="1">
      <alignment horizontal="center"/>
    </xf>
    <xf numFmtId="0" fontId="3" fillId="0" borderId="6" xfId="0" applyFont="1" applyBorder="1"/>
    <xf numFmtId="0" fontId="5" fillId="0" borderId="6" xfId="0" applyFont="1" applyBorder="1"/>
    <xf numFmtId="0" fontId="5" fillId="0" borderId="5" xfId="0" applyFon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1" fontId="0" fillId="0" borderId="2" xfId="0" applyNumberFormat="1" applyBorder="1"/>
    <xf numFmtId="1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center"/>
    </xf>
  </cellXfs>
  <cellStyles count="1">
    <cellStyle name="Standaard" xfId="0" builtinId="0"/>
  </cellStyles>
  <dxfs count="33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65" formatCode="0.0000000000000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0.000000000000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00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3382B5-DDBE-4A96-A02F-66187B1724FB}" name="Table3" displayName="Table3" ref="A1:G80" totalsRowShown="0" headerRowDxfId="32" dataDxfId="30" headerRowBorderDxfId="31" tableBorderDxfId="29" totalsRowBorderDxfId="28">
  <autoFilter ref="A1:G80" xr:uid="{CD3382B5-DDBE-4A96-A02F-66187B1724FB}"/>
  <tableColumns count="7">
    <tableColumn id="1" xr3:uid="{8ED322A1-F0B4-4A6B-9679-23C18FC3D5DC}" name="terminals" dataDxfId="27"/>
    <tableColumn id="5" xr3:uid="{BF1C205A-0347-468E-B13F-C19979330838}" name="ID" dataDxfId="26"/>
    <tableColumn id="2" xr3:uid="{2181ECC8-119D-4520-8720-053D91AE10E5}" name="UTM_Easting" dataDxfId="25"/>
    <tableColumn id="4" xr3:uid="{430C2FF0-DA7C-44C3-9B1C-D69ED838D74E}" name="UTM_Northing" dataDxfId="24"/>
    <tableColumn id="7" xr3:uid="{117C31E1-8720-4DA6-96D8-77DF6696D34D}" name="UTM_Zone" dataDxfId="23">
      <calculatedColumnFormula>_xlfn.XLOOKUP(Table3[[#This Row],[ID]],Tabel7[ID],Tabel7[UTM_Zone],"")</calculatedColumnFormula>
    </tableColumn>
    <tableColumn id="6" xr3:uid="{7A797B3E-DD18-4B03-A9E1-A7AAFF004D90}" name="Categorie" dataDxfId="22"/>
    <tableColumn id="3" xr3:uid="{D1CD9C65-6FA6-4EBD-9B35-3EB13822A749}" name="timestep 0" dataDxfId="21">
      <calculatedColumnFormula>_xlfn.XLOOKUP(Table3[[#This Row],[ID]],Nodes_coordinaten[cluster],Nodes_coordinaten[Demand aardgas],"")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3" totalsRowShown="0">
  <autoFilter ref="A1:C3" xr:uid="{00000000-0009-0000-0100-000002000000}"/>
  <tableColumns count="3">
    <tableColumn id="1" xr3:uid="{00000000-0010-0000-0100-000001000000}" name="coordinates"/>
    <tableColumn id="2" xr3:uid="{00000000-0010-0000-0100-000002000000}" name="amount"/>
    <tableColumn id="3" xr3:uid="{00000000-0010-0000-0100-000003000000}" name="capacit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B65" totalsRowShown="0" headerRowDxfId="20" dataDxfId="19">
  <autoFilter ref="A1:B65" xr:uid="{00000000-0009-0000-0100-000004000000}"/>
  <tableColumns count="2">
    <tableColumn id="1" xr3:uid="{00000000-0010-0000-0200-000001000000}" name="node 1" dataDxfId="18"/>
    <tableColumn id="2" xr3:uid="{00000000-0010-0000-0200-000002000000}" name="node 2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C9" totalsRowShown="0" headerRowDxfId="16" dataDxfId="15">
  <autoFilter ref="A1:C9" xr:uid="{00000000-0009-0000-0100-000005000000}"/>
  <tableColumns count="3">
    <tableColumn id="1" xr3:uid="{00000000-0010-0000-0300-000001000000}" name="obstacle 0" dataDxfId="14"/>
    <tableColumn id="2" xr3:uid="{00000000-0010-0000-0300-000002000000}" name="obstacle 1" dataDxfId="13"/>
    <tableColumn id="3" xr3:uid="{00000000-0010-0000-0300-000003000000}" name="obstacle 2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A1:J88" totalsRowShown="0" headerRowDxfId="11" dataDxfId="10">
  <autoFilter ref="A1:J88" xr:uid="{00000000-0009-0000-0100-000001000000}"/>
  <tableColumns count="10">
    <tableColumn id="1" xr3:uid="{00000000-0010-0000-0400-000001000000}" name="UTM_Easting_1" dataDxfId="9">
      <calculatedColumnFormula>_xlfn.XLOOKUP(Table1[[#This Row],[Node 1]],Tabel7[ID],Tabel7[UTM_Easting],"")</calculatedColumnFormula>
    </tableColumn>
    <tableColumn id="4" xr3:uid="{155F7021-46C6-4D81-AD7E-472857C84DDF}" name="UTM_Northing_1" dataDxfId="8">
      <calculatedColumnFormula>_xlfn.XLOOKUP(Table1[[#This Row],[Node 1]],Tabel7[ID],Tabel7[UTM_Northing],"")</calculatedColumnFormula>
    </tableColumn>
    <tableColumn id="9" xr3:uid="{E7EBF74F-FFDD-45C0-9059-354AC24A9F97}" name="UTM_Zone1" dataDxfId="7">
      <calculatedColumnFormula>_xlfn.XLOOKUP(Table1[[#This Row],[Node 1]],Tabel7[ID],Tabel7[UTM_Zone],"")</calculatedColumnFormula>
    </tableColumn>
    <tableColumn id="2" xr3:uid="{00000000-0010-0000-0400-000002000000}" name="UTM_Easting_2" dataDxfId="6">
      <calculatedColumnFormula>_xlfn.XLOOKUP(Table1[[#This Row],[Node 2]],Tabel7[ID],Tabel7[UTM_Easting],"")</calculatedColumnFormula>
    </tableColumn>
    <tableColumn id="5" xr3:uid="{7E38811E-9E59-41D5-A067-C54BB12B10B7}" name="UTM_Northing_2" dataDxfId="5">
      <calculatedColumnFormula>_xlfn.XLOOKUP(Table1[[#This Row],[Node 2]],Tabel7[ID],Tabel7[UTM_Northing],"")</calculatedColumnFormula>
    </tableColumn>
    <tableColumn id="10" xr3:uid="{71A8C6C7-02D9-4850-B9E0-1F742120F30E}" name="UTM_Zone2" dataDxfId="4">
      <calculatedColumnFormula>_xlfn.XLOOKUP(Table1[[#This Row],[Node 2]],Tabel7[ID],Tabel7[UTM_Zone],"")</calculatedColumnFormula>
    </tableColumn>
    <tableColumn id="3" xr3:uid="{00000000-0010-0000-0400-000003000000}" name="capacity" dataDxfId="3">
      <calculatedColumnFormula>_xlfn.XLOOKUP(Table1[[#This Row],[Categorie]],Tabel8[Categorie],Tabel8[Capaciteit],"")</calculatedColumnFormula>
    </tableColumn>
    <tableColumn id="6" xr3:uid="{3DE0BA6A-B360-4024-A784-D1B2D165B0E4}" name="Node 1" dataDxfId="2"/>
    <tableColumn id="8" xr3:uid="{51F462C3-6578-433B-A0BA-99F598F31470}" name="Node 2" dataDxfId="1"/>
    <tableColumn id="7" xr3:uid="{271158FC-84DA-47C5-A865-D07EA48DF3D0}" name="Categorie" dataDxfId="0">
      <calculatedColumnFormula>IF(ISNUMBER(FIND("P",Table1[[#This Row],[Node 1]])),"Pipeline",
 IF(ISNUMBER(FIND("W",Table1[[#This Row],[Node 1]])),"Waterway",
 IF(ISNUMBER(FIND("R",Table1[[#This Row],[Node 1]])),"Road",
 "")))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52F5E0-78FD-4D57-9094-6EB53F56DBAD}" name="Nodes_coordinaten" displayName="Nodes_coordinaten" ref="A2:H23" totalsRowShown="0">
  <autoFilter ref="A2:H23" xr:uid="{C752F5E0-78FD-4D57-9094-6EB53F56DBAD}"/>
  <tableColumns count="8">
    <tableColumn id="1" xr3:uid="{52B01A56-BA7C-49D7-AEE5-AB087FDE7866}" name="cluster"/>
    <tableColumn id="2" xr3:uid="{03A696B1-D7B3-422F-AEB8-B34472ECF2B7}" name="Demand aardgas"/>
    <tableColumn id="3" xr3:uid="{2F6DCE5D-2C1C-4E12-874E-337BDC10AC42}" name="ID"/>
    <tableColumn id="5" xr3:uid="{A9E37F64-7E0B-4ECE-8642-18158482FB14}" name="Longitude"/>
    <tableColumn id="6" xr3:uid="{1A8736AA-54DE-4CFF-B44D-E0317919360E}" name="Latitude"/>
    <tableColumn id="7" xr3:uid="{9737C155-D96D-4904-861F-95CD99B09587}" name="UTM_Easting"/>
    <tableColumn id="8" xr3:uid="{E5324D25-0DF3-4ABF-AF41-D250BE3690C1}" name="UTM_Northing"/>
    <tableColumn id="9" xr3:uid="{E95CA955-8B43-4287-9A6F-2A28AB5403DD}" name="UTM_Zon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297E1B-E0D4-4ADC-98AF-042C26EC7E74}" name="Tabel7" displayName="Tabel7" ref="A1:F90" totalsRowShown="0">
  <autoFilter ref="A1:F90" xr:uid="{8C297E1B-E0D4-4ADC-98AF-042C26EC7E74}"/>
  <tableColumns count="6">
    <tableColumn id="1" xr3:uid="{DE582C5C-6136-40BC-A8E8-6D8121B45941}" name="ID"/>
    <tableColumn id="2" xr3:uid="{4E567C0E-99A6-4BB5-B767-71C9B7E65BA5}" name="Longitude"/>
    <tableColumn id="3" xr3:uid="{36D06F3C-6ABE-4386-B288-B4BCDCBBC0DA}" name="Latitude"/>
    <tableColumn id="4" xr3:uid="{19AA2BB1-59D3-4BA5-A118-994BB90DFC2E}" name="UTM_Easting"/>
    <tableColumn id="5" xr3:uid="{09826841-D50B-4910-97EF-2340DC86D6F7}" name="UTM_Northing"/>
    <tableColumn id="6" xr3:uid="{2C3A014A-7E17-4177-A061-A82B9A2A5A5A}" name="UTM_Zon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D35850-840E-4CB6-8243-C328C4EEB97C}" name="Tabel8" displayName="Tabel8" ref="I2:J5" totalsRowShown="0">
  <autoFilter ref="I2:J5" xr:uid="{0AD35850-840E-4CB6-8243-C328C4EEB97C}"/>
  <tableColumns count="2">
    <tableColumn id="1" xr3:uid="{B5C39A0F-29F1-4FB0-BC4D-F5699EA05B7A}" name="Categorie"/>
    <tableColumn id="2" xr3:uid="{DE68267B-5B07-4C95-BC82-09D1AE814554}" name="Capacite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B20F-5AAF-4BCB-9949-8687818E7D36}">
  <dimension ref="A1:G94"/>
  <sheetViews>
    <sheetView workbookViewId="0">
      <selection activeCell="G7" sqref="G7"/>
    </sheetView>
  </sheetViews>
  <sheetFormatPr defaultRowHeight="15" x14ac:dyDescent="0.25"/>
  <cols>
    <col min="1" max="2" width="11" customWidth="1"/>
    <col min="3" max="3" width="19" customWidth="1"/>
    <col min="4" max="6" width="19.85546875" customWidth="1"/>
    <col min="7" max="7" width="12" customWidth="1"/>
  </cols>
  <sheetData>
    <row r="1" spans="1:7" x14ac:dyDescent="0.25">
      <c r="A1" s="8" t="s">
        <v>3</v>
      </c>
      <c r="B1" s="8" t="s">
        <v>10</v>
      </c>
      <c r="C1" s="9" t="s">
        <v>15</v>
      </c>
      <c r="D1" s="9" t="s">
        <v>16</v>
      </c>
      <c r="E1" s="9" t="s">
        <v>24</v>
      </c>
      <c r="F1" s="9" t="s">
        <v>17</v>
      </c>
      <c r="G1" s="9" t="s">
        <v>4</v>
      </c>
    </row>
    <row r="2" spans="1:7" x14ac:dyDescent="0.25">
      <c r="A2" s="10">
        <v>0</v>
      </c>
      <c r="B2" s="15" t="s">
        <v>99</v>
      </c>
      <c r="C2" s="20">
        <f>_xlfn.XLOOKUP(Table3[[#This Row],[ID]],Tabel7[ID],Tabel7[UTM_Easting],"")</f>
        <v>713049</v>
      </c>
      <c r="D2" s="20">
        <f>_xlfn.XLOOKUP(Table3[[#This Row],[ID]],Tabel7[ID],Tabel7[UTM_Northing],"")</f>
        <v>5634062</v>
      </c>
      <c r="E2" s="20" t="str">
        <f>_xlfn.XLOOKUP(Table3[[#This Row],[ID]],Tabel7[ID],Tabel7[UTM_Zone],"")</f>
        <v>31N</v>
      </c>
      <c r="F2" s="20" t="s">
        <v>144</v>
      </c>
      <c r="G2" s="26">
        <v>-1000</v>
      </c>
    </row>
    <row r="3" spans="1:7" x14ac:dyDescent="0.25">
      <c r="A3" s="10">
        <v>1</v>
      </c>
      <c r="B3" s="10" t="s">
        <v>107</v>
      </c>
      <c r="C3" s="20">
        <f>_xlfn.XLOOKUP(Table3[[#This Row],[ID]],Tabel7[ID],Tabel7[UTM_Easting],"")</f>
        <v>690581</v>
      </c>
      <c r="D3" s="20">
        <f>_xlfn.XLOOKUP(Table3[[#This Row],[ID]],Tabel7[ID],Tabel7[UTM_Northing],"")</f>
        <v>5626721</v>
      </c>
      <c r="E3" s="20" t="str">
        <f>_xlfn.XLOOKUP(Table3[[#This Row],[ID]],Tabel7[ID],Tabel7[UTM_Zone],"")</f>
        <v>31N</v>
      </c>
      <c r="F3" s="20" t="s">
        <v>144</v>
      </c>
      <c r="G3" s="26">
        <v>-1000</v>
      </c>
    </row>
    <row r="4" spans="1:7" x14ac:dyDescent="0.25">
      <c r="A4" s="10">
        <v>2</v>
      </c>
      <c r="B4" s="10" t="s">
        <v>42</v>
      </c>
      <c r="C4" s="20">
        <f>_xlfn.XLOOKUP(Table3[[#This Row],[ID]],Tabel7[ID],Tabel7[UTM_Easting],"")</f>
        <v>695866</v>
      </c>
      <c r="D4" s="20">
        <f>_xlfn.XLOOKUP(Table3[[#This Row],[ID]],Tabel7[ID],Tabel7[UTM_Northing],"")</f>
        <v>5678713</v>
      </c>
      <c r="E4" s="20" t="str">
        <f>_xlfn.XLOOKUP(Table3[[#This Row],[ID]],Tabel7[ID],Tabel7[UTM_Zone],"")</f>
        <v>31N</v>
      </c>
      <c r="F4" s="20" t="s">
        <v>144</v>
      </c>
      <c r="G4" s="26">
        <v>-1000</v>
      </c>
    </row>
    <row r="5" spans="1:7" x14ac:dyDescent="0.25">
      <c r="A5" s="10">
        <v>3</v>
      </c>
      <c r="B5" s="15" t="s">
        <v>116</v>
      </c>
      <c r="C5" s="20">
        <f>_xlfn.XLOOKUP(Table3[[#This Row],[ID]],Tabel7[ID],Tabel7[UTM_Easting],"")</f>
        <v>715997</v>
      </c>
      <c r="D5" s="20">
        <f>_xlfn.XLOOKUP(Table3[[#This Row],[ID]],Tabel7[ID],Tabel7[UTM_Northing],"")</f>
        <v>5684753</v>
      </c>
      <c r="E5" s="20" t="str">
        <f>_xlfn.XLOOKUP(Table3[[#This Row],[ID]],Tabel7[ID],Tabel7[UTM_Zone],"")</f>
        <v>31N</v>
      </c>
      <c r="F5" s="20" t="s">
        <v>144</v>
      </c>
      <c r="G5" s="26">
        <v>-1000</v>
      </c>
    </row>
    <row r="6" spans="1:7" x14ac:dyDescent="0.25">
      <c r="A6" s="10">
        <v>4</v>
      </c>
      <c r="B6" s="15" t="s">
        <v>26</v>
      </c>
      <c r="C6" s="20">
        <f>_xlfn.XLOOKUP(Table3[[#This Row],[ID]],Tabel7[ID],Tabel7[UTM_Easting],"")</f>
        <v>712038</v>
      </c>
      <c r="D6" s="20">
        <f>_xlfn.XLOOKUP(Table3[[#This Row],[ID]],Tabel7[ID],Tabel7[UTM_Northing],"")</f>
        <v>5685513</v>
      </c>
      <c r="E6" s="20" t="str">
        <f>_xlfn.XLOOKUP(Table3[[#This Row],[ID]],Tabel7[ID],Tabel7[UTM_Zone],"")</f>
        <v>31N</v>
      </c>
      <c r="F6" s="20" t="s">
        <v>143</v>
      </c>
      <c r="G6" s="26">
        <v>-600</v>
      </c>
    </row>
    <row r="7" spans="1:7" x14ac:dyDescent="0.25">
      <c r="A7" s="10">
        <v>5</v>
      </c>
      <c r="B7" s="15" t="s">
        <v>141</v>
      </c>
      <c r="C7" s="20">
        <f>_xlfn.XLOOKUP(Table3[[#This Row],[ID]],Tabel7[ID],Tabel7[UTM_Easting],"")</f>
        <v>689826</v>
      </c>
      <c r="D7" s="20">
        <f>_xlfn.XLOOKUP(Table3[[#This Row],[ID]],Tabel7[ID],Tabel7[UTM_Northing],"")</f>
        <v>5632428</v>
      </c>
      <c r="E7" s="20" t="str">
        <f>_xlfn.XLOOKUP(Table3[[#This Row],[ID]],Tabel7[ID],Tabel7[UTM_Zone],"")</f>
        <v>31N</v>
      </c>
      <c r="F7" s="20" t="s">
        <v>143</v>
      </c>
      <c r="G7" s="26">
        <v>-600</v>
      </c>
    </row>
    <row r="8" spans="1:7" x14ac:dyDescent="0.25">
      <c r="A8" s="10">
        <v>6</v>
      </c>
      <c r="B8" s="15" t="s">
        <v>117</v>
      </c>
      <c r="C8" s="20">
        <f>_xlfn.XLOOKUP(Table3[[#This Row],[ID]],Tabel7[ID],Tabel7[UTM_Easting],"")</f>
        <v>716695</v>
      </c>
      <c r="D8" s="20">
        <f>_xlfn.XLOOKUP(Table3[[#This Row],[ID]],Tabel7[ID],Tabel7[UTM_Northing],"")</f>
        <v>5684667</v>
      </c>
      <c r="E8" s="20" t="str">
        <f>_xlfn.XLOOKUP(Table3[[#This Row],[ID]],Tabel7[ID],Tabel7[UTM_Zone],"")</f>
        <v>31N</v>
      </c>
      <c r="F8" s="20" t="s">
        <v>142</v>
      </c>
      <c r="G8" s="26">
        <v>-800</v>
      </c>
    </row>
    <row r="9" spans="1:7" x14ac:dyDescent="0.25">
      <c r="A9" s="10">
        <v>7</v>
      </c>
      <c r="B9" s="15" t="s">
        <v>125</v>
      </c>
      <c r="C9" s="20">
        <f>_xlfn.XLOOKUP(Table3[[#This Row],[ID]],Tabel7[ID],Tabel7[UTM_Easting],"")</f>
        <v>692077</v>
      </c>
      <c r="D9" s="20">
        <f>_xlfn.XLOOKUP(Table3[[#This Row],[ID]],Tabel7[ID],Tabel7[UTM_Northing],"")</f>
        <v>5627047</v>
      </c>
      <c r="E9" s="20" t="str">
        <f>_xlfn.XLOOKUP(Table3[[#This Row],[ID]],Tabel7[ID],Tabel7[UTM_Zone],"")</f>
        <v>31N</v>
      </c>
      <c r="F9" s="20" t="s">
        <v>142</v>
      </c>
      <c r="G9" s="26">
        <v>-800</v>
      </c>
    </row>
    <row r="10" spans="1:7" x14ac:dyDescent="0.25">
      <c r="A10" s="10">
        <v>8</v>
      </c>
      <c r="B10" s="19">
        <v>14</v>
      </c>
      <c r="C10" s="20">
        <f>_xlfn.XLOOKUP(Table3[[#This Row],[ID]],Nodes_coordinaten[cluster],Nodes_coordinaten[UTM_Easting],"")</f>
        <v>695256</v>
      </c>
      <c r="D10" s="20">
        <f>_xlfn.XLOOKUP(Table3[[#This Row],[ID]],Nodes_coordinaten[cluster],Nodes_coordinaten[UTM_Northing],"")</f>
        <v>5651271</v>
      </c>
      <c r="E10" s="20" t="str">
        <f>_xlfn.XLOOKUP(Table3[[#This Row],[ID]],Nodes_coordinaten[cluster],Nodes_coordinaten[UTM_Zone],"")</f>
        <v>31N</v>
      </c>
      <c r="F10" s="20" t="s">
        <v>55</v>
      </c>
      <c r="G10" s="26">
        <f>_xlfn.XLOOKUP(Table3[[#This Row],[ID]],Nodes_coordinaten[cluster],Nodes_coordinaten[Demand aardgas],"")</f>
        <v>3.1556503198294239</v>
      </c>
    </row>
    <row r="11" spans="1:7" x14ac:dyDescent="0.25">
      <c r="A11" s="10">
        <v>9</v>
      </c>
      <c r="B11" s="15">
        <v>23</v>
      </c>
      <c r="C11" s="20">
        <f>_xlfn.XLOOKUP(Table3[[#This Row],[ID]],Nodes_coordinaten[cluster],Nodes_coordinaten[UTM_Easting],"")</f>
        <v>690845</v>
      </c>
      <c r="D11" s="20">
        <f>_xlfn.XLOOKUP(Table3[[#This Row],[ID]],Nodes_coordinaten[cluster],Nodes_coordinaten[UTM_Northing],"")</f>
        <v>5639313</v>
      </c>
      <c r="E11" s="20" t="str">
        <f>_xlfn.XLOOKUP(Table3[[#This Row],[ID]],Nodes_coordinaten[cluster],Nodes_coordinaten[UTM_Zone],"")</f>
        <v>31N</v>
      </c>
      <c r="F11" s="20" t="s">
        <v>55</v>
      </c>
      <c r="G11" s="26">
        <f>_xlfn.XLOOKUP(Table3[[#This Row],[ID]],Nodes_coordinaten[cluster],Nodes_coordinaten[Demand aardgas],"")</f>
        <v>274.57771420802999</v>
      </c>
    </row>
    <row r="12" spans="1:7" x14ac:dyDescent="0.25">
      <c r="A12" s="10">
        <v>10</v>
      </c>
      <c r="B12" s="15">
        <v>24</v>
      </c>
      <c r="C12" s="20">
        <f>_xlfn.XLOOKUP(Table3[[#This Row],[ID]],Nodes_coordinaten[cluster],Nodes_coordinaten[UTM_Easting],"")</f>
        <v>712294</v>
      </c>
      <c r="D12" s="20">
        <f>_xlfn.XLOOKUP(Table3[[#This Row],[ID]],Nodes_coordinaten[cluster],Nodes_coordinaten[UTM_Northing],"")</f>
        <v>5646511</v>
      </c>
      <c r="E12" s="20" t="str">
        <f>_xlfn.XLOOKUP(Table3[[#This Row],[ID]],Nodes_coordinaten[cluster],Nodes_coordinaten[UTM_Zone],"")</f>
        <v>31N</v>
      </c>
      <c r="F12" s="20" t="s">
        <v>55</v>
      </c>
      <c r="G12" s="26">
        <f>_xlfn.XLOOKUP(Table3[[#This Row],[ID]],Nodes_coordinaten[cluster],Nodes_coordinaten[Demand aardgas],"")</f>
        <v>1.160714285714286</v>
      </c>
    </row>
    <row r="13" spans="1:7" x14ac:dyDescent="0.25">
      <c r="A13" s="10">
        <v>11</v>
      </c>
      <c r="B13" s="15">
        <v>25</v>
      </c>
      <c r="C13" s="20">
        <f>_xlfn.XLOOKUP(Table3[[#This Row],[ID]],Nodes_coordinaten[cluster],Nodes_coordinaten[UTM_Easting],"")</f>
        <v>705549</v>
      </c>
      <c r="D13" s="20">
        <f>_xlfn.XLOOKUP(Table3[[#This Row],[ID]],Nodes_coordinaten[cluster],Nodes_coordinaten[UTM_Northing],"")</f>
        <v>5670048</v>
      </c>
      <c r="E13" s="20" t="str">
        <f>_xlfn.XLOOKUP(Table3[[#This Row],[ID]],Nodes_coordinaten[cluster],Nodes_coordinaten[UTM_Zone],"")</f>
        <v>31N</v>
      </c>
      <c r="F13" s="20" t="s">
        <v>55</v>
      </c>
      <c r="G13" s="26">
        <f>_xlfn.XLOOKUP(Table3[[#This Row],[ID]],Nodes_coordinaten[cluster],Nodes_coordinaten[Demand aardgas],"")</f>
        <v>1.160714285714286</v>
      </c>
    </row>
    <row r="14" spans="1:7" x14ac:dyDescent="0.25">
      <c r="A14" s="10">
        <v>12</v>
      </c>
      <c r="B14" s="15">
        <v>41</v>
      </c>
      <c r="C14" s="20">
        <f>_xlfn.XLOOKUP(Table3[[#This Row],[ID]],Nodes_coordinaten[cluster],Nodes_coordinaten[UTM_Easting],"")</f>
        <v>709321</v>
      </c>
      <c r="D14" s="20">
        <f>_xlfn.XLOOKUP(Table3[[#This Row],[ID]],Nodes_coordinaten[cluster],Nodes_coordinaten[UTM_Northing],"")</f>
        <v>5676845</v>
      </c>
      <c r="E14" s="20" t="str">
        <f>_xlfn.XLOOKUP(Table3[[#This Row],[ID]],Nodes_coordinaten[cluster],Nodes_coordinaten[UTM_Zone],"")</f>
        <v>31N</v>
      </c>
      <c r="F14" s="20" t="s">
        <v>55</v>
      </c>
      <c r="G14" s="26">
        <f>_xlfn.XLOOKUP(Table3[[#This Row],[ID]],Nodes_coordinaten[cluster],Nodes_coordinaten[Demand aardgas],"")</f>
        <v>19.181291345470449</v>
      </c>
    </row>
    <row r="15" spans="1:7" x14ac:dyDescent="0.25">
      <c r="A15" s="10">
        <v>13</v>
      </c>
      <c r="B15" s="15">
        <v>46</v>
      </c>
      <c r="C15" s="20">
        <f>_xlfn.XLOOKUP(Table3[[#This Row],[ID]],Nodes_coordinaten[cluster],Nodes_coordinaten[UTM_Easting],"")</f>
        <v>699433</v>
      </c>
      <c r="D15" s="20">
        <f>_xlfn.XLOOKUP(Table3[[#This Row],[ID]],Nodes_coordinaten[cluster],Nodes_coordinaten[UTM_Northing],"")</f>
        <v>5661311</v>
      </c>
      <c r="E15" s="20" t="str">
        <f>_xlfn.XLOOKUP(Table3[[#This Row],[ID]],Nodes_coordinaten[cluster],Nodes_coordinaten[UTM_Zone],"")</f>
        <v>31N</v>
      </c>
      <c r="F15" s="20" t="s">
        <v>55</v>
      </c>
      <c r="G15" s="26">
        <f>_xlfn.XLOOKUP(Table3[[#This Row],[ID]],Nodes_coordinaten[cluster],Nodes_coordinaten[Demand aardgas],"")</f>
        <v>49.090909090909093</v>
      </c>
    </row>
    <row r="16" spans="1:7" x14ac:dyDescent="0.25">
      <c r="A16" s="10">
        <v>14</v>
      </c>
      <c r="B16" s="15">
        <v>56</v>
      </c>
      <c r="C16" s="20">
        <f>_xlfn.XLOOKUP(Table3[[#This Row],[ID]],Nodes_coordinaten[cluster],Nodes_coordinaten[UTM_Easting],"")</f>
        <v>713391</v>
      </c>
      <c r="D16" s="20">
        <f>_xlfn.XLOOKUP(Table3[[#This Row],[ID]],Nodes_coordinaten[cluster],Nodes_coordinaten[UTM_Northing],"")</f>
        <v>5672910</v>
      </c>
      <c r="E16" s="20" t="str">
        <f>_xlfn.XLOOKUP(Table3[[#This Row],[ID]],Nodes_coordinaten[cluster],Nodes_coordinaten[UTM_Zone],"")</f>
        <v>31N</v>
      </c>
      <c r="F16" s="20" t="s">
        <v>55</v>
      </c>
      <c r="G16" s="26">
        <f>_xlfn.XLOOKUP(Table3[[#This Row],[ID]],Nodes_coordinaten[cluster],Nodes_coordinaten[Demand aardgas],"")</f>
        <v>3.3009362549144319</v>
      </c>
    </row>
    <row r="17" spans="1:7" x14ac:dyDescent="0.25">
      <c r="A17" s="10">
        <v>15</v>
      </c>
      <c r="B17" s="15">
        <v>67</v>
      </c>
      <c r="C17" s="20">
        <f>_xlfn.XLOOKUP(Table3[[#This Row],[ID]],Nodes_coordinaten[cluster],Nodes_coordinaten[UTM_Easting],"")</f>
        <v>702369</v>
      </c>
      <c r="D17" s="20">
        <f>_xlfn.XLOOKUP(Table3[[#This Row],[ID]],Nodes_coordinaten[cluster],Nodes_coordinaten[UTM_Northing],"")</f>
        <v>5670909</v>
      </c>
      <c r="E17" s="20" t="str">
        <f>_xlfn.XLOOKUP(Table3[[#This Row],[ID]],Nodes_coordinaten[cluster],Nodes_coordinaten[UTM_Zone],"")</f>
        <v>31N</v>
      </c>
      <c r="F17" s="20" t="s">
        <v>55</v>
      </c>
      <c r="G17" s="26">
        <f>_xlfn.XLOOKUP(Table3[[#This Row],[ID]],Nodes_coordinaten[cluster],Nodes_coordinaten[Demand aardgas],"")</f>
        <v>7.6595744680851068</v>
      </c>
    </row>
    <row r="18" spans="1:7" x14ac:dyDescent="0.25">
      <c r="A18" s="10">
        <v>16</v>
      </c>
      <c r="B18" s="15">
        <v>77</v>
      </c>
      <c r="C18" s="20">
        <f>_xlfn.XLOOKUP(Table3[[#This Row],[ID]],Nodes_coordinaten[cluster],Nodes_coordinaten[UTM_Easting],"")</f>
        <v>713786</v>
      </c>
      <c r="D18" s="20">
        <f>_xlfn.XLOOKUP(Table3[[#This Row],[ID]],Nodes_coordinaten[cluster],Nodes_coordinaten[UTM_Northing],"")</f>
        <v>5640678</v>
      </c>
      <c r="E18" s="20" t="str">
        <f>_xlfn.XLOOKUP(Table3[[#This Row],[ID]],Nodes_coordinaten[cluster],Nodes_coordinaten[UTM_Zone],"")</f>
        <v>31N</v>
      </c>
      <c r="F18" s="20" t="s">
        <v>55</v>
      </c>
      <c r="G18" s="26">
        <f>_xlfn.XLOOKUP(Table3[[#This Row],[ID]],Nodes_coordinaten[cluster],Nodes_coordinaten[Demand aardgas],"")</f>
        <v>0.1452859350850077</v>
      </c>
    </row>
    <row r="19" spans="1:7" x14ac:dyDescent="0.25">
      <c r="A19" s="10">
        <v>17</v>
      </c>
      <c r="B19" s="18">
        <v>139</v>
      </c>
      <c r="C19" s="20">
        <f>_xlfn.XLOOKUP(Table3[[#This Row],[ID]],Nodes_coordinaten[cluster],Nodes_coordinaten[UTM_Easting],"")</f>
        <v>691233</v>
      </c>
      <c r="D19" s="20">
        <f>_xlfn.XLOOKUP(Table3[[#This Row],[ID]],Nodes_coordinaten[cluster],Nodes_coordinaten[UTM_Northing],"")</f>
        <v>5627957</v>
      </c>
      <c r="E19" s="20" t="str">
        <f>_xlfn.XLOOKUP(Table3[[#This Row],[ID]],Nodes_coordinaten[cluster],Nodes_coordinaten[UTM_Zone],"")</f>
        <v>31N</v>
      </c>
      <c r="F19" s="20" t="s">
        <v>55</v>
      </c>
      <c r="G19" s="26">
        <f>_xlfn.XLOOKUP(Table3[[#This Row],[ID]],Nodes_coordinaten[cluster],Nodes_coordinaten[Demand aardgas],"")</f>
        <v>68.24626865671641</v>
      </c>
    </row>
    <row r="20" spans="1:7" x14ac:dyDescent="0.25">
      <c r="A20" s="10">
        <v>18</v>
      </c>
      <c r="B20" s="15">
        <v>157</v>
      </c>
      <c r="C20" s="20">
        <f>_xlfn.XLOOKUP(Table3[[#This Row],[ID]],Nodes_coordinaten[cluster],Nodes_coordinaten[UTM_Easting],"")</f>
        <v>701308</v>
      </c>
      <c r="D20" s="20">
        <f>_xlfn.XLOOKUP(Table3[[#This Row],[ID]],Nodes_coordinaten[cluster],Nodes_coordinaten[UTM_Northing],"")</f>
        <v>5673449</v>
      </c>
      <c r="E20" s="20" t="str">
        <f>_xlfn.XLOOKUP(Table3[[#This Row],[ID]],Nodes_coordinaten[cluster],Nodes_coordinaten[UTM_Zone],"")</f>
        <v>31N</v>
      </c>
      <c r="F20" s="20" t="s">
        <v>55</v>
      </c>
      <c r="G20" s="26">
        <f>_xlfn.XLOOKUP(Table3[[#This Row],[ID]],Nodes_coordinaten[cluster],Nodes_coordinaten[Demand aardgas],"")</f>
        <v>68.24626865671641</v>
      </c>
    </row>
    <row r="21" spans="1:7" x14ac:dyDescent="0.25">
      <c r="A21" s="10">
        <v>19</v>
      </c>
      <c r="B21" s="15">
        <v>158</v>
      </c>
      <c r="C21" s="20">
        <f>_xlfn.XLOOKUP(Table3[[#This Row],[ID]],Nodes_coordinaten[cluster],Nodes_coordinaten[UTM_Easting],"")</f>
        <v>709522</v>
      </c>
      <c r="D21" s="20">
        <f>_xlfn.XLOOKUP(Table3[[#This Row],[ID]],Nodes_coordinaten[cluster],Nodes_coordinaten[UTM_Northing],"")</f>
        <v>5644162</v>
      </c>
      <c r="E21" s="20" t="str">
        <f>_xlfn.XLOOKUP(Table3[[#This Row],[ID]],Nodes_coordinaten[cluster],Nodes_coordinaten[UTM_Zone],"")</f>
        <v>31N</v>
      </c>
      <c r="F21" s="20" t="s">
        <v>55</v>
      </c>
      <c r="G21" s="26">
        <f>_xlfn.XLOOKUP(Table3[[#This Row],[ID]],Nodes_coordinaten[cluster],Nodes_coordinaten[Demand aardgas],"")</f>
        <v>68.24626865671641</v>
      </c>
    </row>
    <row r="22" spans="1:7" x14ac:dyDescent="0.25">
      <c r="A22" s="10">
        <v>20</v>
      </c>
      <c r="B22" s="15">
        <v>169</v>
      </c>
      <c r="C22" s="20">
        <f>_xlfn.XLOOKUP(Table3[[#This Row],[ID]],Nodes_coordinaten[cluster],Nodes_coordinaten[UTM_Easting],"")</f>
        <v>688093</v>
      </c>
      <c r="D22" s="20">
        <f>_xlfn.XLOOKUP(Table3[[#This Row],[ID]],Nodes_coordinaten[cluster],Nodes_coordinaten[UTM_Northing],"")</f>
        <v>5639764</v>
      </c>
      <c r="E22" s="20" t="str">
        <f>_xlfn.XLOOKUP(Table3[[#This Row],[ID]],Nodes_coordinaten[cluster],Nodes_coordinaten[UTM_Zone],"")</f>
        <v>31N</v>
      </c>
      <c r="F22" s="20" t="s">
        <v>55</v>
      </c>
      <c r="G22" s="26">
        <f>_xlfn.XLOOKUP(Table3[[#This Row],[ID]],Nodes_coordinaten[cluster],Nodes_coordinaten[Demand aardgas],"")</f>
        <v>49.090909090909093</v>
      </c>
    </row>
    <row r="23" spans="1:7" x14ac:dyDescent="0.25">
      <c r="A23" s="10">
        <v>21</v>
      </c>
      <c r="B23" s="15">
        <v>171</v>
      </c>
      <c r="C23" s="20">
        <f>_xlfn.XLOOKUP(Table3[[#This Row],[ID]],Nodes_coordinaten[cluster],Nodes_coordinaten[UTM_Easting],"")</f>
        <v>712604</v>
      </c>
      <c r="D23" s="20">
        <f>_xlfn.XLOOKUP(Table3[[#This Row],[ID]],Nodes_coordinaten[cluster],Nodes_coordinaten[UTM_Northing],"")</f>
        <v>5637885</v>
      </c>
      <c r="E23" s="20" t="str">
        <f>_xlfn.XLOOKUP(Table3[[#This Row],[ID]],Nodes_coordinaten[cluster],Nodes_coordinaten[UTM_Zone],"")</f>
        <v>31N</v>
      </c>
      <c r="F23" s="20" t="s">
        <v>55</v>
      </c>
      <c r="G23" s="26">
        <f>_xlfn.XLOOKUP(Table3[[#This Row],[ID]],Nodes_coordinaten[cluster],Nodes_coordinaten[Demand aardgas],"")</f>
        <v>49.090909090909093</v>
      </c>
    </row>
    <row r="24" spans="1:7" x14ac:dyDescent="0.25">
      <c r="A24" s="10">
        <v>22</v>
      </c>
      <c r="B24" s="15">
        <v>184</v>
      </c>
      <c r="C24" s="20">
        <f>_xlfn.XLOOKUP(Table3[[#This Row],[ID]],Nodes_coordinaten[cluster],Nodes_coordinaten[UTM_Easting],"")</f>
        <v>710137</v>
      </c>
      <c r="D24" s="20">
        <f>_xlfn.XLOOKUP(Table3[[#This Row],[ID]],Nodes_coordinaten[cluster],Nodes_coordinaten[UTM_Northing],"")</f>
        <v>5684509</v>
      </c>
      <c r="E24" s="20" t="str">
        <f>_xlfn.XLOOKUP(Table3[[#This Row],[ID]],Nodes_coordinaten[cluster],Nodes_coordinaten[UTM_Zone],"")</f>
        <v>31N</v>
      </c>
      <c r="F24" s="20" t="s">
        <v>55</v>
      </c>
      <c r="G24" s="26">
        <f>_xlfn.XLOOKUP(Table3[[#This Row],[ID]],Nodes_coordinaten[cluster],Nodes_coordinaten[Demand aardgas],"")</f>
        <v>49.090909090909093</v>
      </c>
    </row>
    <row r="25" spans="1:7" x14ac:dyDescent="0.25">
      <c r="A25" s="10">
        <v>23</v>
      </c>
      <c r="B25" s="15">
        <v>185</v>
      </c>
      <c r="C25" s="20">
        <f>_xlfn.XLOOKUP(Table3[[#This Row],[ID]],Nodes_coordinaten[cluster],Nodes_coordinaten[UTM_Easting],"")</f>
        <v>695678</v>
      </c>
      <c r="D25" s="20">
        <f>_xlfn.XLOOKUP(Table3[[#This Row],[ID]],Nodes_coordinaten[cluster],Nodes_coordinaten[UTM_Northing],"")</f>
        <v>5647392</v>
      </c>
      <c r="E25" s="20" t="str">
        <f>_xlfn.XLOOKUP(Table3[[#This Row],[ID]],Nodes_coordinaten[cluster],Nodes_coordinaten[UTM_Zone],"")</f>
        <v>31N</v>
      </c>
      <c r="F25" s="20" t="s">
        <v>55</v>
      </c>
      <c r="G25" s="26">
        <f>_xlfn.XLOOKUP(Table3[[#This Row],[ID]],Nodes_coordinaten[cluster],Nodes_coordinaten[Demand aardgas],"")</f>
        <v>49.090909090909093</v>
      </c>
    </row>
    <row r="26" spans="1:7" x14ac:dyDescent="0.25">
      <c r="A26" s="10">
        <v>24</v>
      </c>
      <c r="B26" s="15">
        <v>186</v>
      </c>
      <c r="C26" s="20">
        <f>_xlfn.XLOOKUP(Table3[[#This Row],[ID]],Nodes_coordinaten[cluster],Nodes_coordinaten[UTM_Easting],"")</f>
        <v>706621</v>
      </c>
      <c r="D26" s="20">
        <f>_xlfn.XLOOKUP(Table3[[#This Row],[ID]],Nodes_coordinaten[cluster],Nodes_coordinaten[UTM_Northing],"")</f>
        <v>5643822</v>
      </c>
      <c r="E26" s="20" t="str">
        <f>_xlfn.XLOOKUP(Table3[[#This Row],[ID]],Nodes_coordinaten[cluster],Nodes_coordinaten[UTM_Zone],"")</f>
        <v>31N</v>
      </c>
      <c r="F26" s="20" t="s">
        <v>55</v>
      </c>
      <c r="G26" s="26">
        <f>_xlfn.XLOOKUP(Table3[[#This Row],[ID]],Nodes_coordinaten[cluster],Nodes_coordinaten[Demand aardgas],"")</f>
        <v>0.1452859350850077</v>
      </c>
    </row>
    <row r="27" spans="1:7" x14ac:dyDescent="0.25">
      <c r="A27" s="10">
        <v>25</v>
      </c>
      <c r="B27" s="15">
        <v>187</v>
      </c>
      <c r="C27" s="20">
        <f>_xlfn.XLOOKUP(Table3[[#This Row],[ID]],Nodes_coordinaten[cluster],Nodes_coordinaten[UTM_Easting],"")</f>
        <v>699462</v>
      </c>
      <c r="D27" s="20">
        <f>_xlfn.XLOOKUP(Table3[[#This Row],[ID]],Nodes_coordinaten[cluster],Nodes_coordinaten[UTM_Northing],"")</f>
        <v>5658149</v>
      </c>
      <c r="E27" s="20" t="str">
        <f>_xlfn.XLOOKUP(Table3[[#This Row],[ID]],Nodes_coordinaten[cluster],Nodes_coordinaten[UTM_Zone],"")</f>
        <v>31N</v>
      </c>
      <c r="F27" s="20" t="s">
        <v>55</v>
      </c>
      <c r="G27" s="26">
        <f>_xlfn.XLOOKUP(Table3[[#This Row],[ID]],Nodes_coordinaten[cluster],Nodes_coordinaten[Demand aardgas],"")</f>
        <v>0.1452859350850077</v>
      </c>
    </row>
    <row r="28" spans="1:7" x14ac:dyDescent="0.25">
      <c r="A28" s="10">
        <v>26</v>
      </c>
      <c r="B28">
        <v>201</v>
      </c>
      <c r="C28" s="20">
        <f>_xlfn.XLOOKUP(Table3[[#This Row],[ID]],Nodes_coordinaten[cluster],Nodes_coordinaten[UTM_Easting],"")</f>
        <v>711612</v>
      </c>
      <c r="D28" s="20">
        <f>_xlfn.XLOOKUP(Table3[[#This Row],[ID]],Nodes_coordinaten[cluster],Nodes_coordinaten[UTM_Northing],"")</f>
        <v>5680093</v>
      </c>
      <c r="E28" s="20" t="str">
        <f>_xlfn.XLOOKUP(Table3[[#This Row],[ID]],Nodes_coordinaten[cluster],Nodes_coordinaten[UTM_Zone],"")</f>
        <v>31N</v>
      </c>
      <c r="F28" s="20" t="s">
        <v>55</v>
      </c>
      <c r="G28" s="26">
        <f>_xlfn.XLOOKUP(Table3[[#This Row],[ID]],Nodes_coordinaten[cluster],Nodes_coordinaten[Demand aardgas],"")</f>
        <v>16.025641025641029</v>
      </c>
    </row>
    <row r="29" spans="1:7" x14ac:dyDescent="0.25">
      <c r="A29" s="10">
        <v>27</v>
      </c>
      <c r="B29" s="15">
        <v>208</v>
      </c>
      <c r="C29" s="20">
        <f>_xlfn.XLOOKUP(Table3[[#This Row],[ID]],Nodes_coordinaten[cluster],Nodes_coordinaten[UTM_Easting],"")</f>
        <v>710359</v>
      </c>
      <c r="D29" s="20">
        <f>_xlfn.XLOOKUP(Table3[[#This Row],[ID]],Nodes_coordinaten[cluster],Nodes_coordinaten[UTM_Northing],"")</f>
        <v>5647703</v>
      </c>
      <c r="E29" s="20" t="str">
        <f>_xlfn.XLOOKUP(Table3[[#This Row],[ID]],Nodes_coordinaten[cluster],Nodes_coordinaten[UTM_Zone],"")</f>
        <v>31N</v>
      </c>
      <c r="F29" s="20" t="s">
        <v>55</v>
      </c>
      <c r="G29" s="26">
        <f>_xlfn.XLOOKUP(Table3[[#This Row],[ID]],Nodes_coordinaten[cluster],Nodes_coordinaten[Demand aardgas],"")</f>
        <v>49.090909090909093</v>
      </c>
    </row>
    <row r="30" spans="1:7" x14ac:dyDescent="0.25">
      <c r="A30" s="10">
        <v>28</v>
      </c>
      <c r="B30" s="15">
        <v>210</v>
      </c>
      <c r="C30" s="20">
        <f>_xlfn.XLOOKUP(Table3[[#This Row],[ID]],Nodes_coordinaten[cluster],Nodes_coordinaten[UTM_Easting],"")</f>
        <v>700136</v>
      </c>
      <c r="D30" s="20">
        <f>_xlfn.XLOOKUP(Table3[[#This Row],[ID]],Nodes_coordinaten[cluster],Nodes_coordinaten[UTM_Northing],"")</f>
        <v>5671256</v>
      </c>
      <c r="E30" s="20" t="str">
        <f>_xlfn.XLOOKUP(Table3[[#This Row],[ID]],Nodes_coordinaten[cluster],Nodes_coordinaten[UTM_Zone],"")</f>
        <v>31N</v>
      </c>
      <c r="F30" s="20" t="s">
        <v>55</v>
      </c>
      <c r="G30" s="26">
        <f>_xlfn.XLOOKUP(Table3[[#This Row],[ID]],Nodes_coordinaten[cluster],Nodes_coordinaten[Demand aardgas],"")</f>
        <v>49.090909090909093</v>
      </c>
    </row>
    <row r="31" spans="1:7" x14ac:dyDescent="0.25">
      <c r="A31" s="10"/>
      <c r="B31" s="15"/>
      <c r="C31" s="20" t="str">
        <f>_xlfn.XLOOKUP(Table3[[#This Row],[ID]],Nodes_coordinaten[cluster],Nodes_coordinaten[UTM_Easting],"")</f>
        <v/>
      </c>
      <c r="D31" s="20" t="str">
        <f>_xlfn.XLOOKUP(Table3[[#This Row],[ID]],Nodes_coordinaten[cluster],Nodes_coordinaten[UTM_Northing],"")</f>
        <v/>
      </c>
      <c r="E31" s="20" t="str">
        <f>_xlfn.XLOOKUP(Table3[[#This Row],[ID]],Nodes_coordinaten[cluster],Nodes_coordinaten[UTM_Zone],"")</f>
        <v/>
      </c>
      <c r="F31" s="20"/>
      <c r="G31" s="26" t="str">
        <f>_xlfn.XLOOKUP(Table3[[#This Row],[ID]],Nodes_coordinaten[cluster],Nodes_coordinaten[Demand aardgas],"")</f>
        <v/>
      </c>
    </row>
    <row r="32" spans="1:7" x14ac:dyDescent="0.25">
      <c r="A32" s="10"/>
      <c r="B32" s="15"/>
      <c r="C32" s="20" t="str">
        <f>_xlfn.XLOOKUP(Table3[[#This Row],[ID]],Nodes_coordinaten[cluster],Nodes_coordinaten[UTM_Easting],"")</f>
        <v/>
      </c>
      <c r="D32" s="20" t="str">
        <f>_xlfn.XLOOKUP(Table3[[#This Row],[ID]],Nodes_coordinaten[cluster],Nodes_coordinaten[UTM_Northing],"")</f>
        <v/>
      </c>
      <c r="E32" s="20" t="str">
        <f>_xlfn.XLOOKUP(Table3[[#This Row],[ID]],Nodes_coordinaten[cluster],Nodes_coordinaten[UTM_Zone],"")</f>
        <v/>
      </c>
      <c r="F32" s="20"/>
      <c r="G32" s="26" t="str">
        <f>_xlfn.XLOOKUP(Table3[[#This Row],[ID]],Nodes_coordinaten[cluster],Nodes_coordinaten[Demand aardgas],"")</f>
        <v/>
      </c>
    </row>
    <row r="33" spans="1:7" x14ac:dyDescent="0.25">
      <c r="A33" s="10"/>
      <c r="B33" s="15"/>
      <c r="C33" s="20" t="str">
        <f>_xlfn.XLOOKUP(Table3[[#This Row],[ID]],Nodes_coordinaten[cluster],Nodes_coordinaten[UTM_Easting],"")</f>
        <v/>
      </c>
      <c r="D33" s="20" t="str">
        <f>_xlfn.XLOOKUP(Table3[[#This Row],[ID]],Nodes_coordinaten[cluster],Nodes_coordinaten[UTM_Northing],"")</f>
        <v/>
      </c>
      <c r="E33" s="20" t="str">
        <f>_xlfn.XLOOKUP(Table3[[#This Row],[ID]],Nodes_coordinaten[cluster],Nodes_coordinaten[UTM_Zone],"")</f>
        <v/>
      </c>
      <c r="F33" s="20"/>
      <c r="G33" s="26" t="str">
        <f>_xlfn.XLOOKUP(Table3[[#This Row],[ID]],Nodes_coordinaten[cluster],Nodes_coordinaten[Demand aardgas],"")</f>
        <v/>
      </c>
    </row>
    <row r="34" spans="1:7" x14ac:dyDescent="0.25">
      <c r="A34" s="10"/>
      <c r="B34" s="15"/>
      <c r="C34" s="20" t="str">
        <f>_xlfn.XLOOKUP(Table3[[#This Row],[ID]],Nodes_coordinaten[cluster],Nodes_coordinaten[UTM_Easting],"")</f>
        <v/>
      </c>
      <c r="D34" s="20" t="str">
        <f>_xlfn.XLOOKUP(Table3[[#This Row],[ID]],Nodes_coordinaten[cluster],Nodes_coordinaten[UTM_Northing],"")</f>
        <v/>
      </c>
      <c r="E34" s="20" t="str">
        <f>_xlfn.XLOOKUP(Table3[[#This Row],[ID]],Nodes_coordinaten[cluster],Nodes_coordinaten[UTM_Zone],"")</f>
        <v/>
      </c>
      <c r="F34" s="20"/>
      <c r="G34" s="26" t="str">
        <f>_xlfn.XLOOKUP(Table3[[#This Row],[ID]],Nodes_coordinaten[cluster],Nodes_coordinaten[Demand aardgas],"")</f>
        <v/>
      </c>
    </row>
    <row r="35" spans="1:7" x14ac:dyDescent="0.25">
      <c r="A35" s="10"/>
      <c r="B35" s="15"/>
      <c r="C35" s="20" t="str">
        <f>_xlfn.XLOOKUP(Table3[[#This Row],[ID]],Nodes_coordinaten[cluster],Nodes_coordinaten[UTM_Easting],"")</f>
        <v/>
      </c>
      <c r="D35" s="20" t="str">
        <f>_xlfn.XLOOKUP(Table3[[#This Row],[ID]],Nodes_coordinaten[cluster],Nodes_coordinaten[UTM_Northing],"")</f>
        <v/>
      </c>
      <c r="E35" s="20" t="str">
        <f>_xlfn.XLOOKUP(Table3[[#This Row],[ID]],Nodes_coordinaten[cluster],Nodes_coordinaten[UTM_Zone],"")</f>
        <v/>
      </c>
      <c r="F35" s="20"/>
      <c r="G35" s="26" t="str">
        <f>_xlfn.XLOOKUP(Table3[[#This Row],[ID]],Nodes_coordinaten[cluster],Nodes_coordinaten[Demand aardgas],"")</f>
        <v/>
      </c>
    </row>
    <row r="36" spans="1:7" x14ac:dyDescent="0.25">
      <c r="A36" s="10"/>
      <c r="B36" s="15"/>
      <c r="C36" s="20" t="str">
        <f>_xlfn.XLOOKUP(Table3[[#This Row],[ID]],Nodes_coordinaten[cluster],Nodes_coordinaten[UTM_Easting],"")</f>
        <v/>
      </c>
      <c r="D36" s="20" t="str">
        <f>_xlfn.XLOOKUP(Table3[[#This Row],[ID]],Nodes_coordinaten[cluster],Nodes_coordinaten[UTM_Northing],"")</f>
        <v/>
      </c>
      <c r="E36" s="20" t="str">
        <f>_xlfn.XLOOKUP(Table3[[#This Row],[ID]],Nodes_coordinaten[cluster],Nodes_coordinaten[UTM_Zone],"")</f>
        <v/>
      </c>
      <c r="F36" s="20"/>
      <c r="G36" s="26" t="str">
        <f>_xlfn.XLOOKUP(Table3[[#This Row],[ID]],Nodes_coordinaten[cluster],Nodes_coordinaten[Demand aardgas],"")</f>
        <v/>
      </c>
    </row>
    <row r="37" spans="1:7" x14ac:dyDescent="0.25">
      <c r="A37" s="11"/>
      <c r="B37" s="15"/>
      <c r="C37" s="20" t="str">
        <f>_xlfn.XLOOKUP(Table3[[#This Row],[ID]],Nodes_coordinaten[cluster],Nodes_coordinaten[UTM_Easting],"")</f>
        <v/>
      </c>
      <c r="D37" s="20" t="str">
        <f>_xlfn.XLOOKUP(Table3[[#This Row],[ID]],Nodes_coordinaten[cluster],Nodes_coordinaten[UTM_Northing],"")</f>
        <v/>
      </c>
      <c r="E37" s="20" t="str">
        <f>_xlfn.XLOOKUP(Table3[[#This Row],[ID]],Nodes_coordinaten[cluster],Nodes_coordinaten[UTM_Zone],"")</f>
        <v/>
      </c>
      <c r="F37" s="20"/>
      <c r="G37" s="26" t="str">
        <f>_xlfn.XLOOKUP(Table3[[#This Row],[ID]],Nodes_coordinaten[cluster],Nodes_coordinaten[Demand aardgas],"")</f>
        <v/>
      </c>
    </row>
    <row r="38" spans="1:7" x14ac:dyDescent="0.25">
      <c r="A38" s="10"/>
      <c r="B38" s="15"/>
      <c r="C38" s="20" t="str">
        <f>_xlfn.XLOOKUP(Table3[[#This Row],[ID]],Nodes_coordinaten[cluster],Nodes_coordinaten[UTM_Easting],"")</f>
        <v/>
      </c>
      <c r="D38" s="20" t="str">
        <f>_xlfn.XLOOKUP(Table3[[#This Row],[ID]],Nodes_coordinaten[cluster],Nodes_coordinaten[UTM_Northing],"")</f>
        <v/>
      </c>
      <c r="E38" s="20" t="str">
        <f>_xlfn.XLOOKUP(Table3[[#This Row],[ID]],Nodes_coordinaten[cluster],Nodes_coordinaten[UTM_Zone],"")</f>
        <v/>
      </c>
      <c r="F38" s="20"/>
      <c r="G38" s="26" t="str">
        <f>_xlfn.XLOOKUP(Table3[[#This Row],[ID]],Nodes_coordinaten[cluster],Nodes_coordinaten[Demand aardgas],"")</f>
        <v/>
      </c>
    </row>
    <row r="39" spans="1:7" x14ac:dyDescent="0.25">
      <c r="A39" s="10"/>
      <c r="B39" s="15"/>
      <c r="C39" s="20" t="str">
        <f>_xlfn.XLOOKUP(Table3[[#This Row],[ID]],Nodes_coordinaten[cluster],Nodes_coordinaten[UTM_Easting],"")</f>
        <v/>
      </c>
      <c r="D39" s="20" t="str">
        <f>_xlfn.XLOOKUP(Table3[[#This Row],[ID]],Nodes_coordinaten[cluster],Nodes_coordinaten[UTM_Northing],"")</f>
        <v/>
      </c>
      <c r="E39" s="20" t="str">
        <f>_xlfn.XLOOKUP(Table3[[#This Row],[ID]],Nodes_coordinaten[cluster],Nodes_coordinaten[UTM_Zone],"")</f>
        <v/>
      </c>
      <c r="F39" s="20"/>
      <c r="G39" s="26" t="str">
        <f>_xlfn.XLOOKUP(Table3[[#This Row],[ID]],Nodes_coordinaten[cluster],Nodes_coordinaten[Demand aardgas],"")</f>
        <v/>
      </c>
    </row>
    <row r="40" spans="1:7" x14ac:dyDescent="0.25">
      <c r="A40" s="10"/>
      <c r="B40" s="15"/>
      <c r="C40" s="20" t="str">
        <f>_xlfn.XLOOKUP(Table3[[#This Row],[ID]],Nodes_coordinaten[cluster],Nodes_coordinaten[UTM_Easting],"")</f>
        <v/>
      </c>
      <c r="D40" s="20" t="str">
        <f>_xlfn.XLOOKUP(Table3[[#This Row],[ID]],Nodes_coordinaten[cluster],Nodes_coordinaten[UTM_Northing],"")</f>
        <v/>
      </c>
      <c r="E40" s="20" t="str">
        <f>_xlfn.XLOOKUP(Table3[[#This Row],[ID]],Nodes_coordinaten[cluster],Nodes_coordinaten[UTM_Zone],"")</f>
        <v/>
      </c>
      <c r="F40" s="20"/>
      <c r="G40" s="26" t="str">
        <f>_xlfn.XLOOKUP(Table3[[#This Row],[ID]],Nodes_coordinaten[cluster],Nodes_coordinaten[Demand aardgas],"")</f>
        <v/>
      </c>
    </row>
    <row r="41" spans="1:7" x14ac:dyDescent="0.25">
      <c r="A41" s="10"/>
      <c r="B41" s="10"/>
      <c r="C41" s="20" t="str">
        <f>_xlfn.XLOOKUP(Table3[[#This Row],[ID]],Nodes_coordinaten[cluster],Nodes_coordinaten[UTM_Easting],"")</f>
        <v/>
      </c>
      <c r="D41" s="20" t="str">
        <f>_xlfn.XLOOKUP(Table3[[#This Row],[ID]],Nodes_coordinaten[cluster],Nodes_coordinaten[UTM_Northing],"")</f>
        <v/>
      </c>
      <c r="E41" s="20" t="str">
        <f>_xlfn.XLOOKUP(Table3[[#This Row],[ID]],Nodes_coordinaten[cluster],Nodes_coordinaten[UTM_Zone],"")</f>
        <v/>
      </c>
      <c r="F41" s="20"/>
      <c r="G41" s="26" t="str">
        <f>_xlfn.XLOOKUP(Table3[[#This Row],[ID]],Nodes_coordinaten[cluster],Nodes_coordinaten[Demand aardgas],"")</f>
        <v/>
      </c>
    </row>
    <row r="42" spans="1:7" x14ac:dyDescent="0.25">
      <c r="A42" s="10"/>
      <c r="B42" s="10"/>
      <c r="C42" s="20" t="str">
        <f>_xlfn.XLOOKUP(Table3[[#This Row],[ID]],Nodes_coordinaten[cluster],Nodes_coordinaten[UTM_Easting],"")</f>
        <v/>
      </c>
      <c r="D42" s="20" t="str">
        <f>_xlfn.XLOOKUP(Table3[[#This Row],[ID]],Nodes_coordinaten[cluster],Nodes_coordinaten[UTM_Northing],"")</f>
        <v/>
      </c>
      <c r="E42" s="20" t="str">
        <f>_xlfn.XLOOKUP(Table3[[#This Row],[ID]],Nodes_coordinaten[cluster],Nodes_coordinaten[UTM_Zone],"")</f>
        <v/>
      </c>
      <c r="F42" s="20"/>
      <c r="G42" s="26" t="str">
        <f>_xlfn.XLOOKUP(Table3[[#This Row],[ID]],Nodes_coordinaten[cluster],Nodes_coordinaten[Demand aardgas],"")</f>
        <v/>
      </c>
    </row>
    <row r="43" spans="1:7" x14ac:dyDescent="0.25">
      <c r="A43" s="10"/>
      <c r="B43" s="10"/>
      <c r="C43" s="20" t="str">
        <f>_xlfn.XLOOKUP(Table3[[#This Row],[ID]],Nodes_coordinaten[cluster],Nodes_coordinaten[UTM_Easting],"")</f>
        <v/>
      </c>
      <c r="D43" s="20" t="str">
        <f>_xlfn.XLOOKUP(Table3[[#This Row],[ID]],Nodes_coordinaten[cluster],Nodes_coordinaten[UTM_Northing],"")</f>
        <v/>
      </c>
      <c r="E43" s="20" t="str">
        <f>_xlfn.XLOOKUP(Table3[[#This Row],[ID]],Nodes_coordinaten[cluster],Nodes_coordinaten[UTM_Zone],"")</f>
        <v/>
      </c>
      <c r="F43" s="20"/>
      <c r="G43" s="26" t="str">
        <f>_xlfn.XLOOKUP(Table3[[#This Row],[ID]],Nodes_coordinaten[cluster],Nodes_coordinaten[Demand aardgas],"")</f>
        <v/>
      </c>
    </row>
    <row r="44" spans="1:7" x14ac:dyDescent="0.25">
      <c r="A44" s="10"/>
      <c r="B44" s="10"/>
      <c r="C44" s="20" t="str">
        <f>_xlfn.XLOOKUP(Table3[[#This Row],[ID]],Nodes_coordinaten[cluster],Nodes_coordinaten[UTM_Easting],"")</f>
        <v/>
      </c>
      <c r="D44" s="20" t="str">
        <f>_xlfn.XLOOKUP(Table3[[#This Row],[ID]],Nodes_coordinaten[cluster],Nodes_coordinaten[UTM_Northing],"")</f>
        <v/>
      </c>
      <c r="E44" s="20" t="str">
        <f>_xlfn.XLOOKUP(Table3[[#This Row],[ID]],Nodes_coordinaten[cluster],Nodes_coordinaten[UTM_Zone],"")</f>
        <v/>
      </c>
      <c r="F44" s="20"/>
      <c r="G44" s="26" t="str">
        <f>_xlfn.XLOOKUP(Table3[[#This Row],[ID]],Nodes_coordinaten[cluster],Nodes_coordinaten[Demand aardgas],"")</f>
        <v/>
      </c>
    </row>
    <row r="45" spans="1:7" x14ac:dyDescent="0.25">
      <c r="A45" s="10"/>
      <c r="B45" s="10"/>
      <c r="C45" s="20" t="str">
        <f>_xlfn.XLOOKUP(Table3[[#This Row],[ID]],Nodes_coordinaten[cluster],Nodes_coordinaten[UTM_Easting],"")</f>
        <v/>
      </c>
      <c r="D45" s="20" t="str">
        <f>_xlfn.XLOOKUP(Table3[[#This Row],[ID]],Nodes_coordinaten[cluster],Nodes_coordinaten[UTM_Northing],"")</f>
        <v/>
      </c>
      <c r="E45" s="20" t="str">
        <f>_xlfn.XLOOKUP(Table3[[#This Row],[ID]],Nodes_coordinaten[cluster],Nodes_coordinaten[UTM_Zone],"")</f>
        <v/>
      </c>
      <c r="F45" s="20"/>
      <c r="G45" s="26" t="str">
        <f>_xlfn.XLOOKUP(Table3[[#This Row],[ID]],Nodes_coordinaten[cluster],Nodes_coordinaten[Demand aardgas],"")</f>
        <v/>
      </c>
    </row>
    <row r="46" spans="1:7" x14ac:dyDescent="0.25">
      <c r="A46" s="11"/>
      <c r="B46" s="17"/>
      <c r="C46" s="20" t="str">
        <f>_xlfn.XLOOKUP(Table3[[#This Row],[ID]],Nodes_coordinaten[cluster],Nodes_coordinaten[UTM_Easting],"")</f>
        <v/>
      </c>
      <c r="D46" s="20" t="str">
        <f>_xlfn.XLOOKUP(Table3[[#This Row],[ID]],Nodes_coordinaten[cluster],Nodes_coordinaten[UTM_Northing],"")</f>
        <v/>
      </c>
      <c r="E46" s="20" t="str">
        <f>_xlfn.XLOOKUP(Table3[[#This Row],[ID]],Nodes_coordinaten[cluster],Nodes_coordinaten[UTM_Zone],"")</f>
        <v/>
      </c>
      <c r="F46" s="13"/>
      <c r="G46" s="26" t="str">
        <f>_xlfn.XLOOKUP(Table3[[#This Row],[ID]],Nodes_coordinaten[cluster],Nodes_coordinaten[Demand aardgas],"")</f>
        <v/>
      </c>
    </row>
    <row r="47" spans="1:7" x14ac:dyDescent="0.25">
      <c r="A47" s="10"/>
      <c r="B47" s="10"/>
      <c r="C47" s="20" t="str">
        <f>_xlfn.XLOOKUP(Table3[[#This Row],[ID]],Nodes_coordinaten[cluster],Nodes_coordinaten[UTM_Easting],"")</f>
        <v/>
      </c>
      <c r="D47" s="20" t="str">
        <f>_xlfn.XLOOKUP(Table3[[#This Row],[ID]],Nodes_coordinaten[cluster],Nodes_coordinaten[UTM_Northing],"")</f>
        <v/>
      </c>
      <c r="E47" s="20" t="str">
        <f>_xlfn.XLOOKUP(Table3[[#This Row],[ID]],Nodes_coordinaten[cluster],Nodes_coordinaten[UTM_Zone],"")</f>
        <v/>
      </c>
      <c r="F47" s="13"/>
      <c r="G47" s="26" t="str">
        <f>_xlfn.XLOOKUP(Table3[[#This Row],[ID]],Nodes_coordinaten[cluster],Nodes_coordinaten[Demand aardgas],"")</f>
        <v/>
      </c>
    </row>
    <row r="48" spans="1:7" x14ac:dyDescent="0.25">
      <c r="A48" s="10"/>
      <c r="B48" s="10"/>
      <c r="C48" s="20" t="str">
        <f>_xlfn.XLOOKUP(Table3[[#This Row],[ID]],Nodes_coordinaten[cluster],Nodes_coordinaten[UTM_Easting],"")</f>
        <v/>
      </c>
      <c r="D48" s="20" t="str">
        <f>_xlfn.XLOOKUP(Table3[[#This Row],[ID]],Nodes_coordinaten[cluster],Nodes_coordinaten[UTM_Northing],"")</f>
        <v/>
      </c>
      <c r="E48" s="20" t="str">
        <f>_xlfn.XLOOKUP(Table3[[#This Row],[ID]],Nodes_coordinaten[cluster],Nodes_coordinaten[UTM_Zone],"")</f>
        <v/>
      </c>
      <c r="F48" s="13"/>
      <c r="G48" s="26" t="str">
        <f>_xlfn.XLOOKUP(Table3[[#This Row],[ID]],Nodes_coordinaten[cluster],Nodes_coordinaten[Demand aardgas],"")</f>
        <v/>
      </c>
    </row>
    <row r="49" spans="1:7" x14ac:dyDescent="0.25">
      <c r="A49" s="10"/>
      <c r="B49" s="10"/>
      <c r="C49" s="20" t="str">
        <f>_xlfn.XLOOKUP(Table3[[#This Row],[ID]],Nodes_coordinaten[cluster],Nodes_coordinaten[UTM_Easting],"")</f>
        <v/>
      </c>
      <c r="D49" s="20" t="str">
        <f>_xlfn.XLOOKUP(Table3[[#This Row],[ID]],Nodes_coordinaten[cluster],Nodes_coordinaten[UTM_Northing],"")</f>
        <v/>
      </c>
      <c r="E49" s="20" t="str">
        <f>_xlfn.XLOOKUP(Table3[[#This Row],[ID]],Nodes_coordinaten[cluster],Nodes_coordinaten[UTM_Zone],"")</f>
        <v/>
      </c>
      <c r="F49" s="13"/>
      <c r="G49" s="26" t="str">
        <f>_xlfn.XLOOKUP(Table3[[#This Row],[ID]],Nodes_coordinaten[cluster],Nodes_coordinaten[Demand aardgas],"")</f>
        <v/>
      </c>
    </row>
    <row r="50" spans="1:7" x14ac:dyDescent="0.25">
      <c r="A50" s="10"/>
      <c r="B50" s="10"/>
      <c r="C50" s="20" t="str">
        <f>_xlfn.XLOOKUP(Table3[[#This Row],[ID]],Nodes_coordinaten[cluster],Nodes_coordinaten[UTM_Easting],"")</f>
        <v/>
      </c>
      <c r="D50" s="20" t="str">
        <f>_xlfn.XLOOKUP(Table3[[#This Row],[ID]],Nodes_coordinaten[cluster],Nodes_coordinaten[UTM_Northing],"")</f>
        <v/>
      </c>
      <c r="E50" s="20" t="str">
        <f>_xlfn.XLOOKUP(Table3[[#This Row],[ID]],Nodes_coordinaten[cluster],Nodes_coordinaten[UTM_Zone],"")</f>
        <v/>
      </c>
      <c r="F50" s="13"/>
      <c r="G50" s="26" t="str">
        <f>_xlfn.XLOOKUP(Table3[[#This Row],[ID]],Nodes_coordinaten[cluster],Nodes_coordinaten[Demand aardgas],"")</f>
        <v/>
      </c>
    </row>
    <row r="51" spans="1:7" x14ac:dyDescent="0.25">
      <c r="A51" s="10"/>
      <c r="B51" s="10"/>
      <c r="C51" s="20" t="str">
        <f>_xlfn.XLOOKUP(Table3[[#This Row],[ID]],Nodes_coordinaten[cluster],Nodes_coordinaten[UTM_Easting],"")</f>
        <v/>
      </c>
      <c r="D51" s="20" t="str">
        <f>_xlfn.XLOOKUP(Table3[[#This Row],[ID]],Nodes_coordinaten[cluster],Nodes_coordinaten[UTM_Northing],"")</f>
        <v/>
      </c>
      <c r="E51" s="20" t="str">
        <f>_xlfn.XLOOKUP(Table3[[#This Row],[ID]],Nodes_coordinaten[cluster],Nodes_coordinaten[UTM_Zone],"")</f>
        <v/>
      </c>
      <c r="F51" s="13"/>
      <c r="G51" s="26" t="str">
        <f>_xlfn.XLOOKUP(Table3[[#This Row],[ID]],Nodes_coordinaten[cluster],Nodes_coordinaten[Demand aardgas],"")</f>
        <v/>
      </c>
    </row>
    <row r="52" spans="1:7" x14ac:dyDescent="0.25">
      <c r="A52" s="10"/>
      <c r="B52" s="10"/>
      <c r="C52" s="20" t="str">
        <f>_xlfn.XLOOKUP(Table3[[#This Row],[ID]],Nodes_coordinaten[cluster],Nodes_coordinaten[UTM_Easting],"")</f>
        <v/>
      </c>
      <c r="D52" s="20" t="str">
        <f>_xlfn.XLOOKUP(Table3[[#This Row],[ID]],Nodes_coordinaten[cluster],Nodes_coordinaten[UTM_Northing],"")</f>
        <v/>
      </c>
      <c r="E52" s="20" t="str">
        <f>_xlfn.XLOOKUP(Table3[[#This Row],[ID]],Nodes_coordinaten[cluster],Nodes_coordinaten[UTM_Zone],"")</f>
        <v/>
      </c>
      <c r="F52" s="13"/>
      <c r="G52" s="25" t="str">
        <f>_xlfn.XLOOKUP(Table3[[#This Row],[ID]],Nodes_coordinaten[cluster],Nodes_coordinaten[Demand aardgas],"")</f>
        <v/>
      </c>
    </row>
    <row r="53" spans="1:7" x14ac:dyDescent="0.25">
      <c r="A53" s="10"/>
      <c r="B53" s="10"/>
      <c r="C53" s="20" t="str">
        <f>_xlfn.XLOOKUP(Table3[[#This Row],[ID]],Nodes_coordinaten[cluster],Nodes_coordinaten[UTM_Easting],"")</f>
        <v/>
      </c>
      <c r="D53" s="20" t="str">
        <f>_xlfn.XLOOKUP(Table3[[#This Row],[ID]],Nodes_coordinaten[cluster],Nodes_coordinaten[UTM_Northing],"")</f>
        <v/>
      </c>
      <c r="E53" s="20" t="str">
        <f>_xlfn.XLOOKUP(Table3[[#This Row],[ID]],Nodes_coordinaten[cluster],Nodes_coordinaten[UTM_Zone],"")</f>
        <v/>
      </c>
      <c r="F53" s="13"/>
      <c r="G53" s="25" t="str">
        <f>_xlfn.XLOOKUP(Table3[[#This Row],[ID]],Nodes_coordinaten[cluster],Nodes_coordinaten[Demand aardgas],"")</f>
        <v/>
      </c>
    </row>
    <row r="54" spans="1:7" x14ac:dyDescent="0.25">
      <c r="A54" s="10"/>
      <c r="B54" s="10"/>
      <c r="C54" s="20" t="str">
        <f>_xlfn.XLOOKUP(Table3[[#This Row],[ID]],Nodes_coordinaten[cluster],Nodes_coordinaten[UTM_Easting],"")</f>
        <v/>
      </c>
      <c r="D54" s="20" t="str">
        <f>_xlfn.XLOOKUP(Table3[[#This Row],[ID]],Nodes_coordinaten[cluster],Nodes_coordinaten[UTM_Northing],"")</f>
        <v/>
      </c>
      <c r="E54" s="20" t="str">
        <f>_xlfn.XLOOKUP(Table3[[#This Row],[ID]],Nodes_coordinaten[cluster],Nodes_coordinaten[UTM_Zone],"")</f>
        <v/>
      </c>
      <c r="F54" s="13"/>
      <c r="G54" s="25" t="str">
        <f>_xlfn.XLOOKUP(Table3[[#This Row],[ID]],Nodes_coordinaten[cluster],Nodes_coordinaten[Demand aardgas],"")</f>
        <v/>
      </c>
    </row>
    <row r="55" spans="1:7" x14ac:dyDescent="0.25">
      <c r="A55" s="11"/>
      <c r="B55" s="17"/>
      <c r="C55" s="20" t="str">
        <f>_xlfn.XLOOKUP(Table3[[#This Row],[ID]],Nodes_coordinaten[cluster],Nodes_coordinaten[UTM_Easting],"")</f>
        <v/>
      </c>
      <c r="D55" s="20" t="str">
        <f>_xlfn.XLOOKUP(Table3[[#This Row],[ID]],Nodes_coordinaten[cluster],Nodes_coordinaten[UTM_Northing],"")</f>
        <v/>
      </c>
      <c r="E55" s="20" t="str">
        <f>_xlfn.XLOOKUP(Table3[[#This Row],[ID]],Nodes_coordinaten[cluster],Nodes_coordinaten[UTM_Zone],"")</f>
        <v/>
      </c>
      <c r="F55" s="13"/>
      <c r="G55" s="25" t="str">
        <f>_xlfn.XLOOKUP(Table3[[#This Row],[ID]],Nodes_coordinaten[cluster],Nodes_coordinaten[Demand aardgas],"")</f>
        <v/>
      </c>
    </row>
    <row r="56" spans="1:7" x14ac:dyDescent="0.25">
      <c r="A56" s="10"/>
      <c r="B56" s="10"/>
      <c r="C56" s="20" t="str">
        <f>_xlfn.XLOOKUP(Table3[[#This Row],[ID]],Nodes_coordinaten[cluster],Nodes_coordinaten[UTM_Easting],"")</f>
        <v/>
      </c>
      <c r="D56" s="20" t="str">
        <f>_xlfn.XLOOKUP(Table3[[#This Row],[ID]],Nodes_coordinaten[cluster],Nodes_coordinaten[UTM_Northing],"")</f>
        <v/>
      </c>
      <c r="E56" s="20" t="str">
        <f>_xlfn.XLOOKUP(Table3[[#This Row],[ID]],Nodes_coordinaten[cluster],Nodes_coordinaten[UTM_Zone],"")</f>
        <v/>
      </c>
      <c r="F56" s="13"/>
      <c r="G56" s="25" t="str">
        <f>_xlfn.XLOOKUP(Table3[[#This Row],[ID]],Nodes_coordinaten[cluster],Nodes_coordinaten[Demand aardgas],"")</f>
        <v/>
      </c>
    </row>
    <row r="57" spans="1:7" x14ac:dyDescent="0.25">
      <c r="A57" s="10"/>
      <c r="B57" s="10"/>
      <c r="C57" s="20" t="str">
        <f>_xlfn.XLOOKUP(Table3[[#This Row],[ID]],Nodes_coordinaten[cluster],Nodes_coordinaten[UTM_Easting],"")</f>
        <v/>
      </c>
      <c r="D57" s="20" t="str">
        <f>_xlfn.XLOOKUP(Table3[[#This Row],[ID]],Nodes_coordinaten[cluster],Nodes_coordinaten[UTM_Northing],"")</f>
        <v/>
      </c>
      <c r="E57" s="20" t="str">
        <f>_xlfn.XLOOKUP(Table3[[#This Row],[ID]],Nodes_coordinaten[cluster],Nodes_coordinaten[UTM_Zone],"")</f>
        <v/>
      </c>
      <c r="F57" s="13"/>
      <c r="G57" s="25" t="str">
        <f>_xlfn.XLOOKUP(Table3[[#This Row],[ID]],Nodes_coordinaten[cluster],Nodes_coordinaten[Demand aardgas],"")</f>
        <v/>
      </c>
    </row>
    <row r="58" spans="1:7" x14ac:dyDescent="0.25">
      <c r="A58" s="10"/>
      <c r="B58" s="10"/>
      <c r="C58" s="20" t="str">
        <f>_xlfn.XLOOKUP(Table3[[#This Row],[ID]],Nodes_coordinaten[cluster],Nodes_coordinaten[UTM_Easting],"")</f>
        <v/>
      </c>
      <c r="D58" s="20" t="str">
        <f>_xlfn.XLOOKUP(Table3[[#This Row],[ID]],Nodes_coordinaten[cluster],Nodes_coordinaten[UTM_Northing],"")</f>
        <v/>
      </c>
      <c r="E58" s="20" t="str">
        <f>_xlfn.XLOOKUP(Table3[[#This Row],[ID]],Nodes_coordinaten[cluster],Nodes_coordinaten[UTM_Zone],"")</f>
        <v/>
      </c>
      <c r="F58" s="13"/>
      <c r="G58" s="25" t="str">
        <f>_xlfn.XLOOKUP(Table3[[#This Row],[ID]],Nodes_coordinaten[cluster],Nodes_coordinaten[Demand aardgas],"")</f>
        <v/>
      </c>
    </row>
    <row r="59" spans="1:7" x14ac:dyDescent="0.25">
      <c r="A59" s="10"/>
      <c r="B59" s="10"/>
      <c r="C59" s="20" t="str">
        <f>_xlfn.XLOOKUP(Table3[[#This Row],[ID]],Nodes_coordinaten[cluster],Nodes_coordinaten[UTM_Easting],"")</f>
        <v/>
      </c>
      <c r="D59" s="20" t="str">
        <f>_xlfn.XLOOKUP(Table3[[#This Row],[ID]],Nodes_coordinaten[cluster],Nodes_coordinaten[UTM_Northing],"")</f>
        <v/>
      </c>
      <c r="E59" s="20" t="str">
        <f>_xlfn.XLOOKUP(Table3[[#This Row],[ID]],Nodes_coordinaten[cluster],Nodes_coordinaten[UTM_Zone],"")</f>
        <v/>
      </c>
      <c r="F59" s="13"/>
      <c r="G59" s="25" t="str">
        <f>_xlfn.XLOOKUP(Table3[[#This Row],[ID]],Nodes_coordinaten[cluster],Nodes_coordinaten[Demand aardgas],"")</f>
        <v/>
      </c>
    </row>
    <row r="60" spans="1:7" x14ac:dyDescent="0.25">
      <c r="A60" s="10"/>
      <c r="B60" s="10"/>
      <c r="C60" s="20" t="str">
        <f>_xlfn.XLOOKUP(Table3[[#This Row],[ID]],Nodes_coordinaten[cluster],Nodes_coordinaten[UTM_Easting],"")</f>
        <v/>
      </c>
      <c r="D60" s="20" t="str">
        <f>_xlfn.XLOOKUP(Table3[[#This Row],[ID]],Nodes_coordinaten[cluster],Nodes_coordinaten[UTM_Northing],"")</f>
        <v/>
      </c>
      <c r="E60" s="20" t="str">
        <f>_xlfn.XLOOKUP(Table3[[#This Row],[ID]],Nodes_coordinaten[cluster],Nodes_coordinaten[UTM_Zone],"")</f>
        <v/>
      </c>
      <c r="F60" s="13"/>
      <c r="G60" s="25" t="str">
        <f>_xlfn.XLOOKUP(Table3[[#This Row],[ID]],Nodes_coordinaten[cluster],Nodes_coordinaten[Demand aardgas],"")</f>
        <v/>
      </c>
    </row>
    <row r="61" spans="1:7" x14ac:dyDescent="0.25">
      <c r="A61" s="10"/>
      <c r="B61" s="10"/>
      <c r="C61" s="20" t="str">
        <f>_xlfn.XLOOKUP(Table3[[#This Row],[ID]],Nodes_coordinaten[cluster],Nodes_coordinaten[UTM_Easting],"")</f>
        <v/>
      </c>
      <c r="D61" s="20" t="str">
        <f>_xlfn.XLOOKUP(Table3[[#This Row],[ID]],Nodes_coordinaten[cluster],Nodes_coordinaten[UTM_Northing],"")</f>
        <v/>
      </c>
      <c r="E61" s="20" t="str">
        <f>_xlfn.XLOOKUP(Table3[[#This Row],[ID]],Nodes_coordinaten[cluster],Nodes_coordinaten[UTM_Zone],"")</f>
        <v/>
      </c>
      <c r="F61" s="13"/>
      <c r="G61" s="25" t="str">
        <f>_xlfn.XLOOKUP(Table3[[#This Row],[ID]],Nodes_coordinaten[cluster],Nodes_coordinaten[Demand aardgas],"")</f>
        <v/>
      </c>
    </row>
    <row r="62" spans="1:7" x14ac:dyDescent="0.25">
      <c r="A62" s="10"/>
      <c r="B62" s="10"/>
      <c r="C62" s="20" t="str">
        <f>_xlfn.XLOOKUP(Table3[[#This Row],[ID]],Nodes_coordinaten[cluster],Nodes_coordinaten[UTM_Easting],"")</f>
        <v/>
      </c>
      <c r="D62" s="20" t="str">
        <f>_xlfn.XLOOKUP(Table3[[#This Row],[ID]],Nodes_coordinaten[cluster],Nodes_coordinaten[UTM_Northing],"")</f>
        <v/>
      </c>
      <c r="E62" s="20" t="str">
        <f>_xlfn.XLOOKUP(Table3[[#This Row],[ID]],Nodes_coordinaten[cluster],Nodes_coordinaten[UTM_Zone],"")</f>
        <v/>
      </c>
      <c r="F62" s="14"/>
      <c r="G62" s="25" t="str">
        <f>_xlfn.XLOOKUP(Table3[[#This Row],[ID]],Nodes_coordinaten[cluster],Nodes_coordinaten[Demand aardgas],"")</f>
        <v/>
      </c>
    </row>
    <row r="63" spans="1:7" x14ac:dyDescent="0.25">
      <c r="A63" s="10"/>
      <c r="B63" s="10"/>
      <c r="C63" s="20" t="str">
        <f>_xlfn.XLOOKUP(Table3[[#This Row],[ID]],Nodes_coordinaten[cluster],Nodes_coordinaten[UTM_Easting],"")</f>
        <v/>
      </c>
      <c r="D63" s="20" t="str">
        <f>_xlfn.XLOOKUP(Table3[[#This Row],[ID]],Nodes_coordinaten[cluster],Nodes_coordinaten[UTM_Northing],"")</f>
        <v/>
      </c>
      <c r="E63" s="20" t="str">
        <f>_xlfn.XLOOKUP(Table3[[#This Row],[ID]],Nodes_coordinaten[cluster],Nodes_coordinaten[UTM_Zone],"")</f>
        <v/>
      </c>
      <c r="F63" s="14"/>
      <c r="G63" s="25" t="str">
        <f>_xlfn.XLOOKUP(Table3[[#This Row],[ID]],Nodes_coordinaten[cluster],Nodes_coordinaten[Demand aardgas],"")</f>
        <v/>
      </c>
    </row>
    <row r="64" spans="1:7" x14ac:dyDescent="0.25">
      <c r="A64" s="10"/>
      <c r="B64" s="10"/>
      <c r="C64" s="20" t="str">
        <f>_xlfn.XLOOKUP(Table3[[#This Row],[ID]],Nodes_coordinaten[cluster],Nodes_coordinaten[UTM_Easting],"")</f>
        <v/>
      </c>
      <c r="D64" s="20" t="str">
        <f>_xlfn.XLOOKUP(Table3[[#This Row],[ID]],Nodes_coordinaten[cluster],Nodes_coordinaten[UTM_Northing],"")</f>
        <v/>
      </c>
      <c r="E64" s="20" t="str">
        <f>_xlfn.XLOOKUP(Table3[[#This Row],[ID]],Nodes_coordinaten[cluster],Nodes_coordinaten[UTM_Zone],"")</f>
        <v/>
      </c>
      <c r="F64" s="14"/>
      <c r="G64" s="25" t="str">
        <f>_xlfn.XLOOKUP(Table3[[#This Row],[ID]],Nodes_coordinaten[cluster],Nodes_coordinaten[Demand aardgas],"")</f>
        <v/>
      </c>
    </row>
    <row r="65" spans="1:7" x14ac:dyDescent="0.25">
      <c r="A65" s="10"/>
      <c r="B65" s="10"/>
      <c r="C65" s="20" t="str">
        <f>_xlfn.XLOOKUP(Table3[[#This Row],[ID]],Nodes_coordinaten[cluster],Nodes_coordinaten[UTM_Easting],"")</f>
        <v/>
      </c>
      <c r="D65" s="20" t="str">
        <f>_xlfn.XLOOKUP(Table3[[#This Row],[ID]],Nodes_coordinaten[cluster],Nodes_coordinaten[UTM_Northing],"")</f>
        <v/>
      </c>
      <c r="E65" s="20" t="str">
        <f>_xlfn.XLOOKUP(Table3[[#This Row],[ID]],Nodes_coordinaten[cluster],Nodes_coordinaten[UTM_Zone],"")</f>
        <v/>
      </c>
      <c r="F65" s="14"/>
      <c r="G65" s="25" t="str">
        <f>_xlfn.XLOOKUP(Table3[[#This Row],[ID]],Nodes_coordinaten[cluster],Nodes_coordinaten[Demand aardgas],"")</f>
        <v/>
      </c>
    </row>
    <row r="66" spans="1:7" x14ac:dyDescent="0.25">
      <c r="A66" s="10"/>
      <c r="B66" s="10"/>
      <c r="C66" s="20" t="str">
        <f>_xlfn.XLOOKUP(Table3[[#This Row],[ID]],Nodes_coordinaten[cluster],Nodes_coordinaten[UTM_Easting],"")</f>
        <v/>
      </c>
      <c r="D66" s="20" t="str">
        <f>_xlfn.XLOOKUP(Table3[[#This Row],[ID]],Nodes_coordinaten[cluster],Nodes_coordinaten[UTM_Northing],"")</f>
        <v/>
      </c>
      <c r="E66" s="20" t="str">
        <f>_xlfn.XLOOKUP(Table3[[#This Row],[ID]],Nodes_coordinaten[cluster],Nodes_coordinaten[UTM_Zone],"")</f>
        <v/>
      </c>
      <c r="F66" s="14"/>
      <c r="G66" s="25" t="str">
        <f>_xlfn.XLOOKUP(Table3[[#This Row],[ID]],Nodes_coordinaten[cluster],Nodes_coordinaten[Demand aardgas],"")</f>
        <v/>
      </c>
    </row>
    <row r="67" spans="1:7" x14ac:dyDescent="0.25">
      <c r="A67" s="10"/>
      <c r="B67" s="10"/>
      <c r="C67" s="20" t="str">
        <f>_xlfn.XLOOKUP(Table3[[#This Row],[ID]],Nodes_coordinaten[cluster],Nodes_coordinaten[UTM_Easting],"")</f>
        <v/>
      </c>
      <c r="D67" s="20" t="str">
        <f>_xlfn.XLOOKUP(Table3[[#This Row],[ID]],Nodes_coordinaten[cluster],Nodes_coordinaten[UTM_Northing],"")</f>
        <v/>
      </c>
      <c r="E67" s="20" t="str">
        <f>_xlfn.XLOOKUP(Table3[[#This Row],[ID]],Nodes_coordinaten[cluster],Nodes_coordinaten[UTM_Zone],"")</f>
        <v/>
      </c>
      <c r="F67" s="14"/>
      <c r="G67" s="25" t="str">
        <f>_xlfn.XLOOKUP(Table3[[#This Row],[ID]],Nodes_coordinaten[cluster],Nodes_coordinaten[Demand aardgas],"")</f>
        <v/>
      </c>
    </row>
    <row r="68" spans="1:7" x14ac:dyDescent="0.25">
      <c r="A68" s="10"/>
      <c r="B68" s="10"/>
      <c r="C68" s="20" t="str">
        <f>_xlfn.XLOOKUP(Table3[[#This Row],[ID]],Nodes_coordinaten[cluster],Nodes_coordinaten[UTM_Easting],"")</f>
        <v/>
      </c>
      <c r="D68" s="20" t="str">
        <f>_xlfn.XLOOKUP(Table3[[#This Row],[ID]],Nodes_coordinaten[cluster],Nodes_coordinaten[UTM_Northing],"")</f>
        <v/>
      </c>
      <c r="E68" s="20" t="str">
        <f>_xlfn.XLOOKUP(Table3[[#This Row],[ID]],Nodes_coordinaten[cluster],Nodes_coordinaten[UTM_Zone],"")</f>
        <v/>
      </c>
      <c r="F68" s="14"/>
      <c r="G68" s="25" t="str">
        <f>_xlfn.XLOOKUP(Table3[[#This Row],[ID]],Nodes_coordinaten[cluster],Nodes_coordinaten[Demand aardgas],"")</f>
        <v/>
      </c>
    </row>
    <row r="69" spans="1:7" x14ac:dyDescent="0.25">
      <c r="A69" s="10"/>
      <c r="B69" s="10"/>
      <c r="C69" s="20" t="str">
        <f>_xlfn.XLOOKUP(Table3[[#This Row],[ID]],Nodes_coordinaten[cluster],Nodes_coordinaten[UTM_Easting],"")</f>
        <v/>
      </c>
      <c r="D69" s="20" t="str">
        <f>_xlfn.XLOOKUP(Table3[[#This Row],[ID]],Nodes_coordinaten[cluster],Nodes_coordinaten[UTM_Northing],"")</f>
        <v/>
      </c>
      <c r="E69" s="20" t="str">
        <f>_xlfn.XLOOKUP(Table3[[#This Row],[ID]],Nodes_coordinaten[cluster],Nodes_coordinaten[UTM_Zone],"")</f>
        <v/>
      </c>
      <c r="F69" s="14"/>
      <c r="G69" s="25" t="str">
        <f>_xlfn.XLOOKUP(Table3[[#This Row],[ID]],Nodes_coordinaten[cluster],Nodes_coordinaten[Demand aardgas],"")</f>
        <v/>
      </c>
    </row>
    <row r="70" spans="1:7" x14ac:dyDescent="0.25">
      <c r="A70" s="10"/>
      <c r="B70" s="10"/>
      <c r="C70" s="20" t="str">
        <f>_xlfn.XLOOKUP(Table3[[#This Row],[ID]],Nodes_coordinaten[cluster],Nodes_coordinaten[UTM_Easting],"")</f>
        <v/>
      </c>
      <c r="D70" s="20" t="str">
        <f>_xlfn.XLOOKUP(Table3[[#This Row],[ID]],Nodes_coordinaten[cluster],Nodes_coordinaten[UTM_Northing],"")</f>
        <v/>
      </c>
      <c r="E70" s="20" t="str">
        <f>_xlfn.XLOOKUP(Table3[[#This Row],[ID]],Nodes_coordinaten[cluster],Nodes_coordinaten[UTM_Zone],"")</f>
        <v/>
      </c>
      <c r="F70" s="14"/>
      <c r="G70" s="25" t="str">
        <f>_xlfn.XLOOKUP(Table3[[#This Row],[ID]],Nodes_coordinaten[cluster],Nodes_coordinaten[Demand aardgas],"")</f>
        <v/>
      </c>
    </row>
    <row r="71" spans="1:7" x14ac:dyDescent="0.25">
      <c r="A71" s="10"/>
      <c r="B71" s="10"/>
      <c r="C71" s="20" t="str">
        <f>_xlfn.XLOOKUP(Table3[[#This Row],[ID]],Nodes_coordinaten[cluster],Nodes_coordinaten[UTM_Easting],"")</f>
        <v/>
      </c>
      <c r="D71" s="20" t="str">
        <f>_xlfn.XLOOKUP(Table3[[#This Row],[ID]],Nodes_coordinaten[cluster],Nodes_coordinaten[UTM_Northing],"")</f>
        <v/>
      </c>
      <c r="E71" s="20" t="str">
        <f>_xlfn.XLOOKUP(Table3[[#This Row],[ID]],Nodes_coordinaten[cluster],Nodes_coordinaten[UTM_Zone],"")</f>
        <v/>
      </c>
      <c r="F71" s="14"/>
      <c r="G71" s="25" t="str">
        <f>_xlfn.XLOOKUP(Table3[[#This Row],[ID]],Nodes_coordinaten[cluster],Nodes_coordinaten[Demand aardgas],"")</f>
        <v/>
      </c>
    </row>
    <row r="72" spans="1:7" x14ac:dyDescent="0.25">
      <c r="A72" s="10"/>
      <c r="B72" s="10"/>
      <c r="C72" s="20" t="str">
        <f>_xlfn.XLOOKUP(Table3[[#This Row],[ID]],Nodes_coordinaten[cluster],Nodes_coordinaten[UTM_Easting],"")</f>
        <v/>
      </c>
      <c r="D72" s="20" t="str">
        <f>_xlfn.XLOOKUP(Table3[[#This Row],[ID]],Nodes_coordinaten[cluster],Nodes_coordinaten[UTM_Northing],"")</f>
        <v/>
      </c>
      <c r="E72" s="20" t="str">
        <f>_xlfn.XLOOKUP(Table3[[#This Row],[ID]],Nodes_coordinaten[cluster],Nodes_coordinaten[UTM_Zone],"")</f>
        <v/>
      </c>
      <c r="F72" s="14"/>
      <c r="G72" s="25" t="str">
        <f>_xlfn.XLOOKUP(Table3[[#This Row],[ID]],Nodes_coordinaten[cluster],Nodes_coordinaten[Demand aardgas],"")</f>
        <v/>
      </c>
    </row>
    <row r="73" spans="1:7" x14ac:dyDescent="0.25">
      <c r="A73" s="10"/>
      <c r="B73" s="10"/>
      <c r="C73" s="20" t="str">
        <f>_xlfn.XLOOKUP(Table3[[#This Row],[ID]],Nodes_coordinaten[cluster],Nodes_coordinaten[UTM_Easting],"")</f>
        <v/>
      </c>
      <c r="D73" s="20" t="str">
        <f>_xlfn.XLOOKUP(Table3[[#This Row],[ID]],Nodes_coordinaten[cluster],Nodes_coordinaten[UTM_Northing],"")</f>
        <v/>
      </c>
      <c r="E73" s="20" t="str">
        <f>_xlfn.XLOOKUP(Table3[[#This Row],[ID]],Nodes_coordinaten[cluster],Nodes_coordinaten[UTM_Zone],"")</f>
        <v/>
      </c>
      <c r="F73" s="14"/>
      <c r="G73" s="25" t="str">
        <f>_xlfn.XLOOKUP(Table3[[#This Row],[ID]],Nodes_coordinaten[cluster],Nodes_coordinaten[Demand aardgas],"")</f>
        <v/>
      </c>
    </row>
    <row r="74" spans="1:7" x14ac:dyDescent="0.25">
      <c r="A74" s="10"/>
      <c r="B74" s="10"/>
      <c r="C74" s="20" t="str">
        <f>_xlfn.XLOOKUP(Table3[[#This Row],[ID]],Nodes_coordinaten[cluster],Nodes_coordinaten[UTM_Easting],"")</f>
        <v/>
      </c>
      <c r="D74" s="20" t="str">
        <f>_xlfn.XLOOKUP(Table3[[#This Row],[ID]],Nodes_coordinaten[cluster],Nodes_coordinaten[UTM_Northing],"")</f>
        <v/>
      </c>
      <c r="E74" s="20" t="str">
        <f>_xlfn.XLOOKUP(Table3[[#This Row],[ID]],Nodes_coordinaten[cluster],Nodes_coordinaten[UTM_Zone],"")</f>
        <v/>
      </c>
      <c r="F74" s="14"/>
      <c r="G74" s="25" t="str">
        <f>_xlfn.XLOOKUP(Table3[[#This Row],[ID]],Nodes_coordinaten[cluster],Nodes_coordinaten[Demand aardgas],"")</f>
        <v/>
      </c>
    </row>
    <row r="75" spans="1:7" x14ac:dyDescent="0.25">
      <c r="A75" s="10"/>
      <c r="B75" s="10"/>
      <c r="C75" s="20" t="str">
        <f>_xlfn.XLOOKUP(Table3[[#This Row],[ID]],Nodes_coordinaten[cluster],Nodes_coordinaten[UTM_Easting],"")</f>
        <v/>
      </c>
      <c r="D75" s="20" t="str">
        <f>_xlfn.XLOOKUP(Table3[[#This Row],[ID]],Nodes_coordinaten[cluster],Nodes_coordinaten[UTM_Northing],"")</f>
        <v/>
      </c>
      <c r="E75" s="20" t="str">
        <f>_xlfn.XLOOKUP(Table3[[#This Row],[ID]],Nodes_coordinaten[cluster],Nodes_coordinaten[UTM_Zone],"")</f>
        <v/>
      </c>
      <c r="F75" s="14"/>
      <c r="G75" s="24" t="str">
        <f>_xlfn.XLOOKUP(Table3[[#This Row],[ID]],Nodes_coordinaten[cluster],Nodes_coordinaten[Demand aardgas],"")</f>
        <v/>
      </c>
    </row>
    <row r="76" spans="1:7" x14ac:dyDescent="0.25">
      <c r="A76" s="10"/>
      <c r="B76" s="10"/>
      <c r="C76" s="20" t="str">
        <f>_xlfn.XLOOKUP(Table3[[#This Row],[ID]],Nodes_coordinaten[cluster],Nodes_coordinaten[UTM_Easting],"")</f>
        <v/>
      </c>
      <c r="D76" s="20" t="str">
        <f>_xlfn.XLOOKUP(Table3[[#This Row],[ID]],Nodes_coordinaten[cluster],Nodes_coordinaten[UTM_Northing],"")</f>
        <v/>
      </c>
      <c r="E76" s="20" t="str">
        <f>_xlfn.XLOOKUP(Table3[[#This Row],[ID]],Nodes_coordinaten[cluster],Nodes_coordinaten[UTM_Zone],"")</f>
        <v/>
      </c>
      <c r="F76" s="14"/>
      <c r="G76" s="24" t="str">
        <f>_xlfn.XLOOKUP(Table3[[#This Row],[ID]],Nodes_coordinaten[cluster],Nodes_coordinaten[Demand aardgas],"")</f>
        <v/>
      </c>
    </row>
    <row r="77" spans="1:7" x14ac:dyDescent="0.25">
      <c r="A77" s="10"/>
      <c r="B77" s="10"/>
      <c r="C77" s="20" t="str">
        <f>_xlfn.XLOOKUP(Table3[[#This Row],[ID]],Nodes_coordinaten[cluster],Nodes_coordinaten[UTM_Easting],"")</f>
        <v/>
      </c>
      <c r="D77" s="20" t="str">
        <f>_xlfn.XLOOKUP(Table3[[#This Row],[ID]],Nodes_coordinaten[cluster],Nodes_coordinaten[UTM_Northing],"")</f>
        <v/>
      </c>
      <c r="E77" s="20" t="str">
        <f>_xlfn.XLOOKUP(Table3[[#This Row],[ID]],Nodes_coordinaten[cluster],Nodes_coordinaten[UTM_Zone],"")</f>
        <v/>
      </c>
      <c r="F77" s="14"/>
      <c r="G77" s="24" t="str">
        <f>_xlfn.XLOOKUP(Table3[[#This Row],[ID]],Nodes_coordinaten[cluster],Nodes_coordinaten[Demand aardgas],"")</f>
        <v/>
      </c>
    </row>
    <row r="78" spans="1:7" x14ac:dyDescent="0.25">
      <c r="A78" s="10"/>
      <c r="B78" s="10"/>
      <c r="C78" s="20" t="str">
        <f>_xlfn.XLOOKUP(Table3[[#This Row],[ID]],Nodes_coordinaten[cluster],Nodes_coordinaten[UTM_Easting],"")</f>
        <v/>
      </c>
      <c r="D78" s="20" t="str">
        <f>_xlfn.XLOOKUP(Table3[[#This Row],[ID]],Nodes_coordinaten[cluster],Nodes_coordinaten[UTM_Northing],"")</f>
        <v/>
      </c>
      <c r="E78" s="20" t="str">
        <f>_xlfn.XLOOKUP(Table3[[#This Row],[ID]],Nodes_coordinaten[cluster],Nodes_coordinaten[UTM_Zone],"")</f>
        <v/>
      </c>
      <c r="F78" s="14"/>
      <c r="G78" s="24" t="str">
        <f>_xlfn.XLOOKUP(Table3[[#This Row],[ID]],Nodes_coordinaten[cluster],Nodes_coordinaten[Demand aardgas],"")</f>
        <v/>
      </c>
    </row>
    <row r="79" spans="1:7" x14ac:dyDescent="0.25">
      <c r="A79" s="10"/>
      <c r="B79" s="10"/>
      <c r="C79" s="20" t="str">
        <f>_xlfn.XLOOKUP(Table3[[#This Row],[ID]],Nodes_coordinaten[cluster],Nodes_coordinaten[UTM_Easting],"")</f>
        <v/>
      </c>
      <c r="D79" s="20" t="str">
        <f>_xlfn.XLOOKUP(Table3[[#This Row],[ID]],Nodes_coordinaten[cluster],Nodes_coordinaten[UTM_Northing],"")</f>
        <v/>
      </c>
      <c r="E79" s="20" t="str">
        <f>_xlfn.XLOOKUP(Table3[[#This Row],[ID]],Nodes_coordinaten[cluster],Nodes_coordinaten[UTM_Zone],"")</f>
        <v/>
      </c>
      <c r="F79" s="14"/>
      <c r="G79" s="24" t="str">
        <f>_xlfn.XLOOKUP(Table3[[#This Row],[ID]],Nodes_coordinaten[cluster],Nodes_coordinaten[Demand aardgas],"")</f>
        <v/>
      </c>
    </row>
    <row r="80" spans="1:7" x14ac:dyDescent="0.25">
      <c r="A80" s="10"/>
      <c r="B80" s="10"/>
      <c r="C80" s="20" t="str">
        <f>_xlfn.XLOOKUP(Table3[[#This Row],[ID]],Nodes_coordinaten[cluster],Nodes_coordinaten[UTM_Easting],"")</f>
        <v/>
      </c>
      <c r="D80" s="20" t="str">
        <f>_xlfn.XLOOKUP(Table3[[#This Row],[ID]],Nodes_coordinaten[cluster],Nodes_coordinaten[UTM_Northing],"")</f>
        <v/>
      </c>
      <c r="E80" s="20" t="str">
        <f>_xlfn.XLOOKUP(Table3[[#This Row],[ID]],Nodes_coordinaten[cluster],Nodes_coordinaten[UTM_Zone],"")</f>
        <v/>
      </c>
      <c r="F80" s="14"/>
      <c r="G80" s="24" t="str">
        <f>_xlfn.XLOOKUP(Table3[[#This Row],[ID]],Nodes_coordinaten[cluster],Nodes_coordinaten[Demand aardgas],"")</f>
        <v/>
      </c>
    </row>
    <row r="81" spans="1:7" x14ac:dyDescent="0.25">
      <c r="A81" s="15"/>
      <c r="B81" s="15"/>
      <c r="C81" s="12"/>
      <c r="D81" s="14"/>
      <c r="E81" s="14"/>
      <c r="F81" s="14"/>
      <c r="G81" s="6"/>
    </row>
    <row r="82" spans="1:7" x14ac:dyDescent="0.25">
      <c r="A82" s="15"/>
      <c r="B82" s="15"/>
      <c r="C82" s="12"/>
      <c r="D82" s="14"/>
      <c r="E82" s="14"/>
      <c r="F82" s="14"/>
      <c r="G82" s="6"/>
    </row>
    <row r="83" spans="1:7" x14ac:dyDescent="0.25">
      <c r="A83" s="15"/>
      <c r="B83" s="15"/>
      <c r="C83" s="12"/>
      <c r="D83" s="14"/>
      <c r="E83" s="14"/>
      <c r="F83" s="14"/>
      <c r="G83" s="6"/>
    </row>
    <row r="84" spans="1:7" x14ac:dyDescent="0.25">
      <c r="A84" s="15"/>
      <c r="B84" s="15"/>
      <c r="C84" s="12"/>
      <c r="D84" s="14"/>
      <c r="E84" s="14"/>
      <c r="F84" s="14"/>
      <c r="G84" s="6"/>
    </row>
    <row r="85" spans="1:7" x14ac:dyDescent="0.25">
      <c r="A85" s="15"/>
      <c r="B85" s="15"/>
      <c r="C85" s="12"/>
      <c r="D85" s="14"/>
      <c r="E85" s="14"/>
      <c r="F85" s="14"/>
      <c r="G85" s="6"/>
    </row>
    <row r="86" spans="1:7" x14ac:dyDescent="0.25">
      <c r="A86" s="15"/>
      <c r="B86" s="15"/>
      <c r="C86" s="12"/>
      <c r="D86" s="14"/>
      <c r="E86" s="14"/>
      <c r="F86" s="14"/>
      <c r="G86" s="6"/>
    </row>
    <row r="87" spans="1:7" x14ac:dyDescent="0.25">
      <c r="A87" s="15"/>
      <c r="B87" s="15"/>
      <c r="C87" s="12"/>
      <c r="D87" s="14"/>
      <c r="E87" s="14"/>
      <c r="F87" s="14"/>
      <c r="G87" s="6"/>
    </row>
    <row r="88" spans="1:7" x14ac:dyDescent="0.25">
      <c r="A88" s="15"/>
      <c r="B88" s="15"/>
      <c r="C88" s="12"/>
      <c r="D88" s="14"/>
      <c r="E88" s="14"/>
      <c r="F88" s="14"/>
      <c r="G88" s="6"/>
    </row>
    <row r="89" spans="1:7" x14ac:dyDescent="0.25">
      <c r="A89" s="15"/>
      <c r="B89" s="15"/>
      <c r="C89" s="12"/>
      <c r="D89" s="14"/>
      <c r="E89" s="14"/>
      <c r="F89" s="14"/>
      <c r="G89" s="6"/>
    </row>
    <row r="90" spans="1:7" x14ac:dyDescent="0.25">
      <c r="A90" s="15"/>
      <c r="B90" s="15"/>
      <c r="C90" s="12"/>
      <c r="D90" s="14"/>
      <c r="E90" s="14"/>
      <c r="F90" s="14"/>
      <c r="G90" s="6"/>
    </row>
    <row r="91" spans="1:7" x14ac:dyDescent="0.25">
      <c r="A91" s="15"/>
      <c r="B91" s="15"/>
      <c r="C91" s="12"/>
      <c r="D91" s="14"/>
      <c r="E91" s="14"/>
      <c r="F91" s="14"/>
      <c r="G91" s="6"/>
    </row>
    <row r="92" spans="1:7" x14ac:dyDescent="0.25">
      <c r="A92" s="15"/>
      <c r="B92" s="15"/>
      <c r="C92" s="12"/>
      <c r="D92" s="14"/>
      <c r="E92" s="14"/>
      <c r="F92" s="14"/>
      <c r="G92" s="6"/>
    </row>
    <row r="93" spans="1:7" x14ac:dyDescent="0.25">
      <c r="A93" s="15"/>
      <c r="B93" s="15"/>
      <c r="C93" s="12"/>
      <c r="D93" s="14"/>
      <c r="E93" s="14"/>
      <c r="F93" s="14"/>
      <c r="G93" s="6"/>
    </row>
    <row r="94" spans="1:7" x14ac:dyDescent="0.25">
      <c r="A94" s="15"/>
      <c r="B94" s="18"/>
      <c r="C94" s="16"/>
      <c r="D94" s="14"/>
      <c r="E94" s="14"/>
      <c r="F94" s="14"/>
      <c r="G94" s="6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D17" sqref="D17"/>
    </sheetView>
  </sheetViews>
  <sheetFormatPr defaultRowHeight="15" x14ac:dyDescent="0.25"/>
  <cols>
    <col min="1" max="1" width="12.85546875" customWidth="1"/>
    <col min="2" max="2" width="9.140625" customWidth="1"/>
    <col min="3" max="3" width="9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/>
      <c r="B2" s="3"/>
      <c r="C2" s="4"/>
    </row>
    <row r="3" spans="1:3" x14ac:dyDescent="0.25">
      <c r="A3" s="5"/>
      <c r="B3" s="6"/>
      <c r="C3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5"/>
  <sheetViews>
    <sheetView workbookViewId="0">
      <selection activeCell="C32" sqref="C32"/>
    </sheetView>
  </sheetViews>
  <sheetFormatPr defaultRowHeight="15" x14ac:dyDescent="0.25"/>
  <cols>
    <col min="1" max="1" width="11.85546875" style="1" customWidth="1"/>
    <col min="2" max="2" width="12.140625" style="1" customWidth="1"/>
  </cols>
  <sheetData>
    <row r="1" spans="1:2" x14ac:dyDescent="0.25">
      <c r="A1" s="1" t="s">
        <v>5</v>
      </c>
      <c r="B1" s="1" t="s">
        <v>6</v>
      </c>
    </row>
    <row r="2" spans="1:2" x14ac:dyDescent="0.25">
      <c r="A2"/>
      <c r="B2"/>
    </row>
    <row r="3" spans="1:2" x14ac:dyDescent="0.25">
      <c r="A3"/>
      <c r="B3"/>
    </row>
    <row r="4" spans="1:2" x14ac:dyDescent="0.25">
      <c r="A4"/>
      <c r="B4"/>
    </row>
    <row r="5" spans="1:2" x14ac:dyDescent="0.25">
      <c r="A5"/>
      <c r="B5"/>
    </row>
    <row r="6" spans="1:2" x14ac:dyDescent="0.25">
      <c r="A6"/>
      <c r="B6"/>
    </row>
    <row r="7" spans="1:2" x14ac:dyDescent="0.25">
      <c r="A7"/>
      <c r="B7"/>
    </row>
    <row r="8" spans="1:2" x14ac:dyDescent="0.25">
      <c r="A8"/>
      <c r="B8"/>
    </row>
    <row r="9" spans="1:2" x14ac:dyDescent="0.25">
      <c r="A9"/>
      <c r="B9"/>
    </row>
    <row r="10" spans="1:2" x14ac:dyDescent="0.25">
      <c r="A10"/>
      <c r="B10"/>
    </row>
    <row r="11" spans="1:2" x14ac:dyDescent="0.25">
      <c r="A11"/>
      <c r="B11"/>
    </row>
    <row r="12" spans="1:2" x14ac:dyDescent="0.25">
      <c r="A12"/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A2" sqref="A2:C9"/>
    </sheetView>
  </sheetViews>
  <sheetFormatPr defaultRowHeight="15" x14ac:dyDescent="0.25"/>
  <cols>
    <col min="1" max="1" width="14.85546875" style="1" customWidth="1"/>
    <col min="2" max="2" width="15.85546875" style="1" customWidth="1"/>
    <col min="3" max="3" width="16.140625" style="1" customWidth="1"/>
  </cols>
  <sheetData>
    <row r="1" spans="1:3" x14ac:dyDescent="0.25">
      <c r="A1" s="1" t="s">
        <v>7</v>
      </c>
      <c r="B1" s="1" t="s">
        <v>8</v>
      </c>
      <c r="C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8"/>
  <sheetViews>
    <sheetView topLeftCell="A50" zoomScale="85" zoomScaleNormal="85" workbookViewId="0">
      <selection activeCell="O87" sqref="O87"/>
    </sheetView>
  </sheetViews>
  <sheetFormatPr defaultRowHeight="15" x14ac:dyDescent="0.25"/>
  <cols>
    <col min="1" max="2" width="16.85546875" style="28" customWidth="1"/>
    <col min="3" max="3" width="16.140625" style="28" bestFit="1" customWidth="1"/>
    <col min="4" max="5" width="16.85546875" style="28" customWidth="1"/>
    <col min="6" max="6" width="16.140625" style="28" bestFit="1" customWidth="1"/>
    <col min="7" max="7" width="16.85546875" style="1" customWidth="1"/>
    <col min="8" max="9" width="11.85546875" bestFit="1" customWidth="1"/>
    <col min="10" max="10" width="14.140625" bestFit="1" customWidth="1"/>
  </cols>
  <sheetData>
    <row r="1" spans="1:10" s="1" customFormat="1" x14ac:dyDescent="0.25">
      <c r="A1" s="1" t="s">
        <v>11</v>
      </c>
      <c r="B1" s="1" t="s">
        <v>12</v>
      </c>
      <c r="C1" s="1" t="s">
        <v>38</v>
      </c>
      <c r="D1" s="1" t="s">
        <v>13</v>
      </c>
      <c r="E1" s="1" t="s">
        <v>14</v>
      </c>
      <c r="F1" s="1" t="s">
        <v>39</v>
      </c>
      <c r="G1" s="1" t="s">
        <v>2</v>
      </c>
      <c r="H1" s="1" t="s">
        <v>18</v>
      </c>
      <c r="I1" s="1" t="s">
        <v>19</v>
      </c>
      <c r="J1" s="1" t="s">
        <v>17</v>
      </c>
    </row>
    <row r="2" spans="1:10" x14ac:dyDescent="0.25">
      <c r="A2" s="29">
        <f>_xlfn.XLOOKUP(Table1[[#This Row],[Node 1]],Tabel7[ID],Tabel7[UTM_Easting],"")</f>
        <v>716695</v>
      </c>
      <c r="B2" s="29">
        <f>_xlfn.XLOOKUP(Table1[[#This Row],[Node 1]],Tabel7[ID],Tabel7[UTM_Northing],"")</f>
        <v>5684667</v>
      </c>
      <c r="C2" s="29" t="str">
        <f>_xlfn.XLOOKUP(Table1[[#This Row],[Node 1]],Tabel7[ID],Tabel7[UTM_Zone],"")</f>
        <v>31N</v>
      </c>
      <c r="D2" s="29">
        <f>_xlfn.XLOOKUP(Table1[[#This Row],[Node 2]],Tabel7[ID],Tabel7[UTM_Easting],"")</f>
        <v>713716</v>
      </c>
      <c r="E2" s="29">
        <f>_xlfn.XLOOKUP(Table1[[#This Row],[Node 2]],Tabel7[ID],Tabel7[UTM_Northing],"")</f>
        <v>5680962</v>
      </c>
      <c r="F2" s="29" t="str">
        <f>_xlfn.XLOOKUP(Table1[[#This Row],[Node 2]],Tabel7[ID],Tabel7[UTM_Zone],"")</f>
        <v>31N</v>
      </c>
      <c r="G2" s="21">
        <f>_xlfn.XLOOKUP(Table1[[#This Row],[Categorie]],Tabel8[Categorie],Tabel8[Capaciteit],"")</f>
        <v>250</v>
      </c>
      <c r="H2" s="22" t="s">
        <v>117</v>
      </c>
      <c r="I2" s="1" t="s">
        <v>118</v>
      </c>
      <c r="J2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3" spans="1:10" x14ac:dyDescent="0.25">
      <c r="A3" s="29">
        <f>_xlfn.XLOOKUP(Table1[[#This Row],[Node 1]],Tabel7[ID],Tabel7[UTM_Easting],"")</f>
        <v>713716</v>
      </c>
      <c r="B3" s="30">
        <f>_xlfn.XLOOKUP(Table1[[#This Row],[Node 1]],Tabel7[ID],Tabel7[UTM_Northing],"")</f>
        <v>5680962</v>
      </c>
      <c r="C3" s="30" t="str">
        <f>_xlfn.XLOOKUP(Table1[[#This Row],[Node 1]],Tabel7[ID],Tabel7[UTM_Zone],"")</f>
        <v>31N</v>
      </c>
      <c r="D3" s="30">
        <f>_xlfn.XLOOKUP(Table1[[#This Row],[Node 2]],Tabel7[ID],Tabel7[UTM_Easting],"")</f>
        <v>714833</v>
      </c>
      <c r="E3" s="30">
        <f>_xlfn.XLOOKUP(Table1[[#This Row],[Node 2]],Tabel7[ID],Tabel7[UTM_Northing],"")</f>
        <v>5672841</v>
      </c>
      <c r="F3" s="30" t="str">
        <f>_xlfn.XLOOKUP(Table1[[#This Row],[Node 2]],Tabel7[ID],Tabel7[UTM_Zone],"")</f>
        <v>31N</v>
      </c>
      <c r="G3" s="21">
        <f>_xlfn.XLOOKUP(Table1[[#This Row],[Categorie]],Tabel8[Categorie],Tabel8[Capaciteit],"")</f>
        <v>250</v>
      </c>
      <c r="H3" s="22" t="s">
        <v>118</v>
      </c>
      <c r="I3" s="22" t="s">
        <v>119</v>
      </c>
      <c r="J3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4" spans="1:10" x14ac:dyDescent="0.25">
      <c r="A4" s="29">
        <f>_xlfn.XLOOKUP(Table1[[#This Row],[Node 1]],Tabel7[ID],Tabel7[UTM_Easting],"")</f>
        <v>714833</v>
      </c>
      <c r="B4" s="30">
        <f>_xlfn.XLOOKUP(Table1[[#This Row],[Node 1]],Tabel7[ID],Tabel7[UTM_Northing],"")</f>
        <v>5672841</v>
      </c>
      <c r="C4" s="30" t="str">
        <f>_xlfn.XLOOKUP(Table1[[#This Row],[Node 1]],Tabel7[ID],Tabel7[UTM_Zone],"")</f>
        <v>31N</v>
      </c>
      <c r="D4" s="30">
        <f>_xlfn.XLOOKUP(Table1[[#This Row],[Node 2]],Tabel7[ID],Tabel7[UTM_Easting],"")</f>
        <v>700869</v>
      </c>
      <c r="E4" s="30">
        <f>_xlfn.XLOOKUP(Table1[[#This Row],[Node 2]],Tabel7[ID],Tabel7[UTM_Northing],"")</f>
        <v>5659748</v>
      </c>
      <c r="F4" s="30" t="str">
        <f>_xlfn.XLOOKUP(Table1[[#This Row],[Node 2]],Tabel7[ID],Tabel7[UTM_Zone],"")</f>
        <v>31N</v>
      </c>
      <c r="G4" s="21">
        <f>_xlfn.XLOOKUP(Table1[[#This Row],[Categorie]],Tabel8[Categorie],Tabel8[Capaciteit],"")</f>
        <v>250</v>
      </c>
      <c r="H4" s="22" t="s">
        <v>119</v>
      </c>
      <c r="I4" s="22" t="s">
        <v>120</v>
      </c>
      <c r="J4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5" spans="1:10" x14ac:dyDescent="0.25">
      <c r="A5" s="29">
        <f>_xlfn.XLOOKUP(Table1[[#This Row],[Node 1]],Tabel7[ID],Tabel7[UTM_Easting],"")</f>
        <v>700869</v>
      </c>
      <c r="B5" s="30">
        <f>_xlfn.XLOOKUP(Table1[[#This Row],[Node 1]],Tabel7[ID],Tabel7[UTM_Northing],"")</f>
        <v>5659748</v>
      </c>
      <c r="C5" s="30" t="str">
        <f>_xlfn.XLOOKUP(Table1[[#This Row],[Node 1]],Tabel7[ID],Tabel7[UTM_Zone],"")</f>
        <v>31N</v>
      </c>
      <c r="D5" s="30">
        <f>_xlfn.XLOOKUP(Table1[[#This Row],[Node 2]],Tabel7[ID],Tabel7[UTM_Easting],"")</f>
        <v>701173</v>
      </c>
      <c r="E5" s="30">
        <f>_xlfn.XLOOKUP(Table1[[#This Row],[Node 2]],Tabel7[ID],Tabel7[UTM_Northing],"")</f>
        <v>5657571</v>
      </c>
      <c r="F5" s="30" t="str">
        <f>_xlfn.XLOOKUP(Table1[[#This Row],[Node 2]],Tabel7[ID],Tabel7[UTM_Zone],"")</f>
        <v>31N</v>
      </c>
      <c r="G5" s="21">
        <f>_xlfn.XLOOKUP(Table1[[#This Row],[Categorie]],Tabel8[Categorie],Tabel8[Capaciteit],"")</f>
        <v>250</v>
      </c>
      <c r="H5" s="22" t="s">
        <v>120</v>
      </c>
      <c r="I5" s="22" t="s">
        <v>121</v>
      </c>
      <c r="J5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6" spans="1:10" x14ac:dyDescent="0.25">
      <c r="A6" s="29">
        <f>_xlfn.XLOOKUP(Table1[[#This Row],[Node 1]],Tabel7[ID],Tabel7[UTM_Easting],"")</f>
        <v>701173</v>
      </c>
      <c r="B6" s="30">
        <f>_xlfn.XLOOKUP(Table1[[#This Row],[Node 1]],Tabel7[ID],Tabel7[UTM_Northing],"")</f>
        <v>5657571</v>
      </c>
      <c r="C6" s="30" t="str">
        <f>_xlfn.XLOOKUP(Table1[[#This Row],[Node 1]],Tabel7[ID],Tabel7[UTM_Zone],"")</f>
        <v>31N</v>
      </c>
      <c r="D6" s="30">
        <f>_xlfn.XLOOKUP(Table1[[#This Row],[Node 2]],Tabel7[ID],Tabel7[UTM_Easting],"")</f>
        <v>697770</v>
      </c>
      <c r="E6" s="30">
        <f>_xlfn.XLOOKUP(Table1[[#This Row],[Node 2]],Tabel7[ID],Tabel7[UTM_Northing],"")</f>
        <v>5650285</v>
      </c>
      <c r="F6" s="30" t="str">
        <f>_xlfn.XLOOKUP(Table1[[#This Row],[Node 2]],Tabel7[ID],Tabel7[UTM_Zone],"")</f>
        <v>31N</v>
      </c>
      <c r="G6" s="21">
        <f>_xlfn.XLOOKUP(Table1[[#This Row],[Categorie]],Tabel8[Categorie],Tabel8[Capaciteit],"")</f>
        <v>250</v>
      </c>
      <c r="H6" s="22" t="s">
        <v>121</v>
      </c>
      <c r="I6" s="22" t="s">
        <v>122</v>
      </c>
      <c r="J6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7" spans="1:10" x14ac:dyDescent="0.25">
      <c r="A7" s="29">
        <f>_xlfn.XLOOKUP(Table1[[#This Row],[Node 1]],Tabel7[ID],Tabel7[UTM_Easting],"")</f>
        <v>697770</v>
      </c>
      <c r="B7" s="30">
        <f>_xlfn.XLOOKUP(Table1[[#This Row],[Node 1]],Tabel7[ID],Tabel7[UTM_Northing],"")</f>
        <v>5650285</v>
      </c>
      <c r="C7" s="30" t="str">
        <f>_xlfn.XLOOKUP(Table1[[#This Row],[Node 1]],Tabel7[ID],Tabel7[UTM_Zone],"")</f>
        <v>31N</v>
      </c>
      <c r="D7" s="30">
        <f>_xlfn.XLOOKUP(Table1[[#This Row],[Node 2]],Tabel7[ID],Tabel7[UTM_Easting],"")</f>
        <v>698429</v>
      </c>
      <c r="E7" s="30">
        <f>_xlfn.XLOOKUP(Table1[[#This Row],[Node 2]],Tabel7[ID],Tabel7[UTM_Northing],"")</f>
        <v>5647899</v>
      </c>
      <c r="F7" s="30" t="str">
        <f>_xlfn.XLOOKUP(Table1[[#This Row],[Node 2]],Tabel7[ID],Tabel7[UTM_Zone],"")</f>
        <v>31N</v>
      </c>
      <c r="G7" s="21">
        <f>_xlfn.XLOOKUP(Table1[[#This Row],[Categorie]],Tabel8[Categorie],Tabel8[Capaciteit],"")</f>
        <v>250</v>
      </c>
      <c r="H7" s="22" t="s">
        <v>122</v>
      </c>
      <c r="I7" s="22" t="s">
        <v>123</v>
      </c>
      <c r="J7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8" spans="1:10" x14ac:dyDescent="0.25">
      <c r="A8" s="29">
        <f>_xlfn.XLOOKUP(Table1[[#This Row],[Node 1]],Tabel7[ID],Tabel7[UTM_Easting],"")</f>
        <v>698429</v>
      </c>
      <c r="B8" s="30">
        <f>_xlfn.XLOOKUP(Table1[[#This Row],[Node 1]],Tabel7[ID],Tabel7[UTM_Northing],"")</f>
        <v>5647899</v>
      </c>
      <c r="C8" s="30" t="str">
        <f>_xlfn.XLOOKUP(Table1[[#This Row],[Node 1]],Tabel7[ID],Tabel7[UTM_Zone],"")</f>
        <v>31N</v>
      </c>
      <c r="D8" s="30">
        <f>_xlfn.XLOOKUP(Table1[[#This Row],[Node 2]],Tabel7[ID],Tabel7[UTM_Easting],"")</f>
        <v>698376</v>
      </c>
      <c r="E8" s="30">
        <f>_xlfn.XLOOKUP(Table1[[#This Row],[Node 2]],Tabel7[ID],Tabel7[UTM_Northing],"")</f>
        <v>5643534</v>
      </c>
      <c r="F8" s="30" t="str">
        <f>_xlfn.XLOOKUP(Table1[[#This Row],[Node 2]],Tabel7[ID],Tabel7[UTM_Zone],"")</f>
        <v>31N</v>
      </c>
      <c r="G8" s="21">
        <f>_xlfn.XLOOKUP(Table1[[#This Row],[Categorie]],Tabel8[Categorie],Tabel8[Capaciteit],"")</f>
        <v>250</v>
      </c>
      <c r="H8" s="22" t="s">
        <v>123</v>
      </c>
      <c r="I8" s="22" t="s">
        <v>124</v>
      </c>
      <c r="J8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9" spans="1:10" x14ac:dyDescent="0.25">
      <c r="A9" s="29">
        <f>_xlfn.XLOOKUP(Table1[[#This Row],[Node 1]],Tabel7[ID],Tabel7[UTM_Easting],"")</f>
        <v>698376</v>
      </c>
      <c r="B9" s="30">
        <f>_xlfn.XLOOKUP(Table1[[#This Row],[Node 1]],Tabel7[ID],Tabel7[UTM_Northing],"")</f>
        <v>5643534</v>
      </c>
      <c r="C9" s="30" t="str">
        <f>_xlfn.XLOOKUP(Table1[[#This Row],[Node 1]],Tabel7[ID],Tabel7[UTM_Zone],"")</f>
        <v>31N</v>
      </c>
      <c r="D9" s="30">
        <f>_xlfn.XLOOKUP(Table1[[#This Row],[Node 2]],Tabel7[ID],Tabel7[UTM_Easting],"")</f>
        <v>692077</v>
      </c>
      <c r="E9" s="30">
        <f>_xlfn.XLOOKUP(Table1[[#This Row],[Node 2]],Tabel7[ID],Tabel7[UTM_Northing],"")</f>
        <v>5627047</v>
      </c>
      <c r="F9" s="30" t="str">
        <f>_xlfn.XLOOKUP(Table1[[#This Row],[Node 2]],Tabel7[ID],Tabel7[UTM_Zone],"")</f>
        <v>31N</v>
      </c>
      <c r="G9" s="21">
        <f>_xlfn.XLOOKUP(Table1[[#This Row],[Categorie]],Tabel8[Categorie],Tabel8[Capaciteit],"")</f>
        <v>250</v>
      </c>
      <c r="H9" s="22" t="s">
        <v>124</v>
      </c>
      <c r="I9" s="22" t="s">
        <v>125</v>
      </c>
      <c r="J9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10" spans="1:10" x14ac:dyDescent="0.25">
      <c r="A10" s="29">
        <f>_xlfn.XLOOKUP(Table1[[#This Row],[Node 1]],Tabel7[ID],Tabel7[UTM_Easting],"")</f>
        <v>712038</v>
      </c>
      <c r="B10" s="30">
        <f>_xlfn.XLOOKUP(Table1[[#This Row],[Node 1]],Tabel7[ID],Tabel7[UTM_Northing],"")</f>
        <v>5685513</v>
      </c>
      <c r="C10" s="30" t="str">
        <f>_xlfn.XLOOKUP(Table1[[#This Row],[Node 1]],Tabel7[ID],Tabel7[UTM_Zone],"")</f>
        <v>31N</v>
      </c>
      <c r="D10" s="30">
        <f>_xlfn.XLOOKUP(Table1[[#This Row],[Node 2]],Tabel7[ID],Tabel7[UTM_Easting],"")</f>
        <v>711286</v>
      </c>
      <c r="E10" s="30">
        <f>_xlfn.XLOOKUP(Table1[[#This Row],[Node 2]],Tabel7[ID],Tabel7[UTM_Northing],"")</f>
        <v>5684473</v>
      </c>
      <c r="F10" s="30" t="str">
        <f>_xlfn.XLOOKUP(Table1[[#This Row],[Node 2]],Tabel7[ID],Tabel7[UTM_Zone],"")</f>
        <v>31N</v>
      </c>
      <c r="G10" s="21">
        <f>_xlfn.XLOOKUP(Table1[[#This Row],[Categorie]],Tabel8[Categorie],Tabel8[Capaciteit],"")</f>
        <v>350</v>
      </c>
      <c r="H10" s="1" t="s">
        <v>26</v>
      </c>
      <c r="I10" s="1" t="s">
        <v>28</v>
      </c>
      <c r="J10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1" spans="1:10" x14ac:dyDescent="0.25">
      <c r="A11" s="29">
        <f>_xlfn.XLOOKUP(Table1[[#This Row],[Node 1]],Tabel7[ID],Tabel7[UTM_Easting],"")</f>
        <v>711286</v>
      </c>
      <c r="B11" s="30">
        <f>_xlfn.XLOOKUP(Table1[[#This Row],[Node 1]],Tabel7[ID],Tabel7[UTM_Northing],"")</f>
        <v>5684473</v>
      </c>
      <c r="C11" s="30" t="str">
        <f>_xlfn.XLOOKUP(Table1[[#This Row],[Node 1]],Tabel7[ID],Tabel7[UTM_Zone],"")</f>
        <v>31N</v>
      </c>
      <c r="D11" s="30">
        <f>_xlfn.XLOOKUP(Table1[[#This Row],[Node 2]],Tabel7[ID],Tabel7[UTM_Easting],"")</f>
        <v>711096</v>
      </c>
      <c r="E11" s="30">
        <f>_xlfn.XLOOKUP(Table1[[#This Row],[Node 2]],Tabel7[ID],Tabel7[UTM_Northing],"")</f>
        <v>5683773</v>
      </c>
      <c r="F11" s="30" t="str">
        <f>_xlfn.XLOOKUP(Table1[[#This Row],[Node 2]],Tabel7[ID],Tabel7[UTM_Zone],"")</f>
        <v>31N</v>
      </c>
      <c r="G11" s="21">
        <f>_xlfn.XLOOKUP(Table1[[#This Row],[Categorie]],Tabel8[Categorie],Tabel8[Capaciteit],"")</f>
        <v>350</v>
      </c>
      <c r="H11" s="1" t="s">
        <v>28</v>
      </c>
      <c r="I11" s="1" t="s">
        <v>29</v>
      </c>
      <c r="J11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2" spans="1:10" x14ac:dyDescent="0.25">
      <c r="A12" s="30">
        <f>_xlfn.XLOOKUP(Table1[[#This Row],[Node 1]],Tabel7[ID],Tabel7[UTM_Easting],"")</f>
        <v>711096</v>
      </c>
      <c r="B12" s="30">
        <f>_xlfn.XLOOKUP(Table1[[#This Row],[Node 1]],Tabel7[ID],Tabel7[UTM_Northing],"")</f>
        <v>5683773</v>
      </c>
      <c r="C12" s="30" t="str">
        <f>_xlfn.XLOOKUP(Table1[[#This Row],[Node 1]],Tabel7[ID],Tabel7[UTM_Zone],"")</f>
        <v>31N</v>
      </c>
      <c r="D12" s="30">
        <f>_xlfn.XLOOKUP(Table1[[#This Row],[Node 2]],Tabel7[ID],Tabel7[UTM_Easting],"")</f>
        <v>709840</v>
      </c>
      <c r="E12" s="30">
        <f>_xlfn.XLOOKUP(Table1[[#This Row],[Node 2]],Tabel7[ID],Tabel7[UTM_Northing],"")</f>
        <v>5683461</v>
      </c>
      <c r="F12" s="30" t="str">
        <f>_xlfn.XLOOKUP(Table1[[#This Row],[Node 2]],Tabel7[ID],Tabel7[UTM_Zone],"")</f>
        <v>31N</v>
      </c>
      <c r="G12" s="21">
        <f>_xlfn.XLOOKUP(Table1[[#This Row],[Categorie]],Tabel8[Categorie],Tabel8[Capaciteit],"")</f>
        <v>350</v>
      </c>
      <c r="H12" s="1" t="s">
        <v>29</v>
      </c>
      <c r="I12" s="1" t="s">
        <v>30</v>
      </c>
      <c r="J12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3" spans="1:10" x14ac:dyDescent="0.25">
      <c r="A13" s="29">
        <f>_xlfn.XLOOKUP(Table1[[#This Row],[Node 1]],Tabel7[ID],Tabel7[UTM_Easting],"")</f>
        <v>709840</v>
      </c>
      <c r="B13" s="30">
        <f>_xlfn.XLOOKUP(Table1[[#This Row],[Node 1]],Tabel7[ID],Tabel7[UTM_Northing],"")</f>
        <v>5683461</v>
      </c>
      <c r="C13" s="30" t="str">
        <f>_xlfn.XLOOKUP(Table1[[#This Row],[Node 1]],Tabel7[ID],Tabel7[UTM_Zone],"")</f>
        <v>31N</v>
      </c>
      <c r="D13" s="30">
        <f>_xlfn.XLOOKUP(Table1[[#This Row],[Node 2]],Tabel7[ID],Tabel7[UTM_Easting],"")</f>
        <v>710002</v>
      </c>
      <c r="E13" s="30">
        <f>_xlfn.XLOOKUP(Table1[[#This Row],[Node 2]],Tabel7[ID],Tabel7[UTM_Northing],"")</f>
        <v>5682242</v>
      </c>
      <c r="F13" s="30" t="str">
        <f>_xlfn.XLOOKUP(Table1[[#This Row],[Node 2]],Tabel7[ID],Tabel7[UTM_Zone],"")</f>
        <v>31N</v>
      </c>
      <c r="G13" s="21">
        <f>_xlfn.XLOOKUP(Table1[[#This Row],[Categorie]],Tabel8[Categorie],Tabel8[Capaciteit],"")</f>
        <v>350</v>
      </c>
      <c r="H13" s="1" t="s">
        <v>30</v>
      </c>
      <c r="I13" s="1" t="s">
        <v>31</v>
      </c>
      <c r="J13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4" spans="1:10" x14ac:dyDescent="0.25">
      <c r="A14" s="29">
        <f>_xlfn.XLOOKUP(Table1[[#This Row],[Node 1]],Tabel7[ID],Tabel7[UTM_Easting],"")</f>
        <v>710002</v>
      </c>
      <c r="B14" s="30">
        <f>_xlfn.XLOOKUP(Table1[[#This Row],[Node 1]],Tabel7[ID],Tabel7[UTM_Northing],"")</f>
        <v>5682242</v>
      </c>
      <c r="C14" s="30" t="str">
        <f>_xlfn.XLOOKUP(Table1[[#This Row],[Node 1]],Tabel7[ID],Tabel7[UTM_Zone],"")</f>
        <v>31N</v>
      </c>
      <c r="D14" s="30">
        <f>_xlfn.XLOOKUP(Table1[[#This Row],[Node 2]],Tabel7[ID],Tabel7[UTM_Easting],"")</f>
        <v>709062</v>
      </c>
      <c r="E14" s="30">
        <f>_xlfn.XLOOKUP(Table1[[#This Row],[Node 2]],Tabel7[ID],Tabel7[UTM_Northing],"")</f>
        <v>5679588</v>
      </c>
      <c r="F14" s="30" t="str">
        <f>_xlfn.XLOOKUP(Table1[[#This Row],[Node 2]],Tabel7[ID],Tabel7[UTM_Zone],"")</f>
        <v>31N</v>
      </c>
      <c r="G14" s="21">
        <f>_xlfn.XLOOKUP(Table1[[#This Row],[Categorie]],Tabel8[Categorie],Tabel8[Capaciteit],"")</f>
        <v>350</v>
      </c>
      <c r="H14" s="1" t="s">
        <v>31</v>
      </c>
      <c r="I14" s="1" t="s">
        <v>32</v>
      </c>
      <c r="J14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5" spans="1:10" x14ac:dyDescent="0.25">
      <c r="A15" s="29">
        <f>_xlfn.XLOOKUP(Table1[[#This Row],[Node 1]],Tabel7[ID],Tabel7[UTM_Easting],"")</f>
        <v>709062</v>
      </c>
      <c r="B15" s="30">
        <f>_xlfn.XLOOKUP(Table1[[#This Row],[Node 1]],Tabel7[ID],Tabel7[UTM_Northing],"")</f>
        <v>5679588</v>
      </c>
      <c r="C15" s="30" t="str">
        <f>_xlfn.XLOOKUP(Table1[[#This Row],[Node 1]],Tabel7[ID],Tabel7[UTM_Zone],"")</f>
        <v>31N</v>
      </c>
      <c r="D15" s="30">
        <f>_xlfn.XLOOKUP(Table1[[#This Row],[Node 2]],Tabel7[ID],Tabel7[UTM_Easting],"")</f>
        <v>708237</v>
      </c>
      <c r="E15" s="30">
        <f>_xlfn.XLOOKUP(Table1[[#This Row],[Node 2]],Tabel7[ID],Tabel7[UTM_Northing],"")</f>
        <v>5679108</v>
      </c>
      <c r="F15" s="30" t="str">
        <f>_xlfn.XLOOKUP(Table1[[#This Row],[Node 2]],Tabel7[ID],Tabel7[UTM_Zone],"")</f>
        <v>31N</v>
      </c>
      <c r="G15" s="21">
        <f>_xlfn.XLOOKUP(Table1[[#This Row],[Categorie]],Tabel8[Categorie],Tabel8[Capaciteit],"")</f>
        <v>350</v>
      </c>
      <c r="H15" s="1" t="s">
        <v>32</v>
      </c>
      <c r="I15" s="1" t="s">
        <v>33</v>
      </c>
      <c r="J15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6" spans="1:10" x14ac:dyDescent="0.25">
      <c r="A16" s="29">
        <f>_xlfn.XLOOKUP(Table1[[#This Row],[Node 1]],Tabel7[ID],Tabel7[UTM_Easting],"")</f>
        <v>708237</v>
      </c>
      <c r="B16" s="30">
        <f>_xlfn.XLOOKUP(Table1[[#This Row],[Node 1]],Tabel7[ID],Tabel7[UTM_Northing],"")</f>
        <v>5679108</v>
      </c>
      <c r="C16" s="30" t="str">
        <f>_xlfn.XLOOKUP(Table1[[#This Row],[Node 1]],Tabel7[ID],Tabel7[UTM_Zone],"")</f>
        <v>31N</v>
      </c>
      <c r="D16" s="30">
        <f>_xlfn.XLOOKUP(Table1[[#This Row],[Node 2]],Tabel7[ID],Tabel7[UTM_Easting],"")</f>
        <v>707618</v>
      </c>
      <c r="E16" s="30">
        <f>_xlfn.XLOOKUP(Table1[[#This Row],[Node 2]],Tabel7[ID],Tabel7[UTM_Northing],"")</f>
        <v>5677803</v>
      </c>
      <c r="F16" s="30" t="str">
        <f>_xlfn.XLOOKUP(Table1[[#This Row],[Node 2]],Tabel7[ID],Tabel7[UTM_Zone],"")</f>
        <v>31N</v>
      </c>
      <c r="G16" s="21">
        <f>_xlfn.XLOOKUP(Table1[[#This Row],[Categorie]],Tabel8[Categorie],Tabel8[Capaciteit],"")</f>
        <v>350</v>
      </c>
      <c r="H16" s="1" t="s">
        <v>33</v>
      </c>
      <c r="I16" s="1" t="s">
        <v>34</v>
      </c>
      <c r="J16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7" spans="1:10" x14ac:dyDescent="0.25">
      <c r="A17" s="29">
        <f>_xlfn.XLOOKUP(Table1[[#This Row],[Node 1]],Tabel7[ID],Tabel7[UTM_Easting],"")</f>
        <v>707618</v>
      </c>
      <c r="B17" s="30">
        <f>_xlfn.XLOOKUP(Table1[[#This Row],[Node 1]],Tabel7[ID],Tabel7[UTM_Northing],"")</f>
        <v>5677803</v>
      </c>
      <c r="C17" s="30" t="str">
        <f>_xlfn.XLOOKUP(Table1[[#This Row],[Node 1]],Tabel7[ID],Tabel7[UTM_Zone],"")</f>
        <v>31N</v>
      </c>
      <c r="D17" s="30">
        <f>_xlfn.XLOOKUP(Table1[[#This Row],[Node 2]],Tabel7[ID],Tabel7[UTM_Easting],"")</f>
        <v>704780</v>
      </c>
      <c r="E17" s="30">
        <f>_xlfn.XLOOKUP(Table1[[#This Row],[Node 2]],Tabel7[ID],Tabel7[UTM_Northing],"")</f>
        <v>5674932</v>
      </c>
      <c r="F17" s="30" t="str">
        <f>_xlfn.XLOOKUP(Table1[[#This Row],[Node 2]],Tabel7[ID],Tabel7[UTM_Zone],"")</f>
        <v>31N</v>
      </c>
      <c r="G17" s="21">
        <f>_xlfn.XLOOKUP(Table1[[#This Row],[Categorie]],Tabel8[Categorie],Tabel8[Capaciteit],"")</f>
        <v>350</v>
      </c>
      <c r="H17" s="1" t="s">
        <v>34</v>
      </c>
      <c r="I17" s="1" t="s">
        <v>35</v>
      </c>
      <c r="J17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8" spans="1:10" x14ac:dyDescent="0.25">
      <c r="A18" s="29">
        <f>_xlfn.XLOOKUP(Table1[[#This Row],[Node 1]],Tabel7[ID],Tabel7[UTM_Easting],"")</f>
        <v>704780</v>
      </c>
      <c r="B18" s="30">
        <f>_xlfn.XLOOKUP(Table1[[#This Row],[Node 1]],Tabel7[ID],Tabel7[UTM_Northing],"")</f>
        <v>5674932</v>
      </c>
      <c r="C18" s="30" t="str">
        <f>_xlfn.XLOOKUP(Table1[[#This Row],[Node 1]],Tabel7[ID],Tabel7[UTM_Zone],"")</f>
        <v>31N</v>
      </c>
      <c r="D18" s="30">
        <f>_xlfn.XLOOKUP(Table1[[#This Row],[Node 2]],Tabel7[ID],Tabel7[UTM_Easting],"")</f>
        <v>703777</v>
      </c>
      <c r="E18" s="30">
        <f>_xlfn.XLOOKUP(Table1[[#This Row],[Node 2]],Tabel7[ID],Tabel7[UTM_Northing],"")</f>
        <v>5672748</v>
      </c>
      <c r="F18" s="30" t="str">
        <f>_xlfn.XLOOKUP(Table1[[#This Row],[Node 2]],Tabel7[ID],Tabel7[UTM_Zone],"")</f>
        <v>31N</v>
      </c>
      <c r="G18" s="21">
        <f>_xlfn.XLOOKUP(Table1[[#This Row],[Categorie]],Tabel8[Categorie],Tabel8[Capaciteit],"")</f>
        <v>350</v>
      </c>
      <c r="H18" s="1" t="s">
        <v>35</v>
      </c>
      <c r="I18" s="1" t="s">
        <v>36</v>
      </c>
      <c r="J18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9" spans="1:10" x14ac:dyDescent="0.25">
      <c r="A19" s="29">
        <f>_xlfn.XLOOKUP(Table1[[#This Row],[Node 1]],Tabel7[ID],Tabel7[UTM_Easting],"")</f>
        <v>703777</v>
      </c>
      <c r="B19" s="30">
        <f>_xlfn.XLOOKUP(Table1[[#This Row],[Node 1]],Tabel7[ID],Tabel7[UTM_Northing],"")</f>
        <v>5672748</v>
      </c>
      <c r="C19" s="30" t="str">
        <f>_xlfn.XLOOKUP(Table1[[#This Row],[Node 1]],Tabel7[ID],Tabel7[UTM_Zone],"")</f>
        <v>31N</v>
      </c>
      <c r="D19" s="30">
        <f>_xlfn.XLOOKUP(Table1[[#This Row],[Node 2]],Tabel7[ID],Tabel7[UTM_Easting],"")</f>
        <v>702538</v>
      </c>
      <c r="E19" s="30">
        <f>_xlfn.XLOOKUP(Table1[[#This Row],[Node 2]],Tabel7[ID],Tabel7[UTM_Northing],"")</f>
        <v>5672046</v>
      </c>
      <c r="F19" s="30" t="str">
        <f>_xlfn.XLOOKUP(Table1[[#This Row],[Node 2]],Tabel7[ID],Tabel7[UTM_Zone],"")</f>
        <v>31N</v>
      </c>
      <c r="G19" s="21">
        <f>_xlfn.XLOOKUP(Table1[[#This Row],[Categorie]],Tabel8[Categorie],Tabel8[Capaciteit],"")</f>
        <v>350</v>
      </c>
      <c r="H19" s="1" t="s">
        <v>36</v>
      </c>
      <c r="I19" s="1" t="s">
        <v>37</v>
      </c>
      <c r="J19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0" spans="1:10" x14ac:dyDescent="0.25">
      <c r="A20" s="31">
        <f>_xlfn.XLOOKUP(Table1[[#This Row],[Node 1]],Tabel7[ID],Tabel7[UTM_Easting],"")</f>
        <v>702538</v>
      </c>
      <c r="B20" s="32">
        <f>_xlfn.XLOOKUP(Table1[[#This Row],[Node 1]],Tabel7[ID],Tabel7[UTM_Northing],"")</f>
        <v>5672046</v>
      </c>
      <c r="C20" s="32" t="str">
        <f>_xlfn.XLOOKUP(Table1[[#This Row],[Node 1]],Tabel7[ID],Tabel7[UTM_Zone],"")</f>
        <v>31N</v>
      </c>
      <c r="D20" s="32">
        <f>_xlfn.XLOOKUP(Table1[[#This Row],[Node 2]],Tabel7[ID],Tabel7[UTM_Easting],"")</f>
        <v>701936</v>
      </c>
      <c r="E20" s="32">
        <f>_xlfn.XLOOKUP(Table1[[#This Row],[Node 2]],Tabel7[ID],Tabel7[UTM_Northing],"")</f>
        <v>5671104</v>
      </c>
      <c r="F20" s="32" t="str">
        <f>_xlfn.XLOOKUP(Table1[[#This Row],[Node 2]],Tabel7[ID],Tabel7[UTM_Zone],"")</f>
        <v>31N</v>
      </c>
      <c r="G20" s="27">
        <f>_xlfn.XLOOKUP(Table1[[#This Row],[Categorie]],Tabel8[Categorie],Tabel8[Capaciteit],"")</f>
        <v>350</v>
      </c>
      <c r="H20" s="1" t="s">
        <v>37</v>
      </c>
      <c r="I20" s="1" t="s">
        <v>126</v>
      </c>
      <c r="J20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1" spans="1:10" x14ac:dyDescent="0.25">
      <c r="A21" s="31">
        <f>_xlfn.XLOOKUP(Table1[[#This Row],[Node 1]],Tabel7[ID],Tabel7[UTM_Easting],"")</f>
        <v>701936</v>
      </c>
      <c r="B21" s="32">
        <f>_xlfn.XLOOKUP(Table1[[#This Row],[Node 1]],Tabel7[ID],Tabel7[UTM_Northing],"")</f>
        <v>5671104</v>
      </c>
      <c r="C21" s="32" t="str">
        <f>_xlfn.XLOOKUP(Table1[[#This Row],[Node 1]],Tabel7[ID],Tabel7[UTM_Zone],"")</f>
        <v>31N</v>
      </c>
      <c r="D21" s="32">
        <f>_xlfn.XLOOKUP(Table1[[#This Row],[Node 2]],Tabel7[ID],Tabel7[UTM_Easting],"")</f>
        <v>701515</v>
      </c>
      <c r="E21" s="32">
        <f>_xlfn.XLOOKUP(Table1[[#This Row],[Node 2]],Tabel7[ID],Tabel7[UTM_Northing],"")</f>
        <v>5669878</v>
      </c>
      <c r="F21" s="32" t="str">
        <f>_xlfn.XLOOKUP(Table1[[#This Row],[Node 2]],Tabel7[ID],Tabel7[UTM_Zone],"")</f>
        <v>31N</v>
      </c>
      <c r="G21" s="27">
        <f>_xlfn.XLOOKUP(Table1[[#This Row],[Categorie]],Tabel8[Categorie],Tabel8[Capaciteit],"")</f>
        <v>350</v>
      </c>
      <c r="H21" s="1" t="s">
        <v>126</v>
      </c>
      <c r="I21" s="1" t="s">
        <v>127</v>
      </c>
      <c r="J21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2" spans="1:10" x14ac:dyDescent="0.25">
      <c r="A22" s="31">
        <f>_xlfn.XLOOKUP(Table1[[#This Row],[Node 1]],Tabel7[ID],Tabel7[UTM_Easting],"")</f>
        <v>701515</v>
      </c>
      <c r="B22" s="32">
        <f>_xlfn.XLOOKUP(Table1[[#This Row],[Node 1]],Tabel7[ID],Tabel7[UTM_Northing],"")</f>
        <v>5669878</v>
      </c>
      <c r="C22" s="32" t="str">
        <f>_xlfn.XLOOKUP(Table1[[#This Row],[Node 1]],Tabel7[ID],Tabel7[UTM_Zone],"")</f>
        <v>31N</v>
      </c>
      <c r="D22" s="32">
        <f>_xlfn.XLOOKUP(Table1[[#This Row],[Node 2]],Tabel7[ID],Tabel7[UTM_Easting],"")</f>
        <v>697117</v>
      </c>
      <c r="E22" s="32">
        <f>_xlfn.XLOOKUP(Table1[[#This Row],[Node 2]],Tabel7[ID],Tabel7[UTM_Northing],"")</f>
        <v>5660855</v>
      </c>
      <c r="F22" s="32" t="str">
        <f>_xlfn.XLOOKUP(Table1[[#This Row],[Node 2]],Tabel7[ID],Tabel7[UTM_Zone],"")</f>
        <v>31N</v>
      </c>
      <c r="G22" s="27">
        <f>_xlfn.XLOOKUP(Table1[[#This Row],[Categorie]],Tabel8[Categorie],Tabel8[Capaciteit],"")</f>
        <v>350</v>
      </c>
      <c r="H22" s="1" t="s">
        <v>127</v>
      </c>
      <c r="I22" s="1" t="s">
        <v>128</v>
      </c>
      <c r="J22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3" spans="1:10" x14ac:dyDescent="0.25">
      <c r="A23" s="29">
        <f>_xlfn.XLOOKUP(Table1[[#This Row],[Node 1]],Tabel7[ID],Tabel7[UTM_Easting],"")</f>
        <v>697117</v>
      </c>
      <c r="B23" s="30">
        <f>_xlfn.XLOOKUP(Table1[[#This Row],[Node 1]],Tabel7[ID],Tabel7[UTM_Northing],"")</f>
        <v>5660855</v>
      </c>
      <c r="C23" s="30" t="str">
        <f>_xlfn.XLOOKUP(Table1[[#This Row],[Node 1]],Tabel7[ID],Tabel7[UTM_Zone],"")</f>
        <v>31N</v>
      </c>
      <c r="D23" s="30">
        <f>_xlfn.XLOOKUP(Table1[[#This Row],[Node 2]],Tabel7[ID],Tabel7[UTM_Easting],"")</f>
        <v>695748</v>
      </c>
      <c r="E23" s="30">
        <f>_xlfn.XLOOKUP(Table1[[#This Row],[Node 2]],Tabel7[ID],Tabel7[UTM_Northing],"")</f>
        <v>5656304</v>
      </c>
      <c r="F23" s="30" t="str">
        <f>_xlfn.XLOOKUP(Table1[[#This Row],[Node 2]],Tabel7[ID],Tabel7[UTM_Zone],"")</f>
        <v>31N</v>
      </c>
      <c r="G23" s="21">
        <f>_xlfn.XLOOKUP(Table1[[#This Row],[Categorie]],Tabel8[Categorie],Tabel8[Capaciteit],"")</f>
        <v>350</v>
      </c>
      <c r="H23" s="1" t="s">
        <v>128</v>
      </c>
      <c r="I23" s="1" t="s">
        <v>129</v>
      </c>
      <c r="J23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4" spans="1:10" x14ac:dyDescent="0.25">
      <c r="A24" s="29">
        <f>_xlfn.XLOOKUP(Table1[[#This Row],[Node 1]],Tabel7[ID],Tabel7[UTM_Easting],"")</f>
        <v>695748</v>
      </c>
      <c r="B24" s="30">
        <f>_xlfn.XLOOKUP(Table1[[#This Row],[Node 1]],Tabel7[ID],Tabel7[UTM_Northing],"")</f>
        <v>5656304</v>
      </c>
      <c r="C24" s="30" t="str">
        <f>_xlfn.XLOOKUP(Table1[[#This Row],[Node 1]],Tabel7[ID],Tabel7[UTM_Zone],"")</f>
        <v>31N</v>
      </c>
      <c r="D24" s="30">
        <f>_xlfn.XLOOKUP(Table1[[#This Row],[Node 2]],Tabel7[ID],Tabel7[UTM_Easting],"")</f>
        <v>694586</v>
      </c>
      <c r="E24" s="30">
        <f>_xlfn.XLOOKUP(Table1[[#This Row],[Node 2]],Tabel7[ID],Tabel7[UTM_Northing],"")</f>
        <v>5653752</v>
      </c>
      <c r="F24" s="30" t="str">
        <f>_xlfn.XLOOKUP(Table1[[#This Row],[Node 2]],Tabel7[ID],Tabel7[UTM_Zone],"")</f>
        <v>31N</v>
      </c>
      <c r="G24" s="21">
        <f>_xlfn.XLOOKUP(Table1[[#This Row],[Categorie]],Tabel8[Categorie],Tabel8[Capaciteit],"")</f>
        <v>350</v>
      </c>
      <c r="H24" s="1" t="s">
        <v>129</v>
      </c>
      <c r="I24" s="1" t="s">
        <v>130</v>
      </c>
      <c r="J24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5" spans="1:10" x14ac:dyDescent="0.25">
      <c r="A25" s="29">
        <f>_xlfn.XLOOKUP(Table1[[#This Row],[Node 1]],Tabel7[ID],Tabel7[UTM_Easting],"")</f>
        <v>694586</v>
      </c>
      <c r="B25" s="30">
        <f>_xlfn.XLOOKUP(Table1[[#This Row],[Node 1]],Tabel7[ID],Tabel7[UTM_Northing],"")</f>
        <v>5653752</v>
      </c>
      <c r="C25" s="30" t="str">
        <f>_xlfn.XLOOKUP(Table1[[#This Row],[Node 1]],Tabel7[ID],Tabel7[UTM_Zone],"")</f>
        <v>31N</v>
      </c>
      <c r="D25" s="30">
        <f>_xlfn.XLOOKUP(Table1[[#This Row],[Node 2]],Tabel7[ID],Tabel7[UTM_Easting],"")</f>
        <v>694319</v>
      </c>
      <c r="E25" s="30">
        <f>_xlfn.XLOOKUP(Table1[[#This Row],[Node 2]],Tabel7[ID],Tabel7[UTM_Northing],"")</f>
        <v>5652513</v>
      </c>
      <c r="F25" s="30" t="str">
        <f>_xlfn.XLOOKUP(Table1[[#This Row],[Node 2]],Tabel7[ID],Tabel7[UTM_Zone],"")</f>
        <v>31N</v>
      </c>
      <c r="G25" s="21">
        <f>_xlfn.XLOOKUP(Table1[[#This Row],[Categorie]],Tabel8[Categorie],Tabel8[Capaciteit],"")</f>
        <v>350</v>
      </c>
      <c r="H25" s="1" t="s">
        <v>130</v>
      </c>
      <c r="I25" s="1" t="s">
        <v>131</v>
      </c>
      <c r="J25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6" spans="1:10" x14ac:dyDescent="0.25">
      <c r="A26" s="29">
        <f>_xlfn.XLOOKUP(Table1[[#This Row],[Node 1]],Tabel7[ID],Tabel7[UTM_Easting],"")</f>
        <v>694319</v>
      </c>
      <c r="B26" s="30">
        <f>_xlfn.XLOOKUP(Table1[[#This Row],[Node 1]],Tabel7[ID],Tabel7[UTM_Northing],"")</f>
        <v>5652513</v>
      </c>
      <c r="C26" s="30" t="str">
        <f>_xlfn.XLOOKUP(Table1[[#This Row],[Node 1]],Tabel7[ID],Tabel7[UTM_Zone],"")</f>
        <v>31N</v>
      </c>
      <c r="D26" s="30">
        <f>_xlfn.XLOOKUP(Table1[[#This Row],[Node 2]],Tabel7[ID],Tabel7[UTM_Easting],"")</f>
        <v>693060</v>
      </c>
      <c r="E26" s="30">
        <f>_xlfn.XLOOKUP(Table1[[#This Row],[Node 2]],Tabel7[ID],Tabel7[UTM_Northing],"")</f>
        <v>5649708</v>
      </c>
      <c r="F26" s="30" t="str">
        <f>_xlfn.XLOOKUP(Table1[[#This Row],[Node 2]],Tabel7[ID],Tabel7[UTM_Zone],"")</f>
        <v>31N</v>
      </c>
      <c r="G26" s="21">
        <f>_xlfn.XLOOKUP(Table1[[#This Row],[Categorie]],Tabel8[Categorie],Tabel8[Capaciteit],"")</f>
        <v>350</v>
      </c>
      <c r="H26" s="1" t="s">
        <v>131</v>
      </c>
      <c r="I26" s="1" t="s">
        <v>132</v>
      </c>
      <c r="J26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7" spans="1:10" x14ac:dyDescent="0.25">
      <c r="A27" s="29">
        <f>_xlfn.XLOOKUP(Table1[[#This Row],[Node 1]],Tabel7[ID],Tabel7[UTM_Easting],"")</f>
        <v>693060</v>
      </c>
      <c r="B27" s="30">
        <f>_xlfn.XLOOKUP(Table1[[#This Row],[Node 1]],Tabel7[ID],Tabel7[UTM_Northing],"")</f>
        <v>5649708</v>
      </c>
      <c r="C27" s="30" t="str">
        <f>_xlfn.XLOOKUP(Table1[[#This Row],[Node 1]],Tabel7[ID],Tabel7[UTM_Zone],"")</f>
        <v>31N</v>
      </c>
      <c r="D27" s="30">
        <f>_xlfn.XLOOKUP(Table1[[#This Row],[Node 2]],Tabel7[ID],Tabel7[UTM_Easting],"")</f>
        <v>693974</v>
      </c>
      <c r="E27" s="30">
        <f>_xlfn.XLOOKUP(Table1[[#This Row],[Node 2]],Tabel7[ID],Tabel7[UTM_Northing],"")</f>
        <v>5648266</v>
      </c>
      <c r="F27" s="30" t="str">
        <f>_xlfn.XLOOKUP(Table1[[#This Row],[Node 2]],Tabel7[ID],Tabel7[UTM_Zone],"")</f>
        <v>31N</v>
      </c>
      <c r="G27" s="21">
        <f>_xlfn.XLOOKUP(Table1[[#This Row],[Categorie]],Tabel8[Categorie],Tabel8[Capaciteit],"")</f>
        <v>350</v>
      </c>
      <c r="H27" s="1" t="s">
        <v>132</v>
      </c>
      <c r="I27" s="1" t="s">
        <v>133</v>
      </c>
      <c r="J27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8" spans="1:10" x14ac:dyDescent="0.25">
      <c r="A28" s="29">
        <f>_xlfn.XLOOKUP(Table1[[#This Row],[Node 1]],Tabel7[ID],Tabel7[UTM_Easting],"")</f>
        <v>693974</v>
      </c>
      <c r="B28" s="30">
        <f>_xlfn.XLOOKUP(Table1[[#This Row],[Node 1]],Tabel7[ID],Tabel7[UTM_Northing],"")</f>
        <v>5648266</v>
      </c>
      <c r="C28" s="30" t="str">
        <f>_xlfn.XLOOKUP(Table1[[#This Row],[Node 1]],Tabel7[ID],Tabel7[UTM_Zone],"")</f>
        <v>31N</v>
      </c>
      <c r="D28" s="30">
        <f>_xlfn.XLOOKUP(Table1[[#This Row],[Node 2]],Tabel7[ID],Tabel7[UTM_Easting],"")</f>
        <v>693423</v>
      </c>
      <c r="E28" s="30">
        <f>_xlfn.XLOOKUP(Table1[[#This Row],[Node 2]],Tabel7[ID],Tabel7[UTM_Northing],"")</f>
        <v>5647398</v>
      </c>
      <c r="F28" s="30" t="str">
        <f>_xlfn.XLOOKUP(Table1[[#This Row],[Node 2]],Tabel7[ID],Tabel7[UTM_Zone],"")</f>
        <v>31N</v>
      </c>
      <c r="G28" s="21">
        <f>_xlfn.XLOOKUP(Table1[[#This Row],[Categorie]],Tabel8[Categorie],Tabel8[Capaciteit],"")</f>
        <v>350</v>
      </c>
      <c r="H28" s="1" t="s">
        <v>133</v>
      </c>
      <c r="I28" s="1" t="s">
        <v>134</v>
      </c>
      <c r="J28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9" spans="1:10" x14ac:dyDescent="0.25">
      <c r="A29" s="29">
        <f>_xlfn.XLOOKUP(Table1[[#This Row],[Node 1]],Tabel7[ID],Tabel7[UTM_Easting],"")</f>
        <v>693423</v>
      </c>
      <c r="B29" s="30">
        <f>_xlfn.XLOOKUP(Table1[[#This Row],[Node 1]],Tabel7[ID],Tabel7[UTM_Northing],"")</f>
        <v>5647398</v>
      </c>
      <c r="C29" s="30" t="str">
        <f>_xlfn.XLOOKUP(Table1[[#This Row],[Node 1]],Tabel7[ID],Tabel7[UTM_Zone],"")</f>
        <v>31N</v>
      </c>
      <c r="D29" s="30">
        <f>_xlfn.XLOOKUP(Table1[[#This Row],[Node 2]],Tabel7[ID],Tabel7[UTM_Easting],"")</f>
        <v>692833</v>
      </c>
      <c r="E29" s="30">
        <f>_xlfn.XLOOKUP(Table1[[#This Row],[Node 2]],Tabel7[ID],Tabel7[UTM_Northing],"")</f>
        <v>5645236</v>
      </c>
      <c r="F29" s="30" t="str">
        <f>_xlfn.XLOOKUP(Table1[[#This Row],[Node 2]],Tabel7[ID],Tabel7[UTM_Zone],"")</f>
        <v>31N</v>
      </c>
      <c r="G29" s="21">
        <f>_xlfn.XLOOKUP(Table1[[#This Row],[Categorie]],Tabel8[Categorie],Tabel8[Capaciteit],"")</f>
        <v>350</v>
      </c>
      <c r="H29" s="1" t="s">
        <v>134</v>
      </c>
      <c r="I29" s="1" t="s">
        <v>135</v>
      </c>
      <c r="J29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30" spans="1:10" x14ac:dyDescent="0.25">
      <c r="A30" s="31">
        <f>_xlfn.XLOOKUP(Table1[[#This Row],[Node 1]],Tabel7[ID],Tabel7[UTM_Easting],"")</f>
        <v>692833</v>
      </c>
      <c r="B30" s="32">
        <f>_xlfn.XLOOKUP(Table1[[#This Row],[Node 1]],Tabel7[ID],Tabel7[UTM_Northing],"")</f>
        <v>5645236</v>
      </c>
      <c r="C30" s="32" t="str">
        <f>_xlfn.XLOOKUP(Table1[[#This Row],[Node 1]],Tabel7[ID],Tabel7[UTM_Zone],"")</f>
        <v>31N</v>
      </c>
      <c r="D30" s="32">
        <f>_xlfn.XLOOKUP(Table1[[#This Row],[Node 2]],Tabel7[ID],Tabel7[UTM_Easting],"")</f>
        <v>691863</v>
      </c>
      <c r="E30" s="32">
        <f>_xlfn.XLOOKUP(Table1[[#This Row],[Node 2]],Tabel7[ID],Tabel7[UTM_Northing],"")</f>
        <v>5643619</v>
      </c>
      <c r="F30" s="32" t="str">
        <f>_xlfn.XLOOKUP(Table1[[#This Row],[Node 2]],Tabel7[ID],Tabel7[UTM_Zone],"")</f>
        <v>31N</v>
      </c>
      <c r="G30" s="27">
        <f>_xlfn.XLOOKUP(Table1[[#This Row],[Categorie]],Tabel8[Categorie],Tabel8[Capaciteit],"")</f>
        <v>350</v>
      </c>
      <c r="H30" s="1" t="s">
        <v>135</v>
      </c>
      <c r="I30" s="1" t="s">
        <v>136</v>
      </c>
      <c r="J30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31" spans="1:10" x14ac:dyDescent="0.25">
      <c r="A31" s="31">
        <f>_xlfn.XLOOKUP(Table1[[#This Row],[Node 1]],Tabel7[ID],Tabel7[UTM_Easting],"")</f>
        <v>691863</v>
      </c>
      <c r="B31" s="32">
        <f>_xlfn.XLOOKUP(Table1[[#This Row],[Node 1]],Tabel7[ID],Tabel7[UTM_Northing],"")</f>
        <v>5643619</v>
      </c>
      <c r="C31" s="32" t="str">
        <f>_xlfn.XLOOKUP(Table1[[#This Row],[Node 1]],Tabel7[ID],Tabel7[UTM_Zone],"")</f>
        <v>31N</v>
      </c>
      <c r="D31" s="32">
        <f>_xlfn.XLOOKUP(Table1[[#This Row],[Node 2]],Tabel7[ID],Tabel7[UTM_Easting],"")</f>
        <v>690131</v>
      </c>
      <c r="E31" s="32">
        <f>_xlfn.XLOOKUP(Table1[[#This Row],[Node 2]],Tabel7[ID],Tabel7[UTM_Northing],"")</f>
        <v>5639764</v>
      </c>
      <c r="F31" s="32" t="str">
        <f>_xlfn.XLOOKUP(Table1[[#This Row],[Node 2]],Tabel7[ID],Tabel7[UTM_Zone],"")</f>
        <v>31N</v>
      </c>
      <c r="G31" s="27">
        <f>_xlfn.XLOOKUP(Table1[[#This Row],[Categorie]],Tabel8[Categorie],Tabel8[Capaciteit],"")</f>
        <v>350</v>
      </c>
      <c r="H31" s="1" t="s">
        <v>136</v>
      </c>
      <c r="I31" s="1" t="s">
        <v>137</v>
      </c>
      <c r="J31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32" spans="1:10" x14ac:dyDescent="0.25">
      <c r="A32" s="29">
        <f>_xlfn.XLOOKUP(Table1[[#This Row],[Node 1]],Tabel7[ID],Tabel7[UTM_Easting],"")</f>
        <v>690131</v>
      </c>
      <c r="B32" s="30">
        <f>_xlfn.XLOOKUP(Table1[[#This Row],[Node 1]],Tabel7[ID],Tabel7[UTM_Northing],"")</f>
        <v>5639764</v>
      </c>
      <c r="C32" s="30" t="str">
        <f>_xlfn.XLOOKUP(Table1[[#This Row],[Node 1]],Tabel7[ID],Tabel7[UTM_Zone],"")</f>
        <v>31N</v>
      </c>
      <c r="D32" s="30">
        <f>_xlfn.XLOOKUP(Table1[[#This Row],[Node 2]],Tabel7[ID],Tabel7[UTM_Easting],"")</f>
        <v>689862</v>
      </c>
      <c r="E32" s="30">
        <f>_xlfn.XLOOKUP(Table1[[#This Row],[Node 2]],Tabel7[ID],Tabel7[UTM_Northing],"")</f>
        <v>5637910</v>
      </c>
      <c r="F32" s="30" t="str">
        <f>_xlfn.XLOOKUP(Table1[[#This Row],[Node 2]],Tabel7[ID],Tabel7[UTM_Zone],"")</f>
        <v>31N</v>
      </c>
      <c r="G32" s="21">
        <f>_xlfn.XLOOKUP(Table1[[#This Row],[Categorie]],Tabel8[Categorie],Tabel8[Capaciteit],"")</f>
        <v>350</v>
      </c>
      <c r="H32" s="1" t="s">
        <v>137</v>
      </c>
      <c r="I32" s="1" t="s">
        <v>138</v>
      </c>
      <c r="J32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33" spans="1:10" x14ac:dyDescent="0.25">
      <c r="A33" s="29">
        <f>_xlfn.XLOOKUP(Table1[[#This Row],[Node 1]],Tabel7[ID],Tabel7[UTM_Easting],"")</f>
        <v>689862</v>
      </c>
      <c r="B33" s="30">
        <f>_xlfn.XLOOKUP(Table1[[#This Row],[Node 1]],Tabel7[ID],Tabel7[UTM_Northing],"")</f>
        <v>5637910</v>
      </c>
      <c r="C33" s="30" t="str">
        <f>_xlfn.XLOOKUP(Table1[[#This Row],[Node 1]],Tabel7[ID],Tabel7[UTM_Zone],"")</f>
        <v>31N</v>
      </c>
      <c r="D33" s="30">
        <f>_xlfn.XLOOKUP(Table1[[#This Row],[Node 2]],Tabel7[ID],Tabel7[UTM_Easting],"")</f>
        <v>689826</v>
      </c>
      <c r="E33" s="30">
        <f>_xlfn.XLOOKUP(Table1[[#This Row],[Node 2]],Tabel7[ID],Tabel7[UTM_Northing],"")</f>
        <v>5636209</v>
      </c>
      <c r="F33" s="30" t="str">
        <f>_xlfn.XLOOKUP(Table1[[#This Row],[Node 2]],Tabel7[ID],Tabel7[UTM_Zone],"")</f>
        <v>31N</v>
      </c>
      <c r="G33" s="21">
        <f>_xlfn.XLOOKUP(Table1[[#This Row],[Categorie]],Tabel8[Categorie],Tabel8[Capaciteit],"")</f>
        <v>350</v>
      </c>
      <c r="H33" s="1" t="s">
        <v>138</v>
      </c>
      <c r="I33" s="1" t="s">
        <v>139</v>
      </c>
      <c r="J33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34" spans="1:10" x14ac:dyDescent="0.25">
      <c r="A34" s="29">
        <f>_xlfn.XLOOKUP(Table1[[#This Row],[Node 1]],Tabel7[ID],Tabel7[UTM_Easting],"")</f>
        <v>689826</v>
      </c>
      <c r="B34" s="30">
        <f>_xlfn.XLOOKUP(Table1[[#This Row],[Node 1]],Tabel7[ID],Tabel7[UTM_Northing],"")</f>
        <v>5636209</v>
      </c>
      <c r="C34" s="30" t="str">
        <f>_xlfn.XLOOKUP(Table1[[#This Row],[Node 1]],Tabel7[ID],Tabel7[UTM_Zone],"")</f>
        <v>31N</v>
      </c>
      <c r="D34" s="30">
        <f>_xlfn.XLOOKUP(Table1[[#This Row],[Node 2]],Tabel7[ID],Tabel7[UTM_Easting],"")</f>
        <v>690082</v>
      </c>
      <c r="E34" s="30">
        <f>_xlfn.XLOOKUP(Table1[[#This Row],[Node 2]],Tabel7[ID],Tabel7[UTM_Northing],"")</f>
        <v>5635388</v>
      </c>
      <c r="F34" s="30" t="str">
        <f>_xlfn.XLOOKUP(Table1[[#This Row],[Node 2]],Tabel7[ID],Tabel7[UTM_Zone],"")</f>
        <v>31N</v>
      </c>
      <c r="G34" s="21">
        <f>_xlfn.XLOOKUP(Table1[[#This Row],[Categorie]],Tabel8[Categorie],Tabel8[Capaciteit],"")</f>
        <v>350</v>
      </c>
      <c r="H34" s="1" t="s">
        <v>139</v>
      </c>
      <c r="I34" s="1" t="s">
        <v>140</v>
      </c>
      <c r="J34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35" spans="1:10" x14ac:dyDescent="0.25">
      <c r="A35" s="29">
        <f>_xlfn.XLOOKUP(Table1[[#This Row],[Node 1]],Tabel7[ID],Tabel7[UTM_Easting],"")</f>
        <v>690082</v>
      </c>
      <c r="B35" s="30">
        <f>_xlfn.XLOOKUP(Table1[[#This Row],[Node 1]],Tabel7[ID],Tabel7[UTM_Northing],"")</f>
        <v>5635388</v>
      </c>
      <c r="C35" s="30" t="str">
        <f>_xlfn.XLOOKUP(Table1[[#This Row],[Node 1]],Tabel7[ID],Tabel7[UTM_Zone],"")</f>
        <v>31N</v>
      </c>
      <c r="D35" s="30">
        <f>_xlfn.XLOOKUP(Table1[[#This Row],[Node 2]],Tabel7[ID],Tabel7[UTM_Easting],"")</f>
        <v>689826</v>
      </c>
      <c r="E35" s="30">
        <f>_xlfn.XLOOKUP(Table1[[#This Row],[Node 2]],Tabel7[ID],Tabel7[UTM_Northing],"")</f>
        <v>5632428</v>
      </c>
      <c r="F35" s="30" t="str">
        <f>_xlfn.XLOOKUP(Table1[[#This Row],[Node 2]],Tabel7[ID],Tabel7[UTM_Zone],"")</f>
        <v>31N</v>
      </c>
      <c r="G35" s="21">
        <f>_xlfn.XLOOKUP(Table1[[#This Row],[Categorie]],Tabel8[Categorie],Tabel8[Capaciteit],"")</f>
        <v>350</v>
      </c>
      <c r="H35" s="1" t="s">
        <v>140</v>
      </c>
      <c r="I35" s="1" t="s">
        <v>141</v>
      </c>
      <c r="J35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36" spans="1:10" x14ac:dyDescent="0.25">
      <c r="A36" s="31">
        <f>_xlfn.XLOOKUP(Table1[[#This Row],[Node 1]],Tabel7[ID],Tabel7[UTM_Easting],"")</f>
        <v>695866</v>
      </c>
      <c r="B36" s="32">
        <f>_xlfn.XLOOKUP(Table1[[#This Row],[Node 1]],Tabel7[ID],Tabel7[UTM_Northing],"")</f>
        <v>5678713</v>
      </c>
      <c r="C36" s="32" t="str">
        <f>_xlfn.XLOOKUP(Table1[[#This Row],[Node 1]],Tabel7[ID],Tabel7[UTM_Zone],"")</f>
        <v>31N</v>
      </c>
      <c r="D36" s="32">
        <f>_xlfn.XLOOKUP(Table1[[#This Row],[Node 2]],Tabel7[ID],Tabel7[UTM_Easting],"")</f>
        <v>698798</v>
      </c>
      <c r="E36" s="32">
        <f>_xlfn.XLOOKUP(Table1[[#This Row],[Node 2]],Tabel7[ID],Tabel7[UTM_Northing],"")</f>
        <v>5673952</v>
      </c>
      <c r="F36" s="32" t="str">
        <f>_xlfn.XLOOKUP(Table1[[#This Row],[Node 2]],Tabel7[ID],Tabel7[UTM_Zone],"")</f>
        <v>31N</v>
      </c>
      <c r="G36" s="27">
        <f>_xlfn.XLOOKUP(Table1[[#This Row],[Categorie]],Tabel8[Categorie],Tabel8[Capaciteit],"")</f>
        <v>250</v>
      </c>
      <c r="H36" s="33" t="s">
        <v>42</v>
      </c>
      <c r="I36" s="1" t="s">
        <v>43</v>
      </c>
      <c r="J36" t="str">
        <f>IF(ISNUMBER(FIND("P",Table1[[#This Row],[Node 1]])),"Pipeline",
 IF(ISNUMBER(FIND("W",Table1[[#This Row],[Node 1]])),"Waterway",
 IF(ISNUMBER(FIND("R",Table1[[#This Row],[Node 1]])),"Road",
 "")))</f>
        <v>Road</v>
      </c>
    </row>
    <row r="37" spans="1:10" x14ac:dyDescent="0.25">
      <c r="A37" s="31">
        <f>_xlfn.XLOOKUP(Table1[[#This Row],[Node 1]],Tabel7[ID],Tabel7[UTM_Easting],"")</f>
        <v>698798</v>
      </c>
      <c r="B37" s="32">
        <f>_xlfn.XLOOKUP(Table1[[#This Row],[Node 1]],Tabel7[ID],Tabel7[UTM_Northing],"")</f>
        <v>5673952</v>
      </c>
      <c r="C37" s="32" t="str">
        <f>_xlfn.XLOOKUP(Table1[[#This Row],[Node 1]],Tabel7[ID],Tabel7[UTM_Zone],"")</f>
        <v>31N</v>
      </c>
      <c r="D37" s="32">
        <f>_xlfn.XLOOKUP(Table1[[#This Row],[Node 2]],Tabel7[ID],Tabel7[UTM_Easting],"")</f>
        <v>699319</v>
      </c>
      <c r="E37" s="32">
        <f>_xlfn.XLOOKUP(Table1[[#This Row],[Node 2]],Tabel7[ID],Tabel7[UTM_Northing],"")</f>
        <v>5673139</v>
      </c>
      <c r="F37" s="32" t="str">
        <f>_xlfn.XLOOKUP(Table1[[#This Row],[Node 2]],Tabel7[ID],Tabel7[UTM_Zone],"")</f>
        <v>31N</v>
      </c>
      <c r="G37" s="27">
        <f>_xlfn.XLOOKUP(Table1[[#This Row],[Categorie]],Tabel8[Categorie],Tabel8[Capaciteit],"")</f>
        <v>250</v>
      </c>
      <c r="H37" s="33" t="s">
        <v>43</v>
      </c>
      <c r="I37" s="1" t="s">
        <v>44</v>
      </c>
      <c r="J37" t="str">
        <f>IF(ISNUMBER(FIND("P",Table1[[#This Row],[Node 1]])),"Pipeline",
 IF(ISNUMBER(FIND("W",Table1[[#This Row],[Node 1]])),"Waterway",
 IF(ISNUMBER(FIND("R",Table1[[#This Row],[Node 1]])),"Road",
 "")))</f>
        <v>Road</v>
      </c>
    </row>
    <row r="38" spans="1:10" x14ac:dyDescent="0.25">
      <c r="A38" s="31">
        <f>_xlfn.XLOOKUP(Table1[[#This Row],[Node 1]],Tabel7[ID],Tabel7[UTM_Easting],"")</f>
        <v>699319</v>
      </c>
      <c r="B38" s="32">
        <f>_xlfn.XLOOKUP(Table1[[#This Row],[Node 1]],Tabel7[ID],Tabel7[UTM_Northing],"")</f>
        <v>5673139</v>
      </c>
      <c r="C38" s="32" t="str">
        <f>_xlfn.XLOOKUP(Table1[[#This Row],[Node 1]],Tabel7[ID],Tabel7[UTM_Zone],"")</f>
        <v>31N</v>
      </c>
      <c r="D38" s="32">
        <f>_xlfn.XLOOKUP(Table1[[#This Row],[Node 2]],Tabel7[ID],Tabel7[UTM_Easting],"")</f>
        <v>701537</v>
      </c>
      <c r="E38" s="32">
        <f>_xlfn.XLOOKUP(Table1[[#This Row],[Node 2]],Tabel7[ID],Tabel7[UTM_Northing],"")</f>
        <v>5672189</v>
      </c>
      <c r="F38" s="32" t="str">
        <f>_xlfn.XLOOKUP(Table1[[#This Row],[Node 2]],Tabel7[ID],Tabel7[UTM_Zone],"")</f>
        <v>31N</v>
      </c>
      <c r="G38" s="27">
        <f>_xlfn.XLOOKUP(Table1[[#This Row],[Categorie]],Tabel8[Categorie],Tabel8[Capaciteit],"")</f>
        <v>250</v>
      </c>
      <c r="H38" s="33" t="s">
        <v>44</v>
      </c>
      <c r="I38" s="1" t="s">
        <v>45</v>
      </c>
      <c r="J38" t="str">
        <f>IF(ISNUMBER(FIND("P",Table1[[#This Row],[Node 1]])),"Pipeline",
 IF(ISNUMBER(FIND("W",Table1[[#This Row],[Node 1]])),"Waterway",
 IF(ISNUMBER(FIND("R",Table1[[#This Row],[Node 1]])),"Road",
 "")))</f>
        <v>Road</v>
      </c>
    </row>
    <row r="39" spans="1:10" x14ac:dyDescent="0.25">
      <c r="A39" s="29">
        <f>_xlfn.XLOOKUP(Table1[[#This Row],[Node 1]],Tabel7[ID],Tabel7[UTM_Easting],"")</f>
        <v>701537</v>
      </c>
      <c r="B39" s="30">
        <f>_xlfn.XLOOKUP(Table1[[#This Row],[Node 1]],Tabel7[ID],Tabel7[UTM_Northing],"")</f>
        <v>5672189</v>
      </c>
      <c r="C39" s="30" t="str">
        <f>_xlfn.XLOOKUP(Table1[[#This Row],[Node 1]],Tabel7[ID],Tabel7[UTM_Zone],"")</f>
        <v>31N</v>
      </c>
      <c r="D39" s="30">
        <f>_xlfn.XLOOKUP(Table1[[#This Row],[Node 2]],Tabel7[ID],Tabel7[UTM_Easting],"")</f>
        <v>702528</v>
      </c>
      <c r="E39" s="30">
        <f>_xlfn.XLOOKUP(Table1[[#This Row],[Node 2]],Tabel7[ID],Tabel7[UTM_Northing],"")</f>
        <v>5671094</v>
      </c>
      <c r="F39" s="30" t="str">
        <f>_xlfn.XLOOKUP(Table1[[#This Row],[Node 2]],Tabel7[ID],Tabel7[UTM_Zone],"")</f>
        <v>31N</v>
      </c>
      <c r="G39" s="21">
        <f>_xlfn.XLOOKUP(Table1[[#This Row],[Categorie]],Tabel8[Categorie],Tabel8[Capaciteit],"")</f>
        <v>250</v>
      </c>
      <c r="H39" s="33" t="s">
        <v>45</v>
      </c>
      <c r="I39" s="1" t="s">
        <v>46</v>
      </c>
      <c r="J39" t="str">
        <f>IF(ISNUMBER(FIND("P",Table1[[#This Row],[Node 1]])),"Pipeline",
 IF(ISNUMBER(FIND("W",Table1[[#This Row],[Node 1]])),"Waterway",
 IF(ISNUMBER(FIND("R",Table1[[#This Row],[Node 1]])),"Road",
 "")))</f>
        <v>Road</v>
      </c>
    </row>
    <row r="40" spans="1:10" x14ac:dyDescent="0.25">
      <c r="A40" s="29">
        <f>_xlfn.XLOOKUP(Table1[[#This Row],[Node 1]],Tabel7[ID],Tabel7[UTM_Easting],"")</f>
        <v>702528</v>
      </c>
      <c r="B40" s="30">
        <f>_xlfn.XLOOKUP(Table1[[#This Row],[Node 1]],Tabel7[ID],Tabel7[UTM_Northing],"")</f>
        <v>5671094</v>
      </c>
      <c r="C40" s="30" t="str">
        <f>_xlfn.XLOOKUP(Table1[[#This Row],[Node 1]],Tabel7[ID],Tabel7[UTM_Zone],"")</f>
        <v>31N</v>
      </c>
      <c r="D40" s="30">
        <f>_xlfn.XLOOKUP(Table1[[#This Row],[Node 2]],Tabel7[ID],Tabel7[UTM_Easting],"")</f>
        <v>702667</v>
      </c>
      <c r="E40" s="30">
        <f>_xlfn.XLOOKUP(Table1[[#This Row],[Node 2]],Tabel7[ID],Tabel7[UTM_Northing],"")</f>
        <v>5670408</v>
      </c>
      <c r="F40" s="30" t="str">
        <f>_xlfn.XLOOKUP(Table1[[#This Row],[Node 2]],Tabel7[ID],Tabel7[UTM_Zone],"")</f>
        <v>31N</v>
      </c>
      <c r="G40" s="21">
        <f>_xlfn.XLOOKUP(Table1[[#This Row],[Categorie]],Tabel8[Categorie],Tabel8[Capaciteit],"")</f>
        <v>250</v>
      </c>
      <c r="H40" s="33" t="s">
        <v>46</v>
      </c>
      <c r="I40" s="1" t="s">
        <v>47</v>
      </c>
      <c r="J40" t="str">
        <f>IF(ISNUMBER(FIND("P",Table1[[#This Row],[Node 1]])),"Pipeline",
 IF(ISNUMBER(FIND("W",Table1[[#This Row],[Node 1]])),"Waterway",
 IF(ISNUMBER(FIND("R",Table1[[#This Row],[Node 1]])),"Road",
 "")))</f>
        <v>Road</v>
      </c>
    </row>
    <row r="41" spans="1:10" x14ac:dyDescent="0.25">
      <c r="A41" s="29">
        <f>_xlfn.XLOOKUP(Table1[[#This Row],[Node 1]],Tabel7[ID],Tabel7[UTM_Easting],"")</f>
        <v>702667</v>
      </c>
      <c r="B41" s="30">
        <f>_xlfn.XLOOKUP(Table1[[#This Row],[Node 1]],Tabel7[ID],Tabel7[UTM_Northing],"")</f>
        <v>5670408</v>
      </c>
      <c r="C41" s="30" t="str">
        <f>_xlfn.XLOOKUP(Table1[[#This Row],[Node 1]],Tabel7[ID],Tabel7[UTM_Zone],"")</f>
        <v>31N</v>
      </c>
      <c r="D41" s="30">
        <f>_xlfn.XLOOKUP(Table1[[#This Row],[Node 2]],Tabel7[ID],Tabel7[UTM_Easting],"")</f>
        <v>702659</v>
      </c>
      <c r="E41" s="30">
        <f>_xlfn.XLOOKUP(Table1[[#This Row],[Node 2]],Tabel7[ID],Tabel7[UTM_Northing],"")</f>
        <v>5668789</v>
      </c>
      <c r="F41" s="30" t="str">
        <f>_xlfn.XLOOKUP(Table1[[#This Row],[Node 2]],Tabel7[ID],Tabel7[UTM_Zone],"")</f>
        <v>31N</v>
      </c>
      <c r="G41" s="21">
        <f>_xlfn.XLOOKUP(Table1[[#This Row],[Categorie]],Tabel8[Categorie],Tabel8[Capaciteit],"")</f>
        <v>250</v>
      </c>
      <c r="H41" s="33" t="s">
        <v>47</v>
      </c>
      <c r="I41" s="1" t="s">
        <v>48</v>
      </c>
      <c r="J41" t="str">
        <f>IF(ISNUMBER(FIND("P",Table1[[#This Row],[Node 1]])),"Pipeline",
 IF(ISNUMBER(FIND("W",Table1[[#This Row],[Node 1]])),"Waterway",
 IF(ISNUMBER(FIND("R",Table1[[#This Row],[Node 1]])),"Road",
 "")))</f>
        <v>Road</v>
      </c>
    </row>
    <row r="42" spans="1:10" x14ac:dyDescent="0.25">
      <c r="A42" s="29">
        <f>_xlfn.XLOOKUP(Table1[[#This Row],[Node 1]],Tabel7[ID],Tabel7[UTM_Easting],"")</f>
        <v>702659</v>
      </c>
      <c r="B42" s="30">
        <f>_xlfn.XLOOKUP(Table1[[#This Row],[Node 1]],Tabel7[ID],Tabel7[UTM_Northing],"")</f>
        <v>5668789</v>
      </c>
      <c r="C42" s="30" t="str">
        <f>_xlfn.XLOOKUP(Table1[[#This Row],[Node 1]],Tabel7[ID],Tabel7[UTM_Zone],"")</f>
        <v>31N</v>
      </c>
      <c r="D42" s="30">
        <f>_xlfn.XLOOKUP(Table1[[#This Row],[Node 2]],Tabel7[ID],Tabel7[UTM_Easting],"")</f>
        <v>702000</v>
      </c>
      <c r="E42" s="30">
        <f>_xlfn.XLOOKUP(Table1[[#This Row],[Node 2]],Tabel7[ID],Tabel7[UTM_Northing],"")</f>
        <v>5667644</v>
      </c>
      <c r="F42" s="30" t="str">
        <f>_xlfn.XLOOKUP(Table1[[#This Row],[Node 2]],Tabel7[ID],Tabel7[UTM_Zone],"")</f>
        <v>31N</v>
      </c>
      <c r="G42" s="21">
        <f>_xlfn.XLOOKUP(Table1[[#This Row],[Categorie]],Tabel8[Categorie],Tabel8[Capaciteit],"")</f>
        <v>250</v>
      </c>
      <c r="H42" s="33" t="s">
        <v>48</v>
      </c>
      <c r="I42" s="1" t="s">
        <v>49</v>
      </c>
      <c r="J42" t="str">
        <f>IF(ISNUMBER(FIND("P",Table1[[#This Row],[Node 1]])),"Pipeline",
 IF(ISNUMBER(FIND("W",Table1[[#This Row],[Node 1]])),"Waterway",
 IF(ISNUMBER(FIND("R",Table1[[#This Row],[Node 1]])),"Road",
 "")))</f>
        <v>Road</v>
      </c>
    </row>
    <row r="43" spans="1:10" x14ac:dyDescent="0.25">
      <c r="A43" s="29">
        <f>_xlfn.XLOOKUP(Table1[[#This Row],[Node 1]],Tabel7[ID],Tabel7[UTM_Easting],"")</f>
        <v>702000</v>
      </c>
      <c r="B43" s="30">
        <f>_xlfn.XLOOKUP(Table1[[#This Row],[Node 1]],Tabel7[ID],Tabel7[UTM_Northing],"")</f>
        <v>5667644</v>
      </c>
      <c r="C43" s="30" t="str">
        <f>_xlfn.XLOOKUP(Table1[[#This Row],[Node 1]],Tabel7[ID],Tabel7[UTM_Zone],"")</f>
        <v>31N</v>
      </c>
      <c r="D43" s="30">
        <f>_xlfn.XLOOKUP(Table1[[#This Row],[Node 2]],Tabel7[ID],Tabel7[UTM_Easting],"")</f>
        <v>699365</v>
      </c>
      <c r="E43" s="30">
        <f>_xlfn.XLOOKUP(Table1[[#This Row],[Node 2]],Tabel7[ID],Tabel7[UTM_Northing],"")</f>
        <v>5665099</v>
      </c>
      <c r="F43" s="30" t="str">
        <f>_xlfn.XLOOKUP(Table1[[#This Row],[Node 2]],Tabel7[ID],Tabel7[UTM_Zone],"")</f>
        <v>31N</v>
      </c>
      <c r="G43" s="21">
        <f>_xlfn.XLOOKUP(Table1[[#This Row],[Categorie]],Tabel8[Categorie],Tabel8[Capaciteit],"")</f>
        <v>250</v>
      </c>
      <c r="H43" s="33" t="s">
        <v>49</v>
      </c>
      <c r="I43" s="1" t="s">
        <v>50</v>
      </c>
      <c r="J43" t="str">
        <f>IF(ISNUMBER(FIND("P",Table1[[#This Row],[Node 1]])),"Pipeline",
 IF(ISNUMBER(FIND("W",Table1[[#This Row],[Node 1]])),"Waterway",
 IF(ISNUMBER(FIND("R",Table1[[#This Row],[Node 1]])),"Road",
 "")))</f>
        <v>Road</v>
      </c>
    </row>
    <row r="44" spans="1:10" x14ac:dyDescent="0.25">
      <c r="A44" s="29">
        <f>_xlfn.XLOOKUP(Table1[[#This Row],[Node 1]],Tabel7[ID],Tabel7[UTM_Easting],"")</f>
        <v>699365</v>
      </c>
      <c r="B44" s="30">
        <f>_xlfn.XLOOKUP(Table1[[#This Row],[Node 1]],Tabel7[ID],Tabel7[UTM_Northing],"")</f>
        <v>5665099</v>
      </c>
      <c r="C44" s="30" t="str">
        <f>_xlfn.XLOOKUP(Table1[[#This Row],[Node 1]],Tabel7[ID],Tabel7[UTM_Zone],"")</f>
        <v>31N</v>
      </c>
      <c r="D44" s="30">
        <f>_xlfn.XLOOKUP(Table1[[#This Row],[Node 2]],Tabel7[ID],Tabel7[UTM_Easting],"")</f>
        <v>697944</v>
      </c>
      <c r="E44" s="30">
        <f>_xlfn.XLOOKUP(Table1[[#This Row],[Node 2]],Tabel7[ID],Tabel7[UTM_Northing],"")</f>
        <v>5662250</v>
      </c>
      <c r="F44" s="30" t="str">
        <f>_xlfn.XLOOKUP(Table1[[#This Row],[Node 2]],Tabel7[ID],Tabel7[UTM_Zone],"")</f>
        <v>31N</v>
      </c>
      <c r="G44" s="21">
        <f>_xlfn.XLOOKUP(Table1[[#This Row],[Categorie]],Tabel8[Categorie],Tabel8[Capaciteit],"")</f>
        <v>250</v>
      </c>
      <c r="H44" s="33" t="s">
        <v>50</v>
      </c>
      <c r="I44" s="1" t="s">
        <v>51</v>
      </c>
      <c r="J44" t="str">
        <f>IF(ISNUMBER(FIND("P",Table1[[#This Row],[Node 1]])),"Pipeline",
 IF(ISNUMBER(FIND("W",Table1[[#This Row],[Node 1]])),"Waterway",
 IF(ISNUMBER(FIND("R",Table1[[#This Row],[Node 1]])),"Road",
 "")))</f>
        <v>Road</v>
      </c>
    </row>
    <row r="45" spans="1:10" x14ac:dyDescent="0.25">
      <c r="A45" s="29">
        <f>_xlfn.XLOOKUP(Table1[[#This Row],[Node 1]],Tabel7[ID],Tabel7[UTM_Easting],"")</f>
        <v>697944</v>
      </c>
      <c r="B45" s="30">
        <f>_xlfn.XLOOKUP(Table1[[#This Row],[Node 1]],Tabel7[ID],Tabel7[UTM_Northing],"")</f>
        <v>5662250</v>
      </c>
      <c r="C45" s="30" t="str">
        <f>_xlfn.XLOOKUP(Table1[[#This Row],[Node 1]],Tabel7[ID],Tabel7[UTM_Zone],"")</f>
        <v>31N</v>
      </c>
      <c r="D45" s="30">
        <f>_xlfn.XLOOKUP(Table1[[#This Row],[Node 2]],Tabel7[ID],Tabel7[UTM_Easting],"")</f>
        <v>698130</v>
      </c>
      <c r="E45" s="30">
        <f>_xlfn.XLOOKUP(Table1[[#This Row],[Node 2]],Tabel7[ID],Tabel7[UTM_Northing],"")</f>
        <v>5659548</v>
      </c>
      <c r="F45" s="30" t="str">
        <f>_xlfn.XLOOKUP(Table1[[#This Row],[Node 2]],Tabel7[ID],Tabel7[UTM_Zone],"")</f>
        <v>31N</v>
      </c>
      <c r="G45" s="21">
        <f>_xlfn.XLOOKUP(Table1[[#This Row],[Categorie]],Tabel8[Categorie],Tabel8[Capaciteit],"")</f>
        <v>250</v>
      </c>
      <c r="H45" s="33" t="s">
        <v>51</v>
      </c>
      <c r="I45" s="1" t="s">
        <v>52</v>
      </c>
      <c r="J45" t="str">
        <f>IF(ISNUMBER(FIND("P",Table1[[#This Row],[Node 1]])),"Pipeline",
 IF(ISNUMBER(FIND("W",Table1[[#This Row],[Node 1]])),"Waterway",
 IF(ISNUMBER(FIND("R",Table1[[#This Row],[Node 1]])),"Road",
 "")))</f>
        <v>Road</v>
      </c>
    </row>
    <row r="46" spans="1:10" x14ac:dyDescent="0.25">
      <c r="A46" s="29">
        <f>_xlfn.XLOOKUP(Table1[[#This Row],[Node 1]],Tabel7[ID],Tabel7[UTM_Easting],"")</f>
        <v>698130</v>
      </c>
      <c r="B46" s="30">
        <f>_xlfn.XLOOKUP(Table1[[#This Row],[Node 1]],Tabel7[ID],Tabel7[UTM_Northing],"")</f>
        <v>5659548</v>
      </c>
      <c r="C46" s="30" t="str">
        <f>_xlfn.XLOOKUP(Table1[[#This Row],[Node 1]],Tabel7[ID],Tabel7[UTM_Zone],"")</f>
        <v>31N</v>
      </c>
      <c r="D46" s="30">
        <f>_xlfn.XLOOKUP(Table1[[#This Row],[Node 2]],Tabel7[ID],Tabel7[UTM_Easting],"")</f>
        <v>697991</v>
      </c>
      <c r="E46" s="30">
        <f>_xlfn.XLOOKUP(Table1[[#This Row],[Node 2]],Tabel7[ID],Tabel7[UTM_Northing],"")</f>
        <v>5657305</v>
      </c>
      <c r="F46" s="30" t="str">
        <f>_xlfn.XLOOKUP(Table1[[#This Row],[Node 2]],Tabel7[ID],Tabel7[UTM_Zone],"")</f>
        <v>31N</v>
      </c>
      <c r="G46" s="21">
        <f>_xlfn.XLOOKUP(Table1[[#This Row],[Categorie]],Tabel8[Categorie],Tabel8[Capaciteit],"")</f>
        <v>250</v>
      </c>
      <c r="H46" s="33" t="s">
        <v>52</v>
      </c>
      <c r="I46" s="1" t="s">
        <v>53</v>
      </c>
      <c r="J46" t="str">
        <f>IF(ISNUMBER(FIND("P",Table1[[#This Row],[Node 1]])),"Pipeline",
 IF(ISNUMBER(FIND("W",Table1[[#This Row],[Node 1]])),"Waterway",
 IF(ISNUMBER(FIND("R",Table1[[#This Row],[Node 1]])),"Road",
 "")))</f>
        <v>Road</v>
      </c>
    </row>
    <row r="47" spans="1:10" x14ac:dyDescent="0.25">
      <c r="A47" s="29">
        <f>_xlfn.XLOOKUP(Table1[[#This Row],[Node 1]],Tabel7[ID],Tabel7[UTM_Easting],"")</f>
        <v>697991</v>
      </c>
      <c r="B47" s="30">
        <f>_xlfn.XLOOKUP(Table1[[#This Row],[Node 1]],Tabel7[ID],Tabel7[UTM_Northing],"")</f>
        <v>5657305</v>
      </c>
      <c r="C47" s="30" t="str">
        <f>_xlfn.XLOOKUP(Table1[[#This Row],[Node 1]],Tabel7[ID],Tabel7[UTM_Zone],"")</f>
        <v>31N</v>
      </c>
      <c r="D47" s="30">
        <f>_xlfn.XLOOKUP(Table1[[#This Row],[Node 2]],Tabel7[ID],Tabel7[UTM_Easting],"")</f>
        <v>695888</v>
      </c>
      <c r="E47" s="30">
        <f>_xlfn.XLOOKUP(Table1[[#This Row],[Node 2]],Tabel7[ID],Tabel7[UTM_Northing],"")</f>
        <v>5654021</v>
      </c>
      <c r="F47" s="30" t="str">
        <f>_xlfn.XLOOKUP(Table1[[#This Row],[Node 2]],Tabel7[ID],Tabel7[UTM_Zone],"")</f>
        <v>31N</v>
      </c>
      <c r="G47" s="21">
        <f>_xlfn.XLOOKUP(Table1[[#This Row],[Categorie]],Tabel8[Categorie],Tabel8[Capaciteit],"")</f>
        <v>250</v>
      </c>
      <c r="H47" s="33" t="s">
        <v>53</v>
      </c>
      <c r="I47" s="1" t="s">
        <v>54</v>
      </c>
      <c r="J47" t="str">
        <f>IF(ISNUMBER(FIND("P",Table1[[#This Row],[Node 1]])),"Pipeline",
 IF(ISNUMBER(FIND("W",Table1[[#This Row],[Node 1]])),"Waterway",
 IF(ISNUMBER(FIND("R",Table1[[#This Row],[Node 1]])),"Road",
 "")))</f>
        <v>Road</v>
      </c>
    </row>
    <row r="48" spans="1:10" x14ac:dyDescent="0.25">
      <c r="A48" s="29">
        <f>_xlfn.XLOOKUP(Table1[[#This Row],[Node 1]],Tabel7[ID],Tabel7[UTM_Easting],"")</f>
        <v>695888</v>
      </c>
      <c r="B48" s="30">
        <f>_xlfn.XLOOKUP(Table1[[#This Row],[Node 1]],Tabel7[ID],Tabel7[UTM_Northing],"")</f>
        <v>5654021</v>
      </c>
      <c r="C48" s="30" t="str">
        <f>_xlfn.XLOOKUP(Table1[[#This Row],[Node 1]],Tabel7[ID],Tabel7[UTM_Zone],"")</f>
        <v>31N</v>
      </c>
      <c r="D48" s="30">
        <f>_xlfn.XLOOKUP(Table1[[#This Row],[Node 2]],Tabel7[ID],Tabel7[UTM_Easting],"")</f>
        <v>695311</v>
      </c>
      <c r="E48" s="30">
        <f>_xlfn.XLOOKUP(Table1[[#This Row],[Node 2]],Tabel7[ID],Tabel7[UTM_Northing],"")</f>
        <v>5651965</v>
      </c>
      <c r="F48" s="30" t="str">
        <f>_xlfn.XLOOKUP(Table1[[#This Row],[Node 2]],Tabel7[ID],Tabel7[UTM_Zone],"")</f>
        <v>31N</v>
      </c>
      <c r="G48" s="21">
        <f>_xlfn.XLOOKUP(Table1[[#This Row],[Categorie]],Tabel8[Categorie],Tabel8[Capaciteit],"")</f>
        <v>250</v>
      </c>
      <c r="H48" s="33" t="s">
        <v>54</v>
      </c>
      <c r="I48" s="1" t="s">
        <v>77</v>
      </c>
      <c r="J48" t="str">
        <f>IF(ISNUMBER(FIND("P",Table1[[#This Row],[Node 1]])),"Pipeline",
 IF(ISNUMBER(FIND("W",Table1[[#This Row],[Node 1]])),"Waterway",
 IF(ISNUMBER(FIND("R",Table1[[#This Row],[Node 1]])),"Road",
 "")))</f>
        <v>Road</v>
      </c>
    </row>
    <row r="49" spans="1:10" x14ac:dyDescent="0.25">
      <c r="A49" s="29">
        <f>_xlfn.XLOOKUP(Table1[[#This Row],[Node 1]],Tabel7[ID],Tabel7[UTM_Easting],"")</f>
        <v>695311</v>
      </c>
      <c r="B49" s="30">
        <f>_xlfn.XLOOKUP(Table1[[#This Row],[Node 1]],Tabel7[ID],Tabel7[UTM_Northing],"")</f>
        <v>5651965</v>
      </c>
      <c r="C49" s="30" t="str">
        <f>_xlfn.XLOOKUP(Table1[[#This Row],[Node 1]],Tabel7[ID],Tabel7[UTM_Zone],"")</f>
        <v>31N</v>
      </c>
      <c r="D49" s="30">
        <f>_xlfn.XLOOKUP(Table1[[#This Row],[Node 2]],Tabel7[ID],Tabel7[UTM_Easting],"")</f>
        <v>695696</v>
      </c>
      <c r="E49" s="30">
        <f>_xlfn.XLOOKUP(Table1[[#This Row],[Node 2]],Tabel7[ID],Tabel7[UTM_Northing],"")</f>
        <v>5649908</v>
      </c>
      <c r="F49" s="30" t="str">
        <f>_xlfn.XLOOKUP(Table1[[#This Row],[Node 2]],Tabel7[ID],Tabel7[UTM_Zone],"")</f>
        <v>31N</v>
      </c>
      <c r="G49" s="21">
        <f>_xlfn.XLOOKUP(Table1[[#This Row],[Categorie]],Tabel8[Categorie],Tabel8[Capaciteit],"")</f>
        <v>250</v>
      </c>
      <c r="H49" s="33" t="s">
        <v>77</v>
      </c>
      <c r="I49" s="1" t="s">
        <v>78</v>
      </c>
      <c r="J49" t="str">
        <f>IF(ISNUMBER(FIND("P",Table1[[#This Row],[Node 1]])),"Pipeline",
 IF(ISNUMBER(FIND("W",Table1[[#This Row],[Node 1]])),"Waterway",
 IF(ISNUMBER(FIND("R",Table1[[#This Row],[Node 1]])),"Road",
 "")))</f>
        <v>Road</v>
      </c>
    </row>
    <row r="50" spans="1:10" x14ac:dyDescent="0.25">
      <c r="A50" s="29">
        <f>_xlfn.XLOOKUP(Table1[[#This Row],[Node 1]],Tabel7[ID],Tabel7[UTM_Easting],"")</f>
        <v>695696</v>
      </c>
      <c r="B50" s="30">
        <f>_xlfn.XLOOKUP(Table1[[#This Row],[Node 1]],Tabel7[ID],Tabel7[UTM_Northing],"")</f>
        <v>5649908</v>
      </c>
      <c r="C50" s="30" t="str">
        <f>_xlfn.XLOOKUP(Table1[[#This Row],[Node 1]],Tabel7[ID],Tabel7[UTM_Zone],"")</f>
        <v>31N</v>
      </c>
      <c r="D50" s="30">
        <f>_xlfn.XLOOKUP(Table1[[#This Row],[Node 2]],Tabel7[ID],Tabel7[UTM_Easting],"")</f>
        <v>695878</v>
      </c>
      <c r="E50" s="30">
        <f>_xlfn.XLOOKUP(Table1[[#This Row],[Node 2]],Tabel7[ID],Tabel7[UTM_Northing],"")</f>
        <v>5647781</v>
      </c>
      <c r="F50" s="30" t="str">
        <f>_xlfn.XLOOKUP(Table1[[#This Row],[Node 2]],Tabel7[ID],Tabel7[UTM_Zone],"")</f>
        <v>31N</v>
      </c>
      <c r="G50" s="21">
        <f>_xlfn.XLOOKUP(Table1[[#This Row],[Categorie]],Tabel8[Categorie],Tabel8[Capaciteit],"")</f>
        <v>250</v>
      </c>
      <c r="H50" s="33" t="s">
        <v>78</v>
      </c>
      <c r="I50" s="1" t="s">
        <v>79</v>
      </c>
      <c r="J50" t="str">
        <f>IF(ISNUMBER(FIND("P",Table1[[#This Row],[Node 1]])),"Pipeline",
 IF(ISNUMBER(FIND("W",Table1[[#This Row],[Node 1]])),"Waterway",
 IF(ISNUMBER(FIND("R",Table1[[#This Row],[Node 1]])),"Road",
 "")))</f>
        <v>Road</v>
      </c>
    </row>
    <row r="51" spans="1:10" x14ac:dyDescent="0.25">
      <c r="A51" s="29">
        <f>_xlfn.XLOOKUP(Table1[[#This Row],[Node 1]],Tabel7[ID],Tabel7[UTM_Easting],"")</f>
        <v>695878</v>
      </c>
      <c r="B51" s="30">
        <f>_xlfn.XLOOKUP(Table1[[#This Row],[Node 1]],Tabel7[ID],Tabel7[UTM_Northing],"")</f>
        <v>5647781</v>
      </c>
      <c r="C51" s="30" t="str">
        <f>_xlfn.XLOOKUP(Table1[[#This Row],[Node 1]],Tabel7[ID],Tabel7[UTM_Zone],"")</f>
        <v>31N</v>
      </c>
      <c r="D51" s="30">
        <f>_xlfn.XLOOKUP(Table1[[#This Row],[Node 2]],Tabel7[ID],Tabel7[UTM_Easting],"")</f>
        <v>695716</v>
      </c>
      <c r="E51" s="30">
        <f>_xlfn.XLOOKUP(Table1[[#This Row],[Node 2]],Tabel7[ID],Tabel7[UTM_Northing],"")</f>
        <v>5646672</v>
      </c>
      <c r="F51" s="30" t="str">
        <f>_xlfn.XLOOKUP(Table1[[#This Row],[Node 2]],Tabel7[ID],Tabel7[UTM_Zone],"")</f>
        <v>31N</v>
      </c>
      <c r="G51" s="21">
        <f>_xlfn.XLOOKUP(Table1[[#This Row],[Categorie]],Tabel8[Categorie],Tabel8[Capaciteit],"")</f>
        <v>250</v>
      </c>
      <c r="H51" s="33" t="s">
        <v>79</v>
      </c>
      <c r="I51" s="1" t="s">
        <v>80</v>
      </c>
      <c r="J51" t="str">
        <f>IF(ISNUMBER(FIND("P",Table1[[#This Row],[Node 1]])),"Pipeline",
 IF(ISNUMBER(FIND("W",Table1[[#This Row],[Node 1]])),"Waterway",
 IF(ISNUMBER(FIND("R",Table1[[#This Row],[Node 1]])),"Road",
 "")))</f>
        <v>Road</v>
      </c>
    </row>
    <row r="52" spans="1:10" x14ac:dyDescent="0.25">
      <c r="A52" s="29">
        <f>_xlfn.XLOOKUP(Table1[[#This Row],[Node 1]],Tabel7[ID],Tabel7[UTM_Easting],"")</f>
        <v>695716</v>
      </c>
      <c r="B52" s="30">
        <f>_xlfn.XLOOKUP(Table1[[#This Row],[Node 1]],Tabel7[ID],Tabel7[UTM_Northing],"")</f>
        <v>5646672</v>
      </c>
      <c r="C52" s="30" t="str">
        <f>_xlfn.XLOOKUP(Table1[[#This Row],[Node 1]],Tabel7[ID],Tabel7[UTM_Zone],"")</f>
        <v>31N</v>
      </c>
      <c r="D52" s="30">
        <f>_xlfn.XLOOKUP(Table1[[#This Row],[Node 2]],Tabel7[ID],Tabel7[UTM_Easting],"")</f>
        <v>694416</v>
      </c>
      <c r="E52" s="30">
        <f>_xlfn.XLOOKUP(Table1[[#This Row],[Node 2]],Tabel7[ID],Tabel7[UTM_Northing],"")</f>
        <v>5643906</v>
      </c>
      <c r="F52" s="30" t="str">
        <f>_xlfn.XLOOKUP(Table1[[#This Row],[Node 2]],Tabel7[ID],Tabel7[UTM_Zone],"")</f>
        <v>31N</v>
      </c>
      <c r="G52" s="21">
        <f>_xlfn.XLOOKUP(Table1[[#This Row],[Categorie]],Tabel8[Categorie],Tabel8[Capaciteit],"")</f>
        <v>250</v>
      </c>
      <c r="H52" s="33" t="s">
        <v>80</v>
      </c>
      <c r="I52" s="1" t="s">
        <v>81</v>
      </c>
      <c r="J52" t="str">
        <f>IF(ISNUMBER(FIND("P",Table1[[#This Row],[Node 1]])),"Pipeline",
 IF(ISNUMBER(FIND("W",Table1[[#This Row],[Node 1]])),"Waterway",
 IF(ISNUMBER(FIND("R",Table1[[#This Row],[Node 1]])),"Road",
 "")))</f>
        <v>Road</v>
      </c>
    </row>
    <row r="53" spans="1:10" x14ac:dyDescent="0.25">
      <c r="A53" s="29">
        <f>_xlfn.XLOOKUP(Table1[[#This Row],[Node 1]],Tabel7[ID],Tabel7[UTM_Easting],"")</f>
        <v>694416</v>
      </c>
      <c r="B53" s="30">
        <f>_xlfn.XLOOKUP(Table1[[#This Row],[Node 1]],Tabel7[ID],Tabel7[UTM_Northing],"")</f>
        <v>5643906</v>
      </c>
      <c r="C53" s="30" t="str">
        <f>_xlfn.XLOOKUP(Table1[[#This Row],[Node 1]],Tabel7[ID],Tabel7[UTM_Zone],"")</f>
        <v>31N</v>
      </c>
      <c r="D53" s="30">
        <f>_xlfn.XLOOKUP(Table1[[#This Row],[Node 2]],Tabel7[ID],Tabel7[UTM_Easting],"")</f>
        <v>693813</v>
      </c>
      <c r="E53" s="30">
        <f>_xlfn.XLOOKUP(Table1[[#This Row],[Node 2]],Tabel7[ID],Tabel7[UTM_Northing],"")</f>
        <v>5642514</v>
      </c>
      <c r="F53" s="30" t="str">
        <f>_xlfn.XLOOKUP(Table1[[#This Row],[Node 2]],Tabel7[ID],Tabel7[UTM_Zone],"")</f>
        <v>31N</v>
      </c>
      <c r="G53" s="21">
        <f>_xlfn.XLOOKUP(Table1[[#This Row],[Categorie]],Tabel8[Categorie],Tabel8[Capaciteit],"")</f>
        <v>250</v>
      </c>
      <c r="H53" s="33" t="s">
        <v>81</v>
      </c>
      <c r="I53" s="1" t="s">
        <v>82</v>
      </c>
      <c r="J53" t="str">
        <f>IF(ISNUMBER(FIND("P",Table1[[#This Row],[Node 1]])),"Pipeline",
 IF(ISNUMBER(FIND("W",Table1[[#This Row],[Node 1]])),"Waterway",
 IF(ISNUMBER(FIND("R",Table1[[#This Row],[Node 1]])),"Road",
 "")))</f>
        <v>Road</v>
      </c>
    </row>
    <row r="54" spans="1:10" x14ac:dyDescent="0.25">
      <c r="A54" s="29">
        <f>_xlfn.XLOOKUP(Table1[[#This Row],[Node 1]],Tabel7[ID],Tabel7[UTM_Easting],"")</f>
        <v>693813</v>
      </c>
      <c r="B54" s="30">
        <f>_xlfn.XLOOKUP(Table1[[#This Row],[Node 1]],Tabel7[ID],Tabel7[UTM_Northing],"")</f>
        <v>5642514</v>
      </c>
      <c r="C54" s="30" t="str">
        <f>_xlfn.XLOOKUP(Table1[[#This Row],[Node 1]],Tabel7[ID],Tabel7[UTM_Zone],"")</f>
        <v>31N</v>
      </c>
      <c r="D54" s="30">
        <f>_xlfn.XLOOKUP(Table1[[#This Row],[Node 2]],Tabel7[ID],Tabel7[UTM_Easting],"")</f>
        <v>692675</v>
      </c>
      <c r="E54" s="30">
        <f>_xlfn.XLOOKUP(Table1[[#This Row],[Node 2]],Tabel7[ID],Tabel7[UTM_Northing],"")</f>
        <v>5640861</v>
      </c>
      <c r="F54" s="30" t="str">
        <f>_xlfn.XLOOKUP(Table1[[#This Row],[Node 2]],Tabel7[ID],Tabel7[UTM_Zone],"")</f>
        <v>31N</v>
      </c>
      <c r="G54" s="21">
        <f>_xlfn.XLOOKUP(Table1[[#This Row],[Categorie]],Tabel8[Categorie],Tabel8[Capaciteit],"")</f>
        <v>250</v>
      </c>
      <c r="H54" s="33" t="s">
        <v>82</v>
      </c>
      <c r="I54" s="1" t="s">
        <v>83</v>
      </c>
      <c r="J54" t="str">
        <f>IF(ISNUMBER(FIND("P",Table1[[#This Row],[Node 1]])),"Pipeline",
 IF(ISNUMBER(FIND("W",Table1[[#This Row],[Node 1]])),"Waterway",
 IF(ISNUMBER(FIND("R",Table1[[#This Row],[Node 1]])),"Road",
 "")))</f>
        <v>Road</v>
      </c>
    </row>
    <row r="55" spans="1:10" x14ac:dyDescent="0.25">
      <c r="A55" s="29">
        <f>_xlfn.XLOOKUP(Table1[[#This Row],[Node 1]],Tabel7[ID],Tabel7[UTM_Easting],"")</f>
        <v>692675</v>
      </c>
      <c r="B55" s="30">
        <f>_xlfn.XLOOKUP(Table1[[#This Row],[Node 1]],Tabel7[ID],Tabel7[UTM_Northing],"")</f>
        <v>5640861</v>
      </c>
      <c r="C55" s="30" t="str">
        <f>_xlfn.XLOOKUP(Table1[[#This Row],[Node 1]],Tabel7[ID],Tabel7[UTM_Zone],"")</f>
        <v>31N</v>
      </c>
      <c r="D55" s="30">
        <f>_xlfn.XLOOKUP(Table1[[#This Row],[Node 2]],Tabel7[ID],Tabel7[UTM_Easting],"")</f>
        <v>692139</v>
      </c>
      <c r="E55" s="30">
        <f>_xlfn.XLOOKUP(Table1[[#This Row],[Node 2]],Tabel7[ID],Tabel7[UTM_Northing],"")</f>
        <v>5639011</v>
      </c>
      <c r="F55" s="30" t="str">
        <f>_xlfn.XLOOKUP(Table1[[#This Row],[Node 2]],Tabel7[ID],Tabel7[UTM_Zone],"")</f>
        <v>31N</v>
      </c>
      <c r="G55" s="21">
        <f>_xlfn.XLOOKUP(Table1[[#This Row],[Categorie]],Tabel8[Categorie],Tabel8[Capaciteit],"")</f>
        <v>250</v>
      </c>
      <c r="H55" s="33" t="s">
        <v>83</v>
      </c>
      <c r="I55" s="1" t="s">
        <v>84</v>
      </c>
      <c r="J55" t="str">
        <f>IF(ISNUMBER(FIND("P",Table1[[#This Row],[Node 1]])),"Pipeline",
 IF(ISNUMBER(FIND("W",Table1[[#This Row],[Node 1]])),"Waterway",
 IF(ISNUMBER(FIND("R",Table1[[#This Row],[Node 1]])),"Road",
 "")))</f>
        <v>Road</v>
      </c>
    </row>
    <row r="56" spans="1:10" x14ac:dyDescent="0.25">
      <c r="A56" s="29">
        <f>_xlfn.XLOOKUP(Table1[[#This Row],[Node 1]],Tabel7[ID],Tabel7[UTM_Easting],"")</f>
        <v>692139</v>
      </c>
      <c r="B56" s="30">
        <f>_xlfn.XLOOKUP(Table1[[#This Row],[Node 1]],Tabel7[ID],Tabel7[UTM_Northing],"")</f>
        <v>5639011</v>
      </c>
      <c r="C56" s="30" t="str">
        <f>_xlfn.XLOOKUP(Table1[[#This Row],[Node 1]],Tabel7[ID],Tabel7[UTM_Zone],"")</f>
        <v>31N</v>
      </c>
      <c r="D56" s="30">
        <f>_xlfn.XLOOKUP(Table1[[#This Row],[Node 2]],Tabel7[ID],Tabel7[UTM_Easting],"")</f>
        <v>693409</v>
      </c>
      <c r="E56" s="30">
        <f>_xlfn.XLOOKUP(Table1[[#This Row],[Node 2]],Tabel7[ID],Tabel7[UTM_Northing],"")</f>
        <v>5639877</v>
      </c>
      <c r="F56" s="30" t="str">
        <f>_xlfn.XLOOKUP(Table1[[#This Row],[Node 2]],Tabel7[ID],Tabel7[UTM_Zone],"")</f>
        <v>31N</v>
      </c>
      <c r="G56" s="21">
        <f>_xlfn.XLOOKUP(Table1[[#This Row],[Categorie]],Tabel8[Categorie],Tabel8[Capaciteit],"")</f>
        <v>250</v>
      </c>
      <c r="H56" s="33" t="s">
        <v>84</v>
      </c>
      <c r="I56" s="1" t="s">
        <v>85</v>
      </c>
      <c r="J56" t="str">
        <f>IF(ISNUMBER(FIND("P",Table1[[#This Row],[Node 1]])),"Pipeline",
 IF(ISNUMBER(FIND("W",Table1[[#This Row],[Node 1]])),"Waterway",
 IF(ISNUMBER(FIND("R",Table1[[#This Row],[Node 1]])),"Road",
 "")))</f>
        <v>Road</v>
      </c>
    </row>
    <row r="57" spans="1:10" x14ac:dyDescent="0.25">
      <c r="A57" s="29">
        <f>_xlfn.XLOOKUP(Table1[[#This Row],[Node 1]],Tabel7[ID],Tabel7[UTM_Easting],"")</f>
        <v>693409</v>
      </c>
      <c r="B57" s="30">
        <f>_xlfn.XLOOKUP(Table1[[#This Row],[Node 1]],Tabel7[ID],Tabel7[UTM_Northing],"")</f>
        <v>5639877</v>
      </c>
      <c r="C57" s="30" t="str">
        <f>_xlfn.XLOOKUP(Table1[[#This Row],[Node 1]],Tabel7[ID],Tabel7[UTM_Zone],"")</f>
        <v>31N</v>
      </c>
      <c r="D57" s="30">
        <f>_xlfn.XLOOKUP(Table1[[#This Row],[Node 2]],Tabel7[ID],Tabel7[UTM_Easting],"")</f>
        <v>695997</v>
      </c>
      <c r="E57" s="30">
        <f>_xlfn.XLOOKUP(Table1[[#This Row],[Node 2]],Tabel7[ID],Tabel7[UTM_Northing],"")</f>
        <v>5639907</v>
      </c>
      <c r="F57" s="30" t="str">
        <f>_xlfn.XLOOKUP(Table1[[#This Row],[Node 2]],Tabel7[ID],Tabel7[UTM_Zone],"")</f>
        <v>31N</v>
      </c>
      <c r="G57" s="21">
        <f>_xlfn.XLOOKUP(Table1[[#This Row],[Categorie]],Tabel8[Categorie],Tabel8[Capaciteit],"")</f>
        <v>250</v>
      </c>
      <c r="H57" s="33" t="s">
        <v>85</v>
      </c>
      <c r="I57" s="1" t="s">
        <v>86</v>
      </c>
      <c r="J57" t="str">
        <f>IF(ISNUMBER(FIND("P",Table1[[#This Row],[Node 1]])),"Pipeline",
 IF(ISNUMBER(FIND("W",Table1[[#This Row],[Node 1]])),"Waterway",
 IF(ISNUMBER(FIND("R",Table1[[#This Row],[Node 1]])),"Road",
 "")))</f>
        <v>Road</v>
      </c>
    </row>
    <row r="58" spans="1:10" x14ac:dyDescent="0.25">
      <c r="A58" s="29">
        <f>_xlfn.XLOOKUP(Table1[[#This Row],[Node 1]],Tabel7[ID],Tabel7[UTM_Easting],"")</f>
        <v>695997</v>
      </c>
      <c r="B58" s="30">
        <f>_xlfn.XLOOKUP(Table1[[#This Row],[Node 1]],Tabel7[ID],Tabel7[UTM_Northing],"")</f>
        <v>5639907</v>
      </c>
      <c r="C58" s="30" t="str">
        <f>_xlfn.XLOOKUP(Table1[[#This Row],[Node 1]],Tabel7[ID],Tabel7[UTM_Zone],"")</f>
        <v>31N</v>
      </c>
      <c r="D58" s="30">
        <f>_xlfn.XLOOKUP(Table1[[#This Row],[Node 2]],Tabel7[ID],Tabel7[UTM_Easting],"")</f>
        <v>698058</v>
      </c>
      <c r="E58" s="30">
        <f>_xlfn.XLOOKUP(Table1[[#This Row],[Node 2]],Tabel7[ID],Tabel7[UTM_Northing],"")</f>
        <v>5639638</v>
      </c>
      <c r="F58" s="30" t="str">
        <f>_xlfn.XLOOKUP(Table1[[#This Row],[Node 2]],Tabel7[ID],Tabel7[UTM_Zone],"")</f>
        <v>31N</v>
      </c>
      <c r="G58" s="21">
        <f>_xlfn.XLOOKUP(Table1[[#This Row],[Categorie]],Tabel8[Categorie],Tabel8[Capaciteit],"")</f>
        <v>250</v>
      </c>
      <c r="H58" s="33" t="s">
        <v>86</v>
      </c>
      <c r="I58" s="1" t="s">
        <v>87</v>
      </c>
      <c r="J58" t="str">
        <f>IF(ISNUMBER(FIND("P",Table1[[#This Row],[Node 1]])),"Pipeline",
 IF(ISNUMBER(FIND("W",Table1[[#This Row],[Node 1]])),"Waterway",
 IF(ISNUMBER(FIND("R",Table1[[#This Row],[Node 1]])),"Road",
 "")))</f>
        <v>Road</v>
      </c>
    </row>
    <row r="59" spans="1:10" x14ac:dyDescent="0.25">
      <c r="A59" s="29">
        <f>_xlfn.XLOOKUP(Table1[[#This Row],[Node 1]],Tabel7[ID],Tabel7[UTM_Easting],"")</f>
        <v>698058</v>
      </c>
      <c r="B59" s="30">
        <f>_xlfn.XLOOKUP(Table1[[#This Row],[Node 1]],Tabel7[ID],Tabel7[UTM_Northing],"")</f>
        <v>5639638</v>
      </c>
      <c r="C59" s="30" t="str">
        <f>_xlfn.XLOOKUP(Table1[[#This Row],[Node 1]],Tabel7[ID],Tabel7[UTM_Zone],"")</f>
        <v>31N</v>
      </c>
      <c r="D59" s="30">
        <f>_xlfn.XLOOKUP(Table1[[#This Row],[Node 2]],Tabel7[ID],Tabel7[UTM_Easting],"")</f>
        <v>699918</v>
      </c>
      <c r="E59" s="30">
        <f>_xlfn.XLOOKUP(Table1[[#This Row],[Node 2]],Tabel7[ID],Tabel7[UTM_Northing],"")</f>
        <v>5640583</v>
      </c>
      <c r="F59" s="30" t="str">
        <f>_xlfn.XLOOKUP(Table1[[#This Row],[Node 2]],Tabel7[ID],Tabel7[UTM_Zone],"")</f>
        <v>31N</v>
      </c>
      <c r="G59" s="21">
        <f>_xlfn.XLOOKUP(Table1[[#This Row],[Categorie]],Tabel8[Categorie],Tabel8[Capaciteit],"")</f>
        <v>250</v>
      </c>
      <c r="H59" s="33" t="s">
        <v>87</v>
      </c>
      <c r="I59" s="1" t="s">
        <v>88</v>
      </c>
      <c r="J59" t="str">
        <f>IF(ISNUMBER(FIND("P",Table1[[#This Row],[Node 1]])),"Pipeline",
 IF(ISNUMBER(FIND("W",Table1[[#This Row],[Node 1]])),"Waterway",
 IF(ISNUMBER(FIND("R",Table1[[#This Row],[Node 1]])),"Road",
 "")))</f>
        <v>Road</v>
      </c>
    </row>
    <row r="60" spans="1:10" x14ac:dyDescent="0.25">
      <c r="A60" s="29">
        <f>_xlfn.XLOOKUP(Table1[[#This Row],[Node 1]],Tabel7[ID],Tabel7[UTM_Easting],"")</f>
        <v>699918</v>
      </c>
      <c r="B60" s="30">
        <f>_xlfn.XLOOKUP(Table1[[#This Row],[Node 1]],Tabel7[ID],Tabel7[UTM_Northing],"")</f>
        <v>5640583</v>
      </c>
      <c r="C60" s="30" t="str">
        <f>_xlfn.XLOOKUP(Table1[[#This Row],[Node 1]],Tabel7[ID],Tabel7[UTM_Zone],"")</f>
        <v>31N</v>
      </c>
      <c r="D60" s="30">
        <f>_xlfn.XLOOKUP(Table1[[#This Row],[Node 2]],Tabel7[ID],Tabel7[UTM_Easting],"")</f>
        <v>704274</v>
      </c>
      <c r="E60" s="30">
        <f>_xlfn.XLOOKUP(Table1[[#This Row],[Node 2]],Tabel7[ID],Tabel7[UTM_Northing],"")</f>
        <v>5640502</v>
      </c>
      <c r="F60" s="30" t="str">
        <f>_xlfn.XLOOKUP(Table1[[#This Row],[Node 2]],Tabel7[ID],Tabel7[UTM_Zone],"")</f>
        <v>31N</v>
      </c>
      <c r="G60" s="21">
        <f>_xlfn.XLOOKUP(Table1[[#This Row],[Categorie]],Tabel8[Categorie],Tabel8[Capaciteit],"")</f>
        <v>250</v>
      </c>
      <c r="H60" s="33" t="s">
        <v>88</v>
      </c>
      <c r="I60" s="1" t="s">
        <v>89</v>
      </c>
      <c r="J60" t="str">
        <f>IF(ISNUMBER(FIND("P",Table1[[#This Row],[Node 1]])),"Pipeline",
 IF(ISNUMBER(FIND("W",Table1[[#This Row],[Node 1]])),"Waterway",
 IF(ISNUMBER(FIND("R",Table1[[#This Row],[Node 1]])),"Road",
 "")))</f>
        <v>Road</v>
      </c>
    </row>
    <row r="61" spans="1:10" x14ac:dyDescent="0.25">
      <c r="A61" s="29">
        <f>_xlfn.XLOOKUP(Table1[[#This Row],[Node 1]],Tabel7[ID],Tabel7[UTM_Easting],"")</f>
        <v>704274</v>
      </c>
      <c r="B61" s="30">
        <f>_xlfn.XLOOKUP(Table1[[#This Row],[Node 1]],Tabel7[ID],Tabel7[UTM_Northing],"")</f>
        <v>5640502</v>
      </c>
      <c r="C61" s="30" t="str">
        <f>_xlfn.XLOOKUP(Table1[[#This Row],[Node 1]],Tabel7[ID],Tabel7[UTM_Zone],"")</f>
        <v>31N</v>
      </c>
      <c r="D61" s="30">
        <f>_xlfn.XLOOKUP(Table1[[#This Row],[Node 2]],Tabel7[ID],Tabel7[UTM_Easting],"")</f>
        <v>705938</v>
      </c>
      <c r="E61" s="30">
        <f>_xlfn.XLOOKUP(Table1[[#This Row],[Node 2]],Tabel7[ID],Tabel7[UTM_Northing],"")</f>
        <v>5639668</v>
      </c>
      <c r="F61" s="30" t="str">
        <f>_xlfn.XLOOKUP(Table1[[#This Row],[Node 2]],Tabel7[ID],Tabel7[UTM_Zone],"")</f>
        <v>31N</v>
      </c>
      <c r="G61" s="21">
        <f>_xlfn.XLOOKUP(Table1[[#This Row],[Categorie]],Tabel8[Categorie],Tabel8[Capaciteit],"")</f>
        <v>250</v>
      </c>
      <c r="H61" s="33" t="s">
        <v>89</v>
      </c>
      <c r="I61" s="1" t="s">
        <v>90</v>
      </c>
      <c r="J61" t="str">
        <f>IF(ISNUMBER(FIND("P",Table1[[#This Row],[Node 1]])),"Pipeline",
 IF(ISNUMBER(FIND("W",Table1[[#This Row],[Node 1]])),"Waterway",
 IF(ISNUMBER(FIND("R",Table1[[#This Row],[Node 1]])),"Road",
 "")))</f>
        <v>Road</v>
      </c>
    </row>
    <row r="62" spans="1:10" x14ac:dyDescent="0.25">
      <c r="A62" s="29">
        <f>_xlfn.XLOOKUP(Table1[[#This Row],[Node 1]],Tabel7[ID],Tabel7[UTM_Easting],"")</f>
        <v>705938</v>
      </c>
      <c r="B62" s="30">
        <f>_xlfn.XLOOKUP(Table1[[#This Row],[Node 1]],Tabel7[ID],Tabel7[UTM_Northing],"")</f>
        <v>5639668</v>
      </c>
      <c r="C62" s="30" t="str">
        <f>_xlfn.XLOOKUP(Table1[[#This Row],[Node 1]],Tabel7[ID],Tabel7[UTM_Zone],"")</f>
        <v>31N</v>
      </c>
      <c r="D62" s="30">
        <f>_xlfn.XLOOKUP(Table1[[#This Row],[Node 2]],Tabel7[ID],Tabel7[UTM_Easting],"")</f>
        <v>707891</v>
      </c>
      <c r="E62" s="30">
        <f>_xlfn.XLOOKUP(Table1[[#This Row],[Node 2]],Tabel7[ID],Tabel7[UTM_Northing],"")</f>
        <v>5640196</v>
      </c>
      <c r="F62" s="30" t="str">
        <f>_xlfn.XLOOKUP(Table1[[#This Row],[Node 2]],Tabel7[ID],Tabel7[UTM_Zone],"")</f>
        <v>31N</v>
      </c>
      <c r="G62" s="21">
        <f>_xlfn.XLOOKUP(Table1[[#This Row],[Categorie]],Tabel8[Categorie],Tabel8[Capaciteit],"")</f>
        <v>250</v>
      </c>
      <c r="H62" s="33" t="s">
        <v>90</v>
      </c>
      <c r="I62" s="1" t="s">
        <v>91</v>
      </c>
      <c r="J62" t="str">
        <f>IF(ISNUMBER(FIND("P",Table1[[#This Row],[Node 1]])),"Pipeline",
 IF(ISNUMBER(FIND("W",Table1[[#This Row],[Node 1]])),"Waterway",
 IF(ISNUMBER(FIND("R",Table1[[#This Row],[Node 1]])),"Road",
 "")))</f>
        <v>Road</v>
      </c>
    </row>
    <row r="63" spans="1:10" x14ac:dyDescent="0.25">
      <c r="A63" s="29">
        <f>_xlfn.XLOOKUP(Table1[[#This Row],[Node 1]],Tabel7[ID],Tabel7[UTM_Easting],"")</f>
        <v>707891</v>
      </c>
      <c r="B63" s="30">
        <f>_xlfn.XLOOKUP(Table1[[#This Row],[Node 1]],Tabel7[ID],Tabel7[UTM_Northing],"")</f>
        <v>5640196</v>
      </c>
      <c r="C63" s="30" t="str">
        <f>_xlfn.XLOOKUP(Table1[[#This Row],[Node 1]],Tabel7[ID],Tabel7[UTM_Zone],"")</f>
        <v>31N</v>
      </c>
      <c r="D63" s="30">
        <f>_xlfn.XLOOKUP(Table1[[#This Row],[Node 2]],Tabel7[ID],Tabel7[UTM_Easting],"")</f>
        <v>705195</v>
      </c>
      <c r="E63" s="30">
        <f>_xlfn.XLOOKUP(Table1[[#This Row],[Node 2]],Tabel7[ID],Tabel7[UTM_Northing],"")</f>
        <v>5643785</v>
      </c>
      <c r="F63" s="30" t="str">
        <f>_xlfn.XLOOKUP(Table1[[#This Row],[Node 2]],Tabel7[ID],Tabel7[UTM_Zone],"")</f>
        <v>31N</v>
      </c>
      <c r="G63" s="21">
        <f>_xlfn.XLOOKUP(Table1[[#This Row],[Categorie]],Tabel8[Categorie],Tabel8[Capaciteit],"")</f>
        <v>250</v>
      </c>
      <c r="H63" s="33" t="s">
        <v>91</v>
      </c>
      <c r="I63" s="1" t="s">
        <v>92</v>
      </c>
      <c r="J63" t="str">
        <f>IF(ISNUMBER(FIND("P",Table1[[#This Row],[Node 1]])),"Pipeline",
 IF(ISNUMBER(FIND("W",Table1[[#This Row],[Node 1]])),"Waterway",
 IF(ISNUMBER(FIND("R",Table1[[#This Row],[Node 1]])),"Road",
 "")))</f>
        <v>Road</v>
      </c>
    </row>
    <row r="64" spans="1:10" x14ac:dyDescent="0.25">
      <c r="A64" s="29">
        <f>_xlfn.XLOOKUP(Table1[[#This Row],[Node 1]],Tabel7[ID],Tabel7[UTM_Easting],"")</f>
        <v>705195</v>
      </c>
      <c r="B64" s="30">
        <f>_xlfn.XLOOKUP(Table1[[#This Row],[Node 1]],Tabel7[ID],Tabel7[UTM_Northing],"")</f>
        <v>5643785</v>
      </c>
      <c r="C64" s="30" t="str">
        <f>_xlfn.XLOOKUP(Table1[[#This Row],[Node 1]],Tabel7[ID],Tabel7[UTM_Zone],"")</f>
        <v>31N</v>
      </c>
      <c r="D64" s="30">
        <f>_xlfn.XLOOKUP(Table1[[#This Row],[Node 2]],Tabel7[ID],Tabel7[UTM_Easting],"")</f>
        <v>703325</v>
      </c>
      <c r="E64" s="30">
        <f>_xlfn.XLOOKUP(Table1[[#This Row],[Node 2]],Tabel7[ID],Tabel7[UTM_Northing],"")</f>
        <v>5644712</v>
      </c>
      <c r="F64" s="30" t="str">
        <f>_xlfn.XLOOKUP(Table1[[#This Row],[Node 2]],Tabel7[ID],Tabel7[UTM_Zone],"")</f>
        <v>31N</v>
      </c>
      <c r="G64" s="21">
        <f>_xlfn.XLOOKUP(Table1[[#This Row],[Categorie]],Tabel8[Categorie],Tabel8[Capaciteit],"")</f>
        <v>250</v>
      </c>
      <c r="H64" s="33" t="s">
        <v>92</v>
      </c>
      <c r="I64" s="1" t="s">
        <v>93</v>
      </c>
      <c r="J64" t="str">
        <f>IF(ISNUMBER(FIND("P",Table1[[#This Row],[Node 1]])),"Pipeline",
 IF(ISNUMBER(FIND("W",Table1[[#This Row],[Node 1]])),"Waterway",
 IF(ISNUMBER(FIND("R",Table1[[#This Row],[Node 1]])),"Road",
 "")))</f>
        <v>Road</v>
      </c>
    </row>
    <row r="65" spans="1:10" x14ac:dyDescent="0.25">
      <c r="A65" s="29">
        <f>_xlfn.XLOOKUP(Table1[[#This Row],[Node 1]],Tabel7[ID],Tabel7[UTM_Easting],"")</f>
        <v>703325</v>
      </c>
      <c r="B65" s="30">
        <f>_xlfn.XLOOKUP(Table1[[#This Row],[Node 1]],Tabel7[ID],Tabel7[UTM_Northing],"")</f>
        <v>5644712</v>
      </c>
      <c r="C65" s="30" t="str">
        <f>_xlfn.XLOOKUP(Table1[[#This Row],[Node 1]],Tabel7[ID],Tabel7[UTM_Zone],"")</f>
        <v>31N</v>
      </c>
      <c r="D65" s="30">
        <f>_xlfn.XLOOKUP(Table1[[#This Row],[Node 2]],Tabel7[ID],Tabel7[UTM_Easting],"")</f>
        <v>702281</v>
      </c>
      <c r="E65" s="30">
        <f>_xlfn.XLOOKUP(Table1[[#This Row],[Node 2]],Tabel7[ID],Tabel7[UTM_Northing],"")</f>
        <v>5646639</v>
      </c>
      <c r="F65" s="30" t="str">
        <f>_xlfn.XLOOKUP(Table1[[#This Row],[Node 2]],Tabel7[ID],Tabel7[UTM_Zone],"")</f>
        <v>31N</v>
      </c>
      <c r="G65" s="21">
        <f>_xlfn.XLOOKUP(Table1[[#This Row],[Categorie]],Tabel8[Categorie],Tabel8[Capaciteit],"")</f>
        <v>250</v>
      </c>
      <c r="H65" s="33" t="s">
        <v>93</v>
      </c>
      <c r="I65" s="1" t="s">
        <v>94</v>
      </c>
      <c r="J65" t="str">
        <f>IF(ISNUMBER(FIND("P",Table1[[#This Row],[Node 1]])),"Pipeline",
 IF(ISNUMBER(FIND("W",Table1[[#This Row],[Node 1]])),"Waterway",
 IF(ISNUMBER(FIND("R",Table1[[#This Row],[Node 1]])),"Road",
 "")))</f>
        <v>Road</v>
      </c>
    </row>
    <row r="66" spans="1:10" x14ac:dyDescent="0.25">
      <c r="A66" s="29">
        <f>_xlfn.XLOOKUP(Table1[[#This Row],[Node 1]],Tabel7[ID],Tabel7[UTM_Easting],"")</f>
        <v>702281</v>
      </c>
      <c r="B66" s="30">
        <f>_xlfn.XLOOKUP(Table1[[#This Row],[Node 1]],Tabel7[ID],Tabel7[UTM_Northing],"")</f>
        <v>5646639</v>
      </c>
      <c r="C66" s="30" t="str">
        <f>_xlfn.XLOOKUP(Table1[[#This Row],[Node 1]],Tabel7[ID],Tabel7[UTM_Zone],"")</f>
        <v>31N</v>
      </c>
      <c r="D66" s="30">
        <f>_xlfn.XLOOKUP(Table1[[#This Row],[Node 2]],Tabel7[ID],Tabel7[UTM_Easting],"")</f>
        <v>701347</v>
      </c>
      <c r="E66" s="30">
        <f>_xlfn.XLOOKUP(Table1[[#This Row],[Node 2]],Tabel7[ID],Tabel7[UTM_Northing],"")</f>
        <v>5647098</v>
      </c>
      <c r="F66" s="30" t="str">
        <f>_xlfn.XLOOKUP(Table1[[#This Row],[Node 2]],Tabel7[ID],Tabel7[UTM_Zone],"")</f>
        <v>31N</v>
      </c>
      <c r="G66" s="21">
        <f>_xlfn.XLOOKUP(Table1[[#This Row],[Categorie]],Tabel8[Categorie],Tabel8[Capaciteit],"")</f>
        <v>250</v>
      </c>
      <c r="H66" s="33" t="s">
        <v>94</v>
      </c>
      <c r="I66" s="1" t="s">
        <v>95</v>
      </c>
      <c r="J66" t="str">
        <f>IF(ISNUMBER(FIND("P",Table1[[#This Row],[Node 1]])),"Pipeline",
 IF(ISNUMBER(FIND("W",Table1[[#This Row],[Node 1]])),"Waterway",
 IF(ISNUMBER(FIND("R",Table1[[#This Row],[Node 1]])),"Road",
 "")))</f>
        <v>Road</v>
      </c>
    </row>
    <row r="67" spans="1:10" x14ac:dyDescent="0.25">
      <c r="A67" s="29">
        <f>_xlfn.XLOOKUP(Table1[[#This Row],[Node 1]],Tabel7[ID],Tabel7[UTM_Easting],"")</f>
        <v>701347</v>
      </c>
      <c r="B67" s="30">
        <f>_xlfn.XLOOKUP(Table1[[#This Row],[Node 1]],Tabel7[ID],Tabel7[UTM_Northing],"")</f>
        <v>5647098</v>
      </c>
      <c r="C67" s="30" t="str">
        <f>_xlfn.XLOOKUP(Table1[[#This Row],[Node 1]],Tabel7[ID],Tabel7[UTM_Zone],"")</f>
        <v>31N</v>
      </c>
      <c r="D67" s="30">
        <f>_xlfn.XLOOKUP(Table1[[#This Row],[Node 2]],Tabel7[ID],Tabel7[UTM_Easting],"")</f>
        <v>699238</v>
      </c>
      <c r="E67" s="30">
        <f>_xlfn.XLOOKUP(Table1[[#This Row],[Node 2]],Tabel7[ID],Tabel7[UTM_Northing],"")</f>
        <v>5647738</v>
      </c>
      <c r="F67" s="30" t="str">
        <f>_xlfn.XLOOKUP(Table1[[#This Row],[Node 2]],Tabel7[ID],Tabel7[UTM_Zone],"")</f>
        <v>31N</v>
      </c>
      <c r="G67" s="21">
        <f>_xlfn.XLOOKUP(Table1[[#This Row],[Categorie]],Tabel8[Categorie],Tabel8[Capaciteit],"")</f>
        <v>250</v>
      </c>
      <c r="H67" s="33" t="s">
        <v>95</v>
      </c>
      <c r="I67" s="1" t="s">
        <v>96</v>
      </c>
      <c r="J67" t="str">
        <f>IF(ISNUMBER(FIND("P",Table1[[#This Row],[Node 1]])),"Pipeline",
 IF(ISNUMBER(FIND("W",Table1[[#This Row],[Node 1]])),"Waterway",
 IF(ISNUMBER(FIND("R",Table1[[#This Row],[Node 1]])),"Road",
 "")))</f>
        <v>Road</v>
      </c>
    </row>
    <row r="68" spans="1:10" x14ac:dyDescent="0.25">
      <c r="A68" s="29">
        <f>_xlfn.XLOOKUP(Table1[[#This Row],[Node 1]],Tabel7[ID],Tabel7[UTM_Easting],"")</f>
        <v>699238</v>
      </c>
      <c r="B68" s="30">
        <f>_xlfn.XLOOKUP(Table1[[#This Row],[Node 1]],Tabel7[ID],Tabel7[UTM_Northing],"")</f>
        <v>5647738</v>
      </c>
      <c r="C68" s="30" t="str">
        <f>_xlfn.XLOOKUP(Table1[[#This Row],[Node 1]],Tabel7[ID],Tabel7[UTM_Zone],"")</f>
        <v>31N</v>
      </c>
      <c r="D68" s="30">
        <f>_xlfn.XLOOKUP(Table1[[#This Row],[Node 2]],Tabel7[ID],Tabel7[UTM_Easting],"")</f>
        <v>695696</v>
      </c>
      <c r="E68" s="30">
        <f>_xlfn.XLOOKUP(Table1[[#This Row],[Node 2]],Tabel7[ID],Tabel7[UTM_Northing],"")</f>
        <v>5649908</v>
      </c>
      <c r="F68" s="30" t="str">
        <f>_xlfn.XLOOKUP(Table1[[#This Row],[Node 2]],Tabel7[ID],Tabel7[UTM_Zone],"")</f>
        <v>31N</v>
      </c>
      <c r="G68" s="21">
        <f>_xlfn.XLOOKUP(Table1[[#This Row],[Categorie]],Tabel8[Categorie],Tabel8[Capaciteit],"")</f>
        <v>250</v>
      </c>
      <c r="H68" s="22" t="s">
        <v>96</v>
      </c>
      <c r="I68" s="1" t="s">
        <v>78</v>
      </c>
      <c r="J68" t="str">
        <f>IF(ISNUMBER(FIND("P",Table1[[#This Row],[Node 1]])),"Pipeline",
 IF(ISNUMBER(FIND("W",Table1[[#This Row],[Node 1]])),"Waterway",
 IF(ISNUMBER(FIND("R",Table1[[#This Row],[Node 1]])),"Road",
 "")))</f>
        <v>Road</v>
      </c>
    </row>
    <row r="69" spans="1:10" x14ac:dyDescent="0.25">
      <c r="A69" s="29">
        <f>_xlfn.XLOOKUP(Table1[[#This Row],[Node 1]],Tabel7[ID],Tabel7[UTM_Easting],"")</f>
        <v>707891</v>
      </c>
      <c r="B69" s="30">
        <f>_xlfn.XLOOKUP(Table1[[#This Row],[Node 1]],Tabel7[ID],Tabel7[UTM_Northing],"")</f>
        <v>5640196</v>
      </c>
      <c r="C69" s="30" t="str">
        <f>_xlfn.XLOOKUP(Table1[[#This Row],[Node 1]],Tabel7[ID],Tabel7[UTM_Zone],"")</f>
        <v>31N</v>
      </c>
      <c r="D69" s="30">
        <f>_xlfn.XLOOKUP(Table1[[#This Row],[Node 2]],Tabel7[ID],Tabel7[UTM_Easting],"")</f>
        <v>709724</v>
      </c>
      <c r="E69" s="30">
        <f>_xlfn.XLOOKUP(Table1[[#This Row],[Node 2]],Tabel7[ID],Tabel7[UTM_Northing],"")</f>
        <v>5637346</v>
      </c>
      <c r="F69" s="30" t="str">
        <f>_xlfn.XLOOKUP(Table1[[#This Row],[Node 2]],Tabel7[ID],Tabel7[UTM_Zone],"")</f>
        <v>31N</v>
      </c>
      <c r="G69" s="21">
        <f>_xlfn.XLOOKUP(Table1[[#This Row],[Categorie]],Tabel8[Categorie],Tabel8[Capaciteit],"")</f>
        <v>250</v>
      </c>
      <c r="H69" s="33" t="s">
        <v>91</v>
      </c>
      <c r="I69" s="1" t="s">
        <v>97</v>
      </c>
      <c r="J69" t="str">
        <f>IF(ISNUMBER(FIND("P",Table1[[#This Row],[Node 1]])),"Pipeline",
 IF(ISNUMBER(FIND("W",Table1[[#This Row],[Node 1]])),"Waterway",
 IF(ISNUMBER(FIND("R",Table1[[#This Row],[Node 1]])),"Road",
 "")))</f>
        <v>Road</v>
      </c>
    </row>
    <row r="70" spans="1:10" x14ac:dyDescent="0.25">
      <c r="A70" s="29">
        <f>_xlfn.XLOOKUP(Table1[[#This Row],[Node 1]],Tabel7[ID],Tabel7[UTM_Easting],"")</f>
        <v>709724</v>
      </c>
      <c r="B70" s="30">
        <f>_xlfn.XLOOKUP(Table1[[#This Row],[Node 1]],Tabel7[ID],Tabel7[UTM_Northing],"")</f>
        <v>5637346</v>
      </c>
      <c r="C70" s="30" t="str">
        <f>_xlfn.XLOOKUP(Table1[[#This Row],[Node 1]],Tabel7[ID],Tabel7[UTM_Zone],"")</f>
        <v>31N</v>
      </c>
      <c r="D70" s="30">
        <f>_xlfn.XLOOKUP(Table1[[#This Row],[Node 2]],Tabel7[ID],Tabel7[UTM_Easting],"")</f>
        <v>711719</v>
      </c>
      <c r="E70" s="30">
        <f>_xlfn.XLOOKUP(Table1[[#This Row],[Node 2]],Tabel7[ID],Tabel7[UTM_Northing],"")</f>
        <v>5635974</v>
      </c>
      <c r="F70" s="30" t="str">
        <f>_xlfn.XLOOKUP(Table1[[#This Row],[Node 2]],Tabel7[ID],Tabel7[UTM_Zone],"")</f>
        <v>31N</v>
      </c>
      <c r="G70" s="21">
        <f>_xlfn.XLOOKUP(Table1[[#This Row],[Categorie]],Tabel8[Categorie],Tabel8[Capaciteit],"")</f>
        <v>250</v>
      </c>
      <c r="H70" s="1" t="s">
        <v>97</v>
      </c>
      <c r="I70" s="1" t="s">
        <v>98</v>
      </c>
      <c r="J70" t="str">
        <f>IF(ISNUMBER(FIND("P",Table1[[#This Row],[Node 1]])),"Pipeline",
 IF(ISNUMBER(FIND("W",Table1[[#This Row],[Node 1]])),"Waterway",
 IF(ISNUMBER(FIND("R",Table1[[#This Row],[Node 1]])),"Road",
 "")))</f>
        <v>Road</v>
      </c>
    </row>
    <row r="71" spans="1:10" x14ac:dyDescent="0.25">
      <c r="A71" s="29">
        <f>_xlfn.XLOOKUP(Table1[[#This Row],[Node 1]],Tabel7[ID],Tabel7[UTM_Easting],"")</f>
        <v>711719</v>
      </c>
      <c r="B71" s="30">
        <f>_xlfn.XLOOKUP(Table1[[#This Row],[Node 1]],Tabel7[ID],Tabel7[UTM_Northing],"")</f>
        <v>5635974</v>
      </c>
      <c r="C71" s="30" t="str">
        <f>_xlfn.XLOOKUP(Table1[[#This Row],[Node 1]],Tabel7[ID],Tabel7[UTM_Zone],"")</f>
        <v>31N</v>
      </c>
      <c r="D71" s="30">
        <f>_xlfn.XLOOKUP(Table1[[#This Row],[Node 2]],Tabel7[ID],Tabel7[UTM_Easting],"")</f>
        <v>713049</v>
      </c>
      <c r="E71" s="30">
        <f>_xlfn.XLOOKUP(Table1[[#This Row],[Node 2]],Tabel7[ID],Tabel7[UTM_Northing],"")</f>
        <v>5634062</v>
      </c>
      <c r="F71" s="30" t="str">
        <f>_xlfn.XLOOKUP(Table1[[#This Row],[Node 2]],Tabel7[ID],Tabel7[UTM_Zone],"")</f>
        <v>31N</v>
      </c>
      <c r="G71" s="21">
        <f>_xlfn.XLOOKUP(Table1[[#This Row],[Categorie]],Tabel8[Categorie],Tabel8[Capaciteit],"")</f>
        <v>250</v>
      </c>
      <c r="H71" s="1" t="s">
        <v>98</v>
      </c>
      <c r="I71" s="1" t="s">
        <v>99</v>
      </c>
      <c r="J71" t="str">
        <f>IF(ISNUMBER(FIND("P",Table1[[#This Row],[Node 1]])),"Pipeline",
 IF(ISNUMBER(FIND("W",Table1[[#This Row],[Node 1]])),"Waterway",
 IF(ISNUMBER(FIND("R",Table1[[#This Row],[Node 1]])),"Road",
 "")))</f>
        <v>Road</v>
      </c>
    </row>
    <row r="72" spans="1:10" x14ac:dyDescent="0.25">
      <c r="A72" s="31">
        <f>_xlfn.XLOOKUP(Table1[[#This Row],[Node 1]],Tabel7[ID],Tabel7[UTM_Easting],"")</f>
        <v>692139</v>
      </c>
      <c r="B72" s="32">
        <f>_xlfn.XLOOKUP(Table1[[#This Row],[Node 1]],Tabel7[ID],Tabel7[UTM_Northing],"")</f>
        <v>5639011</v>
      </c>
      <c r="C72" s="32" t="str">
        <f>_xlfn.XLOOKUP(Table1[[#This Row],[Node 1]],Tabel7[ID],Tabel7[UTM_Zone],"")</f>
        <v>31N</v>
      </c>
      <c r="D72" s="32">
        <f>_xlfn.XLOOKUP(Table1[[#This Row],[Node 2]],Tabel7[ID],Tabel7[UTM_Easting],"")</f>
        <v>690830</v>
      </c>
      <c r="E72" s="32">
        <f>_xlfn.XLOOKUP(Table1[[#This Row],[Node 2]],Tabel7[ID],Tabel7[UTM_Northing],"")</f>
        <v>5637365</v>
      </c>
      <c r="F72" s="32" t="str">
        <f>_xlfn.XLOOKUP(Table1[[#This Row],[Node 2]],Tabel7[ID],Tabel7[UTM_Zone],"")</f>
        <v>31N</v>
      </c>
      <c r="G72" s="27">
        <f>_xlfn.XLOOKUP(Table1[[#This Row],[Categorie]],Tabel8[Categorie],Tabel8[Capaciteit],"")</f>
        <v>250</v>
      </c>
      <c r="H72" s="33" t="s">
        <v>84</v>
      </c>
      <c r="I72" s="1" t="s">
        <v>100</v>
      </c>
      <c r="J72" t="str">
        <f>IF(ISNUMBER(FIND("P",Table1[[#This Row],[Node 1]])),"Pipeline",
 IF(ISNUMBER(FIND("W",Table1[[#This Row],[Node 1]])),"Waterway",
 IF(ISNUMBER(FIND("R",Table1[[#This Row],[Node 1]])),"Road",
 "")))</f>
        <v>Road</v>
      </c>
    </row>
    <row r="73" spans="1:10" x14ac:dyDescent="0.25">
      <c r="A73" s="29">
        <f>_xlfn.XLOOKUP(Table1[[#This Row],[Node 1]],Tabel7[ID],Tabel7[UTM_Easting],"")</f>
        <v>690830</v>
      </c>
      <c r="B73" s="30">
        <f>_xlfn.XLOOKUP(Table1[[#This Row],[Node 1]],Tabel7[ID],Tabel7[UTM_Northing],"")</f>
        <v>5637365</v>
      </c>
      <c r="C73" s="30" t="str">
        <f>_xlfn.XLOOKUP(Table1[[#This Row],[Node 1]],Tabel7[ID],Tabel7[UTM_Zone],"")</f>
        <v>31N</v>
      </c>
      <c r="D73" s="30">
        <f>_xlfn.XLOOKUP(Table1[[#This Row],[Node 2]],Tabel7[ID],Tabel7[UTM_Easting],"")</f>
        <v>690853</v>
      </c>
      <c r="E73" s="30">
        <f>_xlfn.XLOOKUP(Table1[[#This Row],[Node 2]],Tabel7[ID],Tabel7[UTM_Northing],"")</f>
        <v>5636460</v>
      </c>
      <c r="F73" s="30" t="str">
        <f>_xlfn.XLOOKUP(Table1[[#This Row],[Node 2]],Tabel7[ID],Tabel7[UTM_Zone],"")</f>
        <v>31N</v>
      </c>
      <c r="G73" s="21">
        <f>_xlfn.XLOOKUP(Table1[[#This Row],[Categorie]],Tabel8[Categorie],Tabel8[Capaciteit],"")</f>
        <v>250</v>
      </c>
      <c r="H73" s="1" t="s">
        <v>100</v>
      </c>
      <c r="I73" s="1" t="s">
        <v>101</v>
      </c>
      <c r="J73" t="str">
        <f>IF(ISNUMBER(FIND("P",Table1[[#This Row],[Node 1]])),"Pipeline",
 IF(ISNUMBER(FIND("W",Table1[[#This Row],[Node 1]])),"Waterway",
 IF(ISNUMBER(FIND("R",Table1[[#This Row],[Node 1]])),"Road",
 "")))</f>
        <v>Road</v>
      </c>
    </row>
    <row r="74" spans="1:10" x14ac:dyDescent="0.25">
      <c r="A74" s="29">
        <f>_xlfn.XLOOKUP(Table1[[#This Row],[Node 1]],Tabel7[ID],Tabel7[UTM_Easting],"")</f>
        <v>690853</v>
      </c>
      <c r="B74" s="30">
        <f>_xlfn.XLOOKUP(Table1[[#This Row],[Node 1]],Tabel7[ID],Tabel7[UTM_Northing],"")</f>
        <v>5636460</v>
      </c>
      <c r="C74" s="30" t="str">
        <f>_xlfn.XLOOKUP(Table1[[#This Row],[Node 1]],Tabel7[ID],Tabel7[UTM_Zone],"")</f>
        <v>31N</v>
      </c>
      <c r="D74" s="30">
        <f>_xlfn.XLOOKUP(Table1[[#This Row],[Node 2]],Tabel7[ID],Tabel7[UTM_Easting],"")</f>
        <v>691184</v>
      </c>
      <c r="E74" s="30">
        <f>_xlfn.XLOOKUP(Table1[[#This Row],[Node 2]],Tabel7[ID],Tabel7[UTM_Northing],"")</f>
        <v>5636048</v>
      </c>
      <c r="F74" s="30" t="str">
        <f>_xlfn.XLOOKUP(Table1[[#This Row],[Node 2]],Tabel7[ID],Tabel7[UTM_Zone],"")</f>
        <v>31N</v>
      </c>
      <c r="G74" s="21">
        <f>_xlfn.XLOOKUP(Table1[[#This Row],[Categorie]],Tabel8[Categorie],Tabel8[Capaciteit],"")</f>
        <v>250</v>
      </c>
      <c r="H74" s="1" t="s">
        <v>101</v>
      </c>
      <c r="I74" s="1" t="s">
        <v>102</v>
      </c>
      <c r="J74" t="str">
        <f>IF(ISNUMBER(FIND("P",Table1[[#This Row],[Node 1]])),"Pipeline",
 IF(ISNUMBER(FIND("W",Table1[[#This Row],[Node 1]])),"Waterway",
 IF(ISNUMBER(FIND("R",Table1[[#This Row],[Node 1]])),"Road",
 "")))</f>
        <v>Road</v>
      </c>
    </row>
    <row r="75" spans="1:10" x14ac:dyDescent="0.25">
      <c r="A75" s="29">
        <f>_xlfn.XLOOKUP(Table1[[#This Row],[Node 1]],Tabel7[ID],Tabel7[UTM_Easting],"")</f>
        <v>691184</v>
      </c>
      <c r="B75" s="30">
        <f>_xlfn.XLOOKUP(Table1[[#This Row],[Node 1]],Tabel7[ID],Tabel7[UTM_Northing],"")</f>
        <v>5636048</v>
      </c>
      <c r="C75" s="30" t="str">
        <f>_xlfn.XLOOKUP(Table1[[#This Row],[Node 1]],Tabel7[ID],Tabel7[UTM_Zone],"")</f>
        <v>31N</v>
      </c>
      <c r="D75" s="30">
        <f>_xlfn.XLOOKUP(Table1[[#This Row],[Node 2]],Tabel7[ID],Tabel7[UTM_Easting],"")</f>
        <v>691383</v>
      </c>
      <c r="E75" s="30">
        <f>_xlfn.XLOOKUP(Table1[[#This Row],[Node 2]],Tabel7[ID],Tabel7[UTM_Northing],"")</f>
        <v>5635375</v>
      </c>
      <c r="F75" s="30" t="str">
        <f>_xlfn.XLOOKUP(Table1[[#This Row],[Node 2]],Tabel7[ID],Tabel7[UTM_Zone],"")</f>
        <v>31N</v>
      </c>
      <c r="G75" s="21">
        <f>_xlfn.XLOOKUP(Table1[[#This Row],[Categorie]],Tabel8[Categorie],Tabel8[Capaciteit],"")</f>
        <v>250</v>
      </c>
      <c r="H75" s="1" t="s">
        <v>102</v>
      </c>
      <c r="I75" s="1" t="s">
        <v>103</v>
      </c>
      <c r="J75" t="str">
        <f>IF(ISNUMBER(FIND("P",Table1[[#This Row],[Node 1]])),"Pipeline",
 IF(ISNUMBER(FIND("W",Table1[[#This Row],[Node 1]])),"Waterway",
 IF(ISNUMBER(FIND("R",Table1[[#This Row],[Node 1]])),"Road",
 "")))</f>
        <v>Road</v>
      </c>
    </row>
    <row r="76" spans="1:10" x14ac:dyDescent="0.25">
      <c r="A76" s="29">
        <f>_xlfn.XLOOKUP(Table1[[#This Row],[Node 1]],Tabel7[ID],Tabel7[UTM_Easting],"")</f>
        <v>691383</v>
      </c>
      <c r="B76" s="30">
        <f>_xlfn.XLOOKUP(Table1[[#This Row],[Node 1]],Tabel7[ID],Tabel7[UTM_Northing],"")</f>
        <v>5635375</v>
      </c>
      <c r="C76" s="30" t="str">
        <f>_xlfn.XLOOKUP(Table1[[#This Row],[Node 1]],Tabel7[ID],Tabel7[UTM_Zone],"")</f>
        <v>31N</v>
      </c>
      <c r="D76" s="30">
        <f>_xlfn.XLOOKUP(Table1[[#This Row],[Node 2]],Tabel7[ID],Tabel7[UTM_Easting],"")</f>
        <v>691675</v>
      </c>
      <c r="E76" s="30">
        <f>_xlfn.XLOOKUP(Table1[[#This Row],[Node 2]],Tabel7[ID],Tabel7[UTM_Northing],"")</f>
        <v>5633021</v>
      </c>
      <c r="F76" s="30" t="str">
        <f>_xlfn.XLOOKUP(Table1[[#This Row],[Node 2]],Tabel7[ID],Tabel7[UTM_Zone],"")</f>
        <v>31N</v>
      </c>
      <c r="G76" s="21">
        <f>_xlfn.XLOOKUP(Table1[[#This Row],[Categorie]],Tabel8[Categorie],Tabel8[Capaciteit],"")</f>
        <v>250</v>
      </c>
      <c r="H76" s="1" t="s">
        <v>103</v>
      </c>
      <c r="I76" s="1" t="s">
        <v>104</v>
      </c>
      <c r="J76" t="str">
        <f>IF(ISNUMBER(FIND("P",Table1[[#This Row],[Node 1]])),"Pipeline",
 IF(ISNUMBER(FIND("W",Table1[[#This Row],[Node 1]])),"Waterway",
 IF(ISNUMBER(FIND("R",Table1[[#This Row],[Node 1]])),"Road",
 "")))</f>
        <v>Road</v>
      </c>
    </row>
    <row r="77" spans="1:10" x14ac:dyDescent="0.25">
      <c r="A77" s="29">
        <f>_xlfn.XLOOKUP(Table1[[#This Row],[Node 1]],Tabel7[ID],Tabel7[UTM_Easting],"")</f>
        <v>691675</v>
      </c>
      <c r="B77" s="30">
        <f>_xlfn.XLOOKUP(Table1[[#This Row],[Node 1]],Tabel7[ID],Tabel7[UTM_Northing],"")</f>
        <v>5633021</v>
      </c>
      <c r="C77" s="30" t="str">
        <f>_xlfn.XLOOKUP(Table1[[#This Row],[Node 1]],Tabel7[ID],Tabel7[UTM_Zone],"")</f>
        <v>31N</v>
      </c>
      <c r="D77" s="30">
        <f>_xlfn.XLOOKUP(Table1[[#This Row],[Node 2]],Tabel7[ID],Tabel7[UTM_Easting],"")</f>
        <v>692418</v>
      </c>
      <c r="E77" s="30">
        <f>_xlfn.XLOOKUP(Table1[[#This Row],[Node 2]],Tabel7[ID],Tabel7[UTM_Northing],"")</f>
        <v>5629315</v>
      </c>
      <c r="F77" s="30" t="str">
        <f>_xlfn.XLOOKUP(Table1[[#This Row],[Node 2]],Tabel7[ID],Tabel7[UTM_Zone],"")</f>
        <v>31N</v>
      </c>
      <c r="G77" s="21">
        <f>_xlfn.XLOOKUP(Table1[[#This Row],[Categorie]],Tabel8[Categorie],Tabel8[Capaciteit],"")</f>
        <v>250</v>
      </c>
      <c r="H77" s="1" t="s">
        <v>104</v>
      </c>
      <c r="I77" s="1" t="s">
        <v>105</v>
      </c>
      <c r="J77" t="str">
        <f>IF(ISNUMBER(FIND("P",Table1[[#This Row],[Node 1]])),"Pipeline",
 IF(ISNUMBER(FIND("W",Table1[[#This Row],[Node 1]])),"Waterway",
 IF(ISNUMBER(FIND("R",Table1[[#This Row],[Node 1]])),"Road",
 "")))</f>
        <v>Road</v>
      </c>
    </row>
    <row r="78" spans="1:10" x14ac:dyDescent="0.25">
      <c r="A78" s="29">
        <f>_xlfn.XLOOKUP(Table1[[#This Row],[Node 1]],Tabel7[ID],Tabel7[UTM_Easting],"")</f>
        <v>692418</v>
      </c>
      <c r="B78" s="30">
        <f>_xlfn.XLOOKUP(Table1[[#This Row],[Node 1]],Tabel7[ID],Tabel7[UTM_Northing],"")</f>
        <v>5629315</v>
      </c>
      <c r="C78" s="30" t="str">
        <f>_xlfn.XLOOKUP(Table1[[#This Row],[Node 1]],Tabel7[ID],Tabel7[UTM_Zone],"")</f>
        <v>31N</v>
      </c>
      <c r="D78" s="30">
        <f>_xlfn.XLOOKUP(Table1[[#This Row],[Node 2]],Tabel7[ID],Tabel7[UTM_Easting],"")</f>
        <v>692128</v>
      </c>
      <c r="E78" s="30">
        <f>_xlfn.XLOOKUP(Table1[[#This Row],[Node 2]],Tabel7[ID],Tabel7[UTM_Northing],"")</f>
        <v>5627967</v>
      </c>
      <c r="F78" s="30" t="str">
        <f>_xlfn.XLOOKUP(Table1[[#This Row],[Node 2]],Tabel7[ID],Tabel7[UTM_Zone],"")</f>
        <v>31N</v>
      </c>
      <c r="G78" s="21">
        <f>_xlfn.XLOOKUP(Table1[[#This Row],[Categorie]],Tabel8[Categorie],Tabel8[Capaciteit],"")</f>
        <v>250</v>
      </c>
      <c r="H78" s="1" t="s">
        <v>105</v>
      </c>
      <c r="I78" s="1" t="s">
        <v>106</v>
      </c>
      <c r="J78" t="str">
        <f>IF(ISNUMBER(FIND("P",Table1[[#This Row],[Node 1]])),"Pipeline",
 IF(ISNUMBER(FIND("W",Table1[[#This Row],[Node 1]])),"Waterway",
 IF(ISNUMBER(FIND("R",Table1[[#This Row],[Node 1]])),"Road",
 "")))</f>
        <v>Road</v>
      </c>
    </row>
    <row r="79" spans="1:10" x14ac:dyDescent="0.25">
      <c r="A79" s="29">
        <f>_xlfn.XLOOKUP(Table1[[#This Row],[Node 1]],Tabel7[ID],Tabel7[UTM_Easting],"")</f>
        <v>692128</v>
      </c>
      <c r="B79" s="30">
        <f>_xlfn.XLOOKUP(Table1[[#This Row],[Node 1]],Tabel7[ID],Tabel7[UTM_Northing],"")</f>
        <v>5627967</v>
      </c>
      <c r="C79" s="30" t="str">
        <f>_xlfn.XLOOKUP(Table1[[#This Row],[Node 1]],Tabel7[ID],Tabel7[UTM_Zone],"")</f>
        <v>31N</v>
      </c>
      <c r="D79" s="30">
        <f>_xlfn.XLOOKUP(Table1[[#This Row],[Node 2]],Tabel7[ID],Tabel7[UTM_Easting],"")</f>
        <v>690581</v>
      </c>
      <c r="E79" s="30">
        <f>_xlfn.XLOOKUP(Table1[[#This Row],[Node 2]],Tabel7[ID],Tabel7[UTM_Northing],"")</f>
        <v>5626721</v>
      </c>
      <c r="F79" s="30" t="str">
        <f>_xlfn.XLOOKUP(Table1[[#This Row],[Node 2]],Tabel7[ID],Tabel7[UTM_Zone],"")</f>
        <v>31N</v>
      </c>
      <c r="G79" s="21">
        <f>_xlfn.XLOOKUP(Table1[[#This Row],[Categorie]],Tabel8[Categorie],Tabel8[Capaciteit],"")</f>
        <v>250</v>
      </c>
      <c r="H79" s="1" t="s">
        <v>106</v>
      </c>
      <c r="I79" s="1" t="s">
        <v>107</v>
      </c>
      <c r="J79" t="str">
        <f>IF(ISNUMBER(FIND("P",Table1[[#This Row],[Node 1]])),"Pipeline",
 IF(ISNUMBER(FIND("W",Table1[[#This Row],[Node 1]])),"Waterway",
 IF(ISNUMBER(FIND("R",Table1[[#This Row],[Node 1]])),"Road",
 "")))</f>
        <v>Road</v>
      </c>
    </row>
    <row r="80" spans="1:10" x14ac:dyDescent="0.25">
      <c r="A80" s="31">
        <f>_xlfn.XLOOKUP(Table1[[#This Row],[Node 1]],Tabel7[ID],Tabel7[UTM_Easting],"")</f>
        <v>702000</v>
      </c>
      <c r="B80" s="32">
        <f>_xlfn.XLOOKUP(Table1[[#This Row],[Node 1]],Tabel7[ID],Tabel7[UTM_Northing],"")</f>
        <v>5667644</v>
      </c>
      <c r="C80" s="32" t="str">
        <f>_xlfn.XLOOKUP(Table1[[#This Row],[Node 1]],Tabel7[ID],Tabel7[UTM_Zone],"")</f>
        <v>31N</v>
      </c>
      <c r="D80" s="32">
        <f>_xlfn.XLOOKUP(Table1[[#This Row],[Node 2]],Tabel7[ID],Tabel7[UTM_Easting],"")</f>
        <v>705436</v>
      </c>
      <c r="E80" s="32">
        <f>_xlfn.XLOOKUP(Table1[[#This Row],[Node 2]],Tabel7[ID],Tabel7[UTM_Northing],"")</f>
        <v>5670312</v>
      </c>
      <c r="F80" s="32" t="str">
        <f>_xlfn.XLOOKUP(Table1[[#This Row],[Node 2]],Tabel7[ID],Tabel7[UTM_Zone],"")</f>
        <v>31N</v>
      </c>
      <c r="G80" s="27">
        <f>_xlfn.XLOOKUP(Table1[[#This Row],[Categorie]],Tabel8[Categorie],Tabel8[Capaciteit],"")</f>
        <v>250</v>
      </c>
      <c r="H80" s="33" t="s">
        <v>49</v>
      </c>
      <c r="I80" s="1" t="s">
        <v>108</v>
      </c>
      <c r="J80" t="str">
        <f>IF(ISNUMBER(FIND("P",Table1[[#This Row],[Node 1]])),"Pipeline",
 IF(ISNUMBER(FIND("W",Table1[[#This Row],[Node 1]])),"Waterway",
 IF(ISNUMBER(FIND("R",Table1[[#This Row],[Node 1]])),"Road",
 "")))</f>
        <v>Road</v>
      </c>
    </row>
    <row r="81" spans="1:10" x14ac:dyDescent="0.25">
      <c r="A81" s="29">
        <f>_xlfn.XLOOKUP(Table1[[#This Row],[Node 1]],Tabel7[ID],Tabel7[UTM_Easting],"")</f>
        <v>705436</v>
      </c>
      <c r="B81" s="30">
        <f>_xlfn.XLOOKUP(Table1[[#This Row],[Node 1]],Tabel7[ID],Tabel7[UTM_Northing],"")</f>
        <v>5670312</v>
      </c>
      <c r="C81" s="30" t="str">
        <f>_xlfn.XLOOKUP(Table1[[#This Row],[Node 1]],Tabel7[ID],Tabel7[UTM_Zone],"")</f>
        <v>31N</v>
      </c>
      <c r="D81" s="30">
        <f>_xlfn.XLOOKUP(Table1[[#This Row],[Node 2]],Tabel7[ID],Tabel7[UTM_Easting],"")</f>
        <v>708640</v>
      </c>
      <c r="E81" s="30">
        <f>_xlfn.XLOOKUP(Table1[[#This Row],[Node 2]],Tabel7[ID],Tabel7[UTM_Northing],"")</f>
        <v>5673522</v>
      </c>
      <c r="F81" s="30" t="str">
        <f>_xlfn.XLOOKUP(Table1[[#This Row],[Node 2]],Tabel7[ID],Tabel7[UTM_Zone],"")</f>
        <v>31N</v>
      </c>
      <c r="G81" s="21">
        <f>_xlfn.XLOOKUP(Table1[[#This Row],[Categorie]],Tabel8[Categorie],Tabel8[Capaciteit],"")</f>
        <v>250</v>
      </c>
      <c r="H81" s="1" t="s">
        <v>108</v>
      </c>
      <c r="I81" s="1" t="s">
        <v>109</v>
      </c>
      <c r="J81" t="str">
        <f>IF(ISNUMBER(FIND("P",Table1[[#This Row],[Node 1]])),"Pipeline",
 IF(ISNUMBER(FIND("W",Table1[[#This Row],[Node 1]])),"Waterway",
 IF(ISNUMBER(FIND("R",Table1[[#This Row],[Node 1]])),"Road",
 "")))</f>
        <v>Road</v>
      </c>
    </row>
    <row r="82" spans="1:10" x14ac:dyDescent="0.25">
      <c r="A82" s="29">
        <f>_xlfn.XLOOKUP(Table1[[#This Row],[Node 1]],Tabel7[ID],Tabel7[UTM_Easting],"")</f>
        <v>708640</v>
      </c>
      <c r="B82" s="30">
        <f>_xlfn.XLOOKUP(Table1[[#This Row],[Node 1]],Tabel7[ID],Tabel7[UTM_Northing],"")</f>
        <v>5673522</v>
      </c>
      <c r="C82" s="30" t="str">
        <f>_xlfn.XLOOKUP(Table1[[#This Row],[Node 1]],Tabel7[ID],Tabel7[UTM_Zone],"")</f>
        <v>31N</v>
      </c>
      <c r="D82" s="30">
        <f>_xlfn.XLOOKUP(Table1[[#This Row],[Node 2]],Tabel7[ID],Tabel7[UTM_Easting],"")</f>
        <v>710151</v>
      </c>
      <c r="E82" s="30">
        <f>_xlfn.XLOOKUP(Table1[[#This Row],[Node 2]],Tabel7[ID],Tabel7[UTM_Northing],"")</f>
        <v>5673565</v>
      </c>
      <c r="F82" s="30" t="str">
        <f>_xlfn.XLOOKUP(Table1[[#This Row],[Node 2]],Tabel7[ID],Tabel7[UTM_Zone],"")</f>
        <v>31N</v>
      </c>
      <c r="G82" s="21">
        <f>_xlfn.XLOOKUP(Table1[[#This Row],[Categorie]],Tabel8[Categorie],Tabel8[Capaciteit],"")</f>
        <v>250</v>
      </c>
      <c r="H82" s="1" t="s">
        <v>109</v>
      </c>
      <c r="I82" s="1" t="s">
        <v>110</v>
      </c>
      <c r="J82" t="str">
        <f>IF(ISNUMBER(FIND("P",Table1[[#This Row],[Node 1]])),"Pipeline",
 IF(ISNUMBER(FIND("W",Table1[[#This Row],[Node 1]])),"Waterway",
 IF(ISNUMBER(FIND("R",Table1[[#This Row],[Node 1]])),"Road",
 "")))</f>
        <v>Road</v>
      </c>
    </row>
    <row r="83" spans="1:10" x14ac:dyDescent="0.25">
      <c r="A83" s="29">
        <f>_xlfn.XLOOKUP(Table1[[#This Row],[Node 1]],Tabel7[ID],Tabel7[UTM_Easting],"")</f>
        <v>710151</v>
      </c>
      <c r="B83" s="30">
        <f>_xlfn.XLOOKUP(Table1[[#This Row],[Node 1]],Tabel7[ID],Tabel7[UTM_Northing],"")</f>
        <v>5673565</v>
      </c>
      <c r="C83" s="30" t="str">
        <f>_xlfn.XLOOKUP(Table1[[#This Row],[Node 1]],Tabel7[ID],Tabel7[UTM_Zone],"")</f>
        <v>31N</v>
      </c>
      <c r="D83" s="30">
        <f>_xlfn.XLOOKUP(Table1[[#This Row],[Node 2]],Tabel7[ID],Tabel7[UTM_Easting],"")</f>
        <v>711771</v>
      </c>
      <c r="E83" s="30">
        <f>_xlfn.XLOOKUP(Table1[[#This Row],[Node 2]],Tabel7[ID],Tabel7[UTM_Northing],"")</f>
        <v>5675553</v>
      </c>
      <c r="F83" s="30" t="str">
        <f>_xlfn.XLOOKUP(Table1[[#This Row],[Node 2]],Tabel7[ID],Tabel7[UTM_Zone],"")</f>
        <v>31N</v>
      </c>
      <c r="G83" s="21">
        <f>_xlfn.XLOOKUP(Table1[[#This Row],[Categorie]],Tabel8[Categorie],Tabel8[Capaciteit],"")</f>
        <v>250</v>
      </c>
      <c r="H83" s="1" t="s">
        <v>110</v>
      </c>
      <c r="I83" s="1" t="s">
        <v>111</v>
      </c>
      <c r="J83" t="str">
        <f>IF(ISNUMBER(FIND("P",Table1[[#This Row],[Node 1]])),"Pipeline",
 IF(ISNUMBER(FIND("W",Table1[[#This Row],[Node 1]])),"Waterway",
 IF(ISNUMBER(FIND("R",Table1[[#This Row],[Node 1]])),"Road",
 "")))</f>
        <v>Road</v>
      </c>
    </row>
    <row r="84" spans="1:10" x14ac:dyDescent="0.25">
      <c r="A84" s="29">
        <f>_xlfn.XLOOKUP(Table1[[#This Row],[Node 1]],Tabel7[ID],Tabel7[UTM_Easting],"")</f>
        <v>711771</v>
      </c>
      <c r="B84" s="30">
        <f>_xlfn.XLOOKUP(Table1[[#This Row],[Node 1]],Tabel7[ID],Tabel7[UTM_Northing],"")</f>
        <v>5675553</v>
      </c>
      <c r="C84" s="30" t="str">
        <f>_xlfn.XLOOKUP(Table1[[#This Row],[Node 1]],Tabel7[ID],Tabel7[UTM_Zone],"")</f>
        <v>31N</v>
      </c>
      <c r="D84" s="30">
        <f>_xlfn.XLOOKUP(Table1[[#This Row],[Node 2]],Tabel7[ID],Tabel7[UTM_Easting],"")</f>
        <v>710854</v>
      </c>
      <c r="E84" s="30">
        <f>_xlfn.XLOOKUP(Table1[[#This Row],[Node 2]],Tabel7[ID],Tabel7[UTM_Northing],"")</f>
        <v>5678029</v>
      </c>
      <c r="F84" s="30" t="str">
        <f>_xlfn.XLOOKUP(Table1[[#This Row],[Node 2]],Tabel7[ID],Tabel7[UTM_Zone],"")</f>
        <v>31N</v>
      </c>
      <c r="G84" s="21">
        <f>_xlfn.XLOOKUP(Table1[[#This Row],[Categorie]],Tabel8[Categorie],Tabel8[Capaciteit],"")</f>
        <v>250</v>
      </c>
      <c r="H84" s="1" t="s">
        <v>111</v>
      </c>
      <c r="I84" s="1" t="s">
        <v>112</v>
      </c>
      <c r="J84" t="str">
        <f>IF(ISNUMBER(FIND("P",Table1[[#This Row],[Node 1]])),"Pipeline",
 IF(ISNUMBER(FIND("W",Table1[[#This Row],[Node 1]])),"Waterway",
 IF(ISNUMBER(FIND("R",Table1[[#This Row],[Node 1]])),"Road",
 "")))</f>
        <v>Road</v>
      </c>
    </row>
    <row r="85" spans="1:10" x14ac:dyDescent="0.25">
      <c r="A85" s="29">
        <f>_xlfn.XLOOKUP(Table1[[#This Row],[Node 1]],Tabel7[ID],Tabel7[UTM_Easting],"")</f>
        <v>710854</v>
      </c>
      <c r="B85" s="30">
        <f>_xlfn.XLOOKUP(Table1[[#This Row],[Node 1]],Tabel7[ID],Tabel7[UTM_Northing],"")</f>
        <v>5678029</v>
      </c>
      <c r="C85" s="30" t="str">
        <f>_xlfn.XLOOKUP(Table1[[#This Row],[Node 1]],Tabel7[ID],Tabel7[UTM_Zone],"")</f>
        <v>31N</v>
      </c>
      <c r="D85" s="30">
        <f>_xlfn.XLOOKUP(Table1[[#This Row],[Node 2]],Tabel7[ID],Tabel7[UTM_Easting],"")</f>
        <v>711468</v>
      </c>
      <c r="E85" s="30">
        <f>_xlfn.XLOOKUP(Table1[[#This Row],[Node 2]],Tabel7[ID],Tabel7[UTM_Northing],"")</f>
        <v>5680168</v>
      </c>
      <c r="F85" s="30" t="str">
        <f>_xlfn.XLOOKUP(Table1[[#This Row],[Node 2]],Tabel7[ID],Tabel7[UTM_Zone],"")</f>
        <v>31N</v>
      </c>
      <c r="G85" s="21">
        <f>_xlfn.XLOOKUP(Table1[[#This Row],[Categorie]],Tabel8[Categorie],Tabel8[Capaciteit],"")</f>
        <v>250</v>
      </c>
      <c r="H85" s="1" t="s">
        <v>112</v>
      </c>
      <c r="I85" s="1" t="s">
        <v>113</v>
      </c>
      <c r="J85" t="str">
        <f>IF(ISNUMBER(FIND("P",Table1[[#This Row],[Node 1]])),"Pipeline",
 IF(ISNUMBER(FIND("W",Table1[[#This Row],[Node 1]])),"Waterway",
 IF(ISNUMBER(FIND("R",Table1[[#This Row],[Node 1]])),"Road",
 "")))</f>
        <v>Road</v>
      </c>
    </row>
    <row r="86" spans="1:10" x14ac:dyDescent="0.25">
      <c r="A86" s="29">
        <f>_xlfn.XLOOKUP(Table1[[#This Row],[Node 1]],Tabel7[ID],Tabel7[UTM_Easting],"")</f>
        <v>711468</v>
      </c>
      <c r="B86" s="30">
        <f>_xlfn.XLOOKUP(Table1[[#This Row],[Node 1]],Tabel7[ID],Tabel7[UTM_Northing],"")</f>
        <v>5680168</v>
      </c>
      <c r="C86" s="30" t="str">
        <f>_xlfn.XLOOKUP(Table1[[#This Row],[Node 1]],Tabel7[ID],Tabel7[UTM_Zone],"")</f>
        <v>31N</v>
      </c>
      <c r="D86" s="30">
        <f>_xlfn.XLOOKUP(Table1[[#This Row],[Node 2]],Tabel7[ID],Tabel7[UTM_Easting],"")</f>
        <v>712826</v>
      </c>
      <c r="E86" s="30">
        <f>_xlfn.XLOOKUP(Table1[[#This Row],[Node 2]],Tabel7[ID],Tabel7[UTM_Northing],"")</f>
        <v>5681546</v>
      </c>
      <c r="F86" s="30" t="str">
        <f>_xlfn.XLOOKUP(Table1[[#This Row],[Node 2]],Tabel7[ID],Tabel7[UTM_Zone],"")</f>
        <v>31N</v>
      </c>
      <c r="G86" s="21">
        <f>_xlfn.XLOOKUP(Table1[[#This Row],[Categorie]],Tabel8[Categorie],Tabel8[Capaciteit],"")</f>
        <v>250</v>
      </c>
      <c r="H86" s="1" t="s">
        <v>113</v>
      </c>
      <c r="I86" s="1" t="s">
        <v>114</v>
      </c>
      <c r="J86" t="str">
        <f>IF(ISNUMBER(FIND("P",Table1[[#This Row],[Node 1]])),"Pipeline",
 IF(ISNUMBER(FIND("W",Table1[[#This Row],[Node 1]])),"Waterway",
 IF(ISNUMBER(FIND("R",Table1[[#This Row],[Node 1]])),"Road",
 "")))</f>
        <v>Road</v>
      </c>
    </row>
    <row r="87" spans="1:10" x14ac:dyDescent="0.25">
      <c r="A87" s="29">
        <f>_xlfn.XLOOKUP(Table1[[#This Row],[Node 1]],Tabel7[ID],Tabel7[UTM_Easting],"")</f>
        <v>712826</v>
      </c>
      <c r="B87" s="30">
        <f>_xlfn.XLOOKUP(Table1[[#This Row],[Node 1]],Tabel7[ID],Tabel7[UTM_Northing],"")</f>
        <v>5681546</v>
      </c>
      <c r="C87" s="30" t="str">
        <f>_xlfn.XLOOKUP(Table1[[#This Row],[Node 1]],Tabel7[ID],Tabel7[UTM_Zone],"")</f>
        <v>31N</v>
      </c>
      <c r="D87" s="30">
        <f>_xlfn.XLOOKUP(Table1[[#This Row],[Node 2]],Tabel7[ID],Tabel7[UTM_Easting],"")</f>
        <v>713896</v>
      </c>
      <c r="E87" s="30">
        <f>_xlfn.XLOOKUP(Table1[[#This Row],[Node 2]],Tabel7[ID],Tabel7[UTM_Northing],"")</f>
        <v>5683458</v>
      </c>
      <c r="F87" s="30" t="str">
        <f>_xlfn.XLOOKUP(Table1[[#This Row],[Node 2]],Tabel7[ID],Tabel7[UTM_Zone],"")</f>
        <v>31N</v>
      </c>
      <c r="G87" s="21">
        <f>_xlfn.XLOOKUP(Table1[[#This Row],[Categorie]],Tabel8[Categorie],Tabel8[Capaciteit],"")</f>
        <v>250</v>
      </c>
      <c r="H87" s="1" t="s">
        <v>114</v>
      </c>
      <c r="I87" s="1" t="s">
        <v>115</v>
      </c>
      <c r="J87" t="str">
        <f>IF(ISNUMBER(FIND("P",Table1[[#This Row],[Node 1]])),"Pipeline",
 IF(ISNUMBER(FIND("W",Table1[[#This Row],[Node 1]])),"Waterway",
 IF(ISNUMBER(FIND("R",Table1[[#This Row],[Node 1]])),"Road",
 "")))</f>
        <v>Road</v>
      </c>
    </row>
    <row r="88" spans="1:10" x14ac:dyDescent="0.25">
      <c r="A88" s="29">
        <f>_xlfn.XLOOKUP(Table1[[#This Row],[Node 1]],Tabel7[ID],Tabel7[UTM_Easting],"")</f>
        <v>713896</v>
      </c>
      <c r="B88" s="30">
        <f>_xlfn.XLOOKUP(Table1[[#This Row],[Node 1]],Tabel7[ID],Tabel7[UTM_Northing],"")</f>
        <v>5683458</v>
      </c>
      <c r="C88" s="30" t="str">
        <f>_xlfn.XLOOKUP(Table1[[#This Row],[Node 1]],Tabel7[ID],Tabel7[UTM_Zone],"")</f>
        <v>31N</v>
      </c>
      <c r="D88" s="30">
        <f>_xlfn.XLOOKUP(Table1[[#This Row],[Node 2]],Tabel7[ID],Tabel7[UTM_Easting],"")</f>
        <v>715997</v>
      </c>
      <c r="E88" s="30">
        <f>_xlfn.XLOOKUP(Table1[[#This Row],[Node 2]],Tabel7[ID],Tabel7[UTM_Northing],"")</f>
        <v>5684753</v>
      </c>
      <c r="F88" s="30" t="str">
        <f>_xlfn.XLOOKUP(Table1[[#This Row],[Node 2]],Tabel7[ID],Tabel7[UTM_Zone],"")</f>
        <v>31N</v>
      </c>
      <c r="G88" s="21">
        <f>_xlfn.XLOOKUP(Table1[[#This Row],[Categorie]],Tabel8[Categorie],Tabel8[Capaciteit],"")</f>
        <v>250</v>
      </c>
      <c r="H88" s="1" t="s">
        <v>115</v>
      </c>
      <c r="I88" s="1" t="s">
        <v>116</v>
      </c>
      <c r="J88" t="str">
        <f>IF(ISNUMBER(FIND("P",Table1[[#This Row],[Node 1]])),"Pipeline",
 IF(ISNUMBER(FIND("W",Table1[[#This Row],[Node 1]])),"Waterway",
 IF(ISNUMBER(FIND("R",Table1[[#This Row],[Node 1]])),"Road",
 "")))</f>
        <v>Road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DF79-97F3-4427-BB3F-495A6EFAA586}">
  <dimension ref="A1:H23"/>
  <sheetViews>
    <sheetView workbookViewId="0">
      <selection activeCell="F16" sqref="F16:G16"/>
    </sheetView>
  </sheetViews>
  <sheetFormatPr defaultRowHeight="15" x14ac:dyDescent="0.25"/>
  <cols>
    <col min="2" max="2" width="17.5703125" customWidth="1"/>
    <col min="3" max="3" width="37.7109375" bestFit="1" customWidth="1"/>
    <col min="4" max="4" width="11.85546875" customWidth="1"/>
    <col min="5" max="5" width="10.140625" customWidth="1"/>
    <col min="6" max="6" width="14.5703125" customWidth="1"/>
    <col min="7" max="7" width="16" customWidth="1"/>
    <col min="8" max="8" width="12.85546875" customWidth="1"/>
  </cols>
  <sheetData>
    <row r="1" spans="1:8" x14ac:dyDescent="0.25">
      <c r="A1" s="23" t="s">
        <v>25</v>
      </c>
    </row>
    <row r="2" spans="1:8" x14ac:dyDescent="0.25">
      <c r="A2" t="s">
        <v>20</v>
      </c>
      <c r="B2" t="s">
        <v>21</v>
      </c>
      <c r="C2" t="s">
        <v>10</v>
      </c>
      <c r="D2" t="s">
        <v>22</v>
      </c>
      <c r="E2" t="s">
        <v>23</v>
      </c>
      <c r="F2" t="s">
        <v>15</v>
      </c>
      <c r="G2" t="s">
        <v>16</v>
      </c>
      <c r="H2" t="s">
        <v>24</v>
      </c>
    </row>
    <row r="3" spans="1:8" x14ac:dyDescent="0.25">
      <c r="A3">
        <v>14</v>
      </c>
      <c r="B3">
        <v>3.1556503198294239</v>
      </c>
      <c r="C3" t="s">
        <v>56</v>
      </c>
      <c r="D3">
        <v>5.7816555674439316</v>
      </c>
      <c r="E3">
        <v>50.979873745322656</v>
      </c>
      <c r="F3">
        <v>695256</v>
      </c>
      <c r="G3">
        <v>5651271</v>
      </c>
      <c r="H3" t="s">
        <v>27</v>
      </c>
    </row>
    <row r="4" spans="1:8" x14ac:dyDescent="0.25">
      <c r="A4">
        <v>23</v>
      </c>
      <c r="B4">
        <v>274.57771420802999</v>
      </c>
      <c r="C4" t="s">
        <v>57</v>
      </c>
      <c r="D4">
        <v>5.7126256758516334</v>
      </c>
      <c r="E4">
        <v>50.873944733622317</v>
      </c>
      <c r="F4">
        <v>690845</v>
      </c>
      <c r="G4">
        <v>5639313</v>
      </c>
      <c r="H4" t="s">
        <v>27</v>
      </c>
    </row>
    <row r="5" spans="1:8" x14ac:dyDescent="0.25">
      <c r="A5">
        <v>24</v>
      </c>
      <c r="B5">
        <v>1.160714285714286</v>
      </c>
      <c r="C5" t="s">
        <v>58</v>
      </c>
      <c r="D5">
        <v>6.0212614332264174</v>
      </c>
      <c r="E5">
        <v>50.93110432575272</v>
      </c>
      <c r="F5">
        <v>712294</v>
      </c>
      <c r="G5">
        <v>5646511</v>
      </c>
      <c r="H5" t="s">
        <v>27</v>
      </c>
    </row>
    <row r="6" spans="1:8" x14ac:dyDescent="0.25">
      <c r="A6">
        <v>25</v>
      </c>
      <c r="B6">
        <v>1.160714285714286</v>
      </c>
      <c r="C6" t="s">
        <v>59</v>
      </c>
      <c r="D6">
        <v>5.9387474295379921</v>
      </c>
      <c r="E6">
        <v>51.144924559669541</v>
      </c>
      <c r="F6">
        <v>705549</v>
      </c>
      <c r="G6">
        <v>5670048</v>
      </c>
      <c r="H6" t="s">
        <v>27</v>
      </c>
    </row>
    <row r="7" spans="1:8" x14ac:dyDescent="0.25">
      <c r="A7">
        <v>41</v>
      </c>
      <c r="B7">
        <v>19.181291345470449</v>
      </c>
      <c r="C7" t="s">
        <v>60</v>
      </c>
      <c r="D7">
        <v>5.9965685219036526</v>
      </c>
      <c r="E7">
        <v>51.204599158675023</v>
      </c>
      <c r="F7">
        <v>709321</v>
      </c>
      <c r="G7">
        <v>5676845</v>
      </c>
      <c r="H7" t="s">
        <v>27</v>
      </c>
    </row>
    <row r="8" spans="1:8" x14ac:dyDescent="0.25">
      <c r="A8">
        <v>46</v>
      </c>
      <c r="B8">
        <v>49.090909090909093</v>
      </c>
      <c r="C8" t="s">
        <v>61</v>
      </c>
      <c r="D8">
        <v>5.8466088924393889</v>
      </c>
      <c r="E8">
        <v>51.068619776919057</v>
      </c>
      <c r="F8">
        <v>699433</v>
      </c>
      <c r="G8">
        <v>5661311</v>
      </c>
      <c r="H8" t="s">
        <v>27</v>
      </c>
    </row>
    <row r="9" spans="1:8" x14ac:dyDescent="0.25">
      <c r="A9">
        <v>56</v>
      </c>
      <c r="B9">
        <v>3.3009362549144319</v>
      </c>
      <c r="C9" t="s">
        <v>62</v>
      </c>
      <c r="D9">
        <v>6.052407555437525</v>
      </c>
      <c r="E9">
        <v>51.16775577798392</v>
      </c>
      <c r="F9">
        <v>713391</v>
      </c>
      <c r="G9">
        <v>5672910</v>
      </c>
      <c r="H9" t="s">
        <v>27</v>
      </c>
    </row>
    <row r="10" spans="1:8" x14ac:dyDescent="0.25">
      <c r="A10">
        <v>67</v>
      </c>
      <c r="B10">
        <v>7.6595744680851068</v>
      </c>
      <c r="C10" t="s">
        <v>63</v>
      </c>
      <c r="D10">
        <v>5.893831928254917</v>
      </c>
      <c r="E10">
        <v>51.153788822449798</v>
      </c>
      <c r="F10">
        <v>702369</v>
      </c>
      <c r="G10">
        <v>5670909</v>
      </c>
      <c r="H10" t="s">
        <v>27</v>
      </c>
    </row>
    <row r="11" spans="1:8" x14ac:dyDescent="0.25">
      <c r="A11">
        <v>77</v>
      </c>
      <c r="B11">
        <v>0.1452859350850077</v>
      </c>
      <c r="C11" t="s">
        <v>64</v>
      </c>
      <c r="D11">
        <v>6.0390466993069953</v>
      </c>
      <c r="E11">
        <v>50.878170845121119</v>
      </c>
      <c r="F11">
        <v>713786</v>
      </c>
      <c r="G11">
        <v>5640678</v>
      </c>
      <c r="H11" t="s">
        <v>27</v>
      </c>
    </row>
    <row r="12" spans="1:8" x14ac:dyDescent="0.25">
      <c r="A12">
        <v>139</v>
      </c>
      <c r="B12">
        <v>68.24626865671641</v>
      </c>
      <c r="C12" t="s">
        <v>65</v>
      </c>
      <c r="D12">
        <v>5.7122191362181267</v>
      </c>
      <c r="E12">
        <v>50.771811264425757</v>
      </c>
      <c r="F12">
        <v>691233</v>
      </c>
      <c r="G12">
        <v>5627957</v>
      </c>
      <c r="H12" t="s">
        <v>27</v>
      </c>
    </row>
    <row r="13" spans="1:8" x14ac:dyDescent="0.25">
      <c r="A13">
        <v>157</v>
      </c>
      <c r="B13">
        <v>68.24626865671641</v>
      </c>
      <c r="C13" t="s">
        <v>66</v>
      </c>
      <c r="D13">
        <v>5.8801114725540664</v>
      </c>
      <c r="E13">
        <v>51.176975459680548</v>
      </c>
      <c r="F13">
        <v>701308</v>
      </c>
      <c r="G13">
        <v>5673449</v>
      </c>
      <c r="H13" t="s">
        <v>27</v>
      </c>
    </row>
    <row r="14" spans="1:8" x14ac:dyDescent="0.25">
      <c r="A14">
        <v>158</v>
      </c>
      <c r="B14">
        <v>68.24626865671641</v>
      </c>
      <c r="C14" t="s">
        <v>67</v>
      </c>
      <c r="D14">
        <v>5.9805089160736333</v>
      </c>
      <c r="E14">
        <v>50.911025298941532</v>
      </c>
      <c r="F14">
        <v>709522</v>
      </c>
      <c r="G14">
        <v>5644162</v>
      </c>
      <c r="H14" t="s">
        <v>27</v>
      </c>
    </row>
    <row r="15" spans="1:8" x14ac:dyDescent="0.25">
      <c r="A15">
        <v>169</v>
      </c>
      <c r="B15">
        <v>49.090909090909093</v>
      </c>
      <c r="C15" t="s">
        <v>68</v>
      </c>
      <c r="D15">
        <v>5.6737853420971183</v>
      </c>
      <c r="E15">
        <v>50.878900381719767</v>
      </c>
      <c r="F15">
        <v>688093</v>
      </c>
      <c r="G15">
        <v>5639764</v>
      </c>
      <c r="H15" t="s">
        <v>27</v>
      </c>
    </row>
    <row r="16" spans="1:8" x14ac:dyDescent="0.25">
      <c r="A16">
        <v>171</v>
      </c>
      <c r="B16">
        <v>49.090909090909093</v>
      </c>
      <c r="C16" t="s">
        <v>69</v>
      </c>
      <c r="D16">
        <v>6.0206380154635966</v>
      </c>
      <c r="E16">
        <v>50.853526445621171</v>
      </c>
      <c r="F16">
        <v>712604</v>
      </c>
      <c r="G16">
        <v>5637885</v>
      </c>
      <c r="H16" t="s">
        <v>27</v>
      </c>
    </row>
    <row r="17" spans="1:8" x14ac:dyDescent="0.25">
      <c r="A17">
        <v>184</v>
      </c>
      <c r="B17">
        <v>49.090909090909093</v>
      </c>
      <c r="C17" t="s">
        <v>70</v>
      </c>
      <c r="D17">
        <v>6.0127231238433536</v>
      </c>
      <c r="E17">
        <v>51.273115873844418</v>
      </c>
      <c r="F17">
        <v>710137</v>
      </c>
      <c r="G17">
        <v>5684509</v>
      </c>
      <c r="H17" t="s">
        <v>27</v>
      </c>
    </row>
    <row r="18" spans="1:8" x14ac:dyDescent="0.25">
      <c r="A18">
        <v>185</v>
      </c>
      <c r="B18">
        <v>49.090909090909093</v>
      </c>
      <c r="C18" t="s">
        <v>71</v>
      </c>
      <c r="D18">
        <v>5.7855749061761799</v>
      </c>
      <c r="E18">
        <v>50.944892678090653</v>
      </c>
      <c r="F18">
        <v>695678</v>
      </c>
      <c r="G18">
        <v>5647392</v>
      </c>
      <c r="H18" t="s">
        <v>27</v>
      </c>
    </row>
    <row r="19" spans="1:8" x14ac:dyDescent="0.25">
      <c r="A19">
        <v>186</v>
      </c>
      <c r="B19">
        <v>0.1452859350850077</v>
      </c>
      <c r="C19" t="s">
        <v>72</v>
      </c>
      <c r="D19">
        <v>5.9391098442205834</v>
      </c>
      <c r="E19">
        <v>50.909013342324762</v>
      </c>
      <c r="F19">
        <v>706621</v>
      </c>
      <c r="G19">
        <v>5643822</v>
      </c>
      <c r="H19" t="s">
        <v>27</v>
      </c>
    </row>
    <row r="20" spans="1:8" x14ac:dyDescent="0.25">
      <c r="A20">
        <v>187</v>
      </c>
      <c r="B20">
        <v>0.1452859350850077</v>
      </c>
      <c r="C20" t="s">
        <v>73</v>
      </c>
      <c r="D20">
        <v>5.8452767613300383</v>
      </c>
      <c r="E20">
        <v>51.040213719373348</v>
      </c>
      <c r="F20">
        <v>699462</v>
      </c>
      <c r="G20">
        <v>5658149</v>
      </c>
      <c r="H20" t="s">
        <v>27</v>
      </c>
    </row>
    <row r="21" spans="1:8" x14ac:dyDescent="0.25">
      <c r="A21">
        <v>201</v>
      </c>
      <c r="B21">
        <v>16.025641025641029</v>
      </c>
      <c r="C21" t="s">
        <v>74</v>
      </c>
      <c r="D21">
        <v>6.0312318030249878</v>
      </c>
      <c r="E21">
        <v>51.232918823444592</v>
      </c>
      <c r="F21">
        <v>711612</v>
      </c>
      <c r="G21">
        <v>5680093</v>
      </c>
      <c r="H21" t="s">
        <v>27</v>
      </c>
    </row>
    <row r="22" spans="1:8" x14ac:dyDescent="0.25">
      <c r="A22">
        <v>208</v>
      </c>
      <c r="B22">
        <v>49.090909090909093</v>
      </c>
      <c r="C22" t="s">
        <v>75</v>
      </c>
      <c r="D22">
        <v>5.99445018539841</v>
      </c>
      <c r="E22">
        <v>50.942521378537762</v>
      </c>
      <c r="F22">
        <v>710359</v>
      </c>
      <c r="G22">
        <v>5647703</v>
      </c>
      <c r="H22" t="s">
        <v>27</v>
      </c>
    </row>
    <row r="23" spans="1:8" x14ac:dyDescent="0.25">
      <c r="A23">
        <v>210</v>
      </c>
      <c r="B23">
        <v>49.090909090909093</v>
      </c>
      <c r="C23" t="s">
        <v>76</v>
      </c>
      <c r="D23">
        <v>5.8621335141154978</v>
      </c>
      <c r="E23">
        <v>51.157690593063947</v>
      </c>
      <c r="F23">
        <v>700136</v>
      </c>
      <c r="G23">
        <v>5671256</v>
      </c>
      <c r="H23" t="s">
        <v>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5238-9B61-4818-B6EB-BDE740D246A6}">
  <dimension ref="A1:J90"/>
  <sheetViews>
    <sheetView tabSelected="1" workbookViewId="0">
      <selection activeCell="M4" sqref="M4"/>
    </sheetView>
  </sheetViews>
  <sheetFormatPr defaultRowHeight="15" x14ac:dyDescent="0.25"/>
  <cols>
    <col min="2" max="2" width="11.85546875" customWidth="1"/>
    <col min="3" max="3" width="10.140625" customWidth="1"/>
    <col min="4" max="4" width="14.5703125" customWidth="1"/>
    <col min="5" max="5" width="16" customWidth="1"/>
    <col min="6" max="6" width="12.85546875" customWidth="1"/>
    <col min="9" max="9" width="11.85546875" customWidth="1"/>
    <col min="10" max="10" width="12" customWidth="1"/>
  </cols>
  <sheetData>
    <row r="1" spans="1:10" x14ac:dyDescent="0.25">
      <c r="A1" t="s">
        <v>10</v>
      </c>
      <c r="B1" t="s">
        <v>22</v>
      </c>
      <c r="C1" t="s">
        <v>23</v>
      </c>
      <c r="D1" t="s">
        <v>15</v>
      </c>
      <c r="E1" t="s">
        <v>16</v>
      </c>
      <c r="F1" t="s">
        <v>24</v>
      </c>
      <c r="I1" t="s">
        <v>40</v>
      </c>
    </row>
    <row r="2" spans="1:10" x14ac:dyDescent="0.25">
      <c r="A2" t="s">
        <v>42</v>
      </c>
      <c r="B2">
        <v>5.8052243193329502</v>
      </c>
      <c r="C2">
        <v>51.226148412282001</v>
      </c>
      <c r="D2">
        <v>695866</v>
      </c>
      <c r="E2">
        <v>5678713</v>
      </c>
      <c r="F2" t="s">
        <v>27</v>
      </c>
      <c r="I2" t="s">
        <v>17</v>
      </c>
      <c r="J2" t="s">
        <v>41</v>
      </c>
    </row>
    <row r="3" spans="1:10" x14ac:dyDescent="0.25">
      <c r="A3" t="s">
        <v>43</v>
      </c>
      <c r="B3">
        <v>5.8445276328584397</v>
      </c>
      <c r="C3">
        <v>51.182370054007301</v>
      </c>
      <c r="D3">
        <v>698798</v>
      </c>
      <c r="E3">
        <v>5673952</v>
      </c>
      <c r="F3" t="s">
        <v>27</v>
      </c>
      <c r="I3" t="s">
        <v>142</v>
      </c>
      <c r="J3">
        <v>250</v>
      </c>
    </row>
    <row r="4" spans="1:10" x14ac:dyDescent="0.25">
      <c r="A4" t="s">
        <v>44</v>
      </c>
      <c r="B4">
        <v>5.8515148885963004</v>
      </c>
      <c r="C4">
        <v>51.174887089485097</v>
      </c>
      <c r="D4">
        <v>699319</v>
      </c>
      <c r="E4">
        <v>5673139</v>
      </c>
      <c r="F4" t="s">
        <v>27</v>
      </c>
      <c r="I4" t="s">
        <v>143</v>
      </c>
      <c r="J4">
        <v>350</v>
      </c>
    </row>
    <row r="5" spans="1:10" x14ac:dyDescent="0.25">
      <c r="A5" t="s">
        <v>45</v>
      </c>
      <c r="B5">
        <v>5.8826664037609397</v>
      </c>
      <c r="C5">
        <v>51.165577316544201</v>
      </c>
      <c r="D5">
        <v>701537</v>
      </c>
      <c r="E5">
        <v>5672189</v>
      </c>
      <c r="F5" t="s">
        <v>27</v>
      </c>
      <c r="I5" t="s">
        <v>144</v>
      </c>
      <c r="J5">
        <v>250</v>
      </c>
    </row>
    <row r="6" spans="1:10" x14ac:dyDescent="0.25">
      <c r="A6" t="s">
        <v>46</v>
      </c>
      <c r="B6">
        <v>5.8962042117530498</v>
      </c>
      <c r="C6">
        <v>51.155398306676702</v>
      </c>
      <c r="D6">
        <v>702528</v>
      </c>
      <c r="E6">
        <v>5671094</v>
      </c>
      <c r="F6" t="s">
        <v>27</v>
      </c>
    </row>
    <row r="7" spans="1:10" x14ac:dyDescent="0.25">
      <c r="A7" t="s">
        <v>47</v>
      </c>
      <c r="B7">
        <v>5.8978054578596497</v>
      </c>
      <c r="C7">
        <v>51.149189377440798</v>
      </c>
      <c r="D7">
        <v>702667</v>
      </c>
      <c r="E7">
        <v>5670408</v>
      </c>
      <c r="F7" t="s">
        <v>27</v>
      </c>
    </row>
    <row r="8" spans="1:10" x14ac:dyDescent="0.25">
      <c r="A8" t="s">
        <v>48</v>
      </c>
      <c r="B8">
        <v>5.89678648306454</v>
      </c>
      <c r="C8">
        <v>51.134645343691403</v>
      </c>
      <c r="D8">
        <v>702659</v>
      </c>
      <c r="E8">
        <v>5668789</v>
      </c>
      <c r="F8" t="s">
        <v>27</v>
      </c>
    </row>
    <row r="9" spans="1:10" x14ac:dyDescent="0.25">
      <c r="A9" t="s">
        <v>49</v>
      </c>
      <c r="B9">
        <v>5.8867423029413599</v>
      </c>
      <c r="C9">
        <v>51.124596553506102</v>
      </c>
      <c r="D9">
        <v>702000</v>
      </c>
      <c r="E9">
        <v>5667644</v>
      </c>
      <c r="F9" t="s">
        <v>27</v>
      </c>
    </row>
    <row r="10" spans="1:10" x14ac:dyDescent="0.25">
      <c r="A10" t="s">
        <v>50</v>
      </c>
      <c r="B10">
        <v>5.8477301250716298</v>
      </c>
      <c r="C10">
        <v>51.102664330421497</v>
      </c>
      <c r="D10">
        <v>699365</v>
      </c>
      <c r="E10">
        <v>5665099</v>
      </c>
      <c r="F10" t="s">
        <v>27</v>
      </c>
    </row>
    <row r="11" spans="1:10" x14ac:dyDescent="0.25">
      <c r="A11" t="s">
        <v>51</v>
      </c>
      <c r="B11">
        <v>5.8258949508907998</v>
      </c>
      <c r="C11">
        <v>51.077566587350098</v>
      </c>
      <c r="D11">
        <v>697944</v>
      </c>
      <c r="E11">
        <v>5662250</v>
      </c>
      <c r="F11" t="s">
        <v>27</v>
      </c>
    </row>
    <row r="12" spans="1:10" x14ac:dyDescent="0.25">
      <c r="A12" t="s">
        <v>52</v>
      </c>
      <c r="B12">
        <v>5.8270594935137803</v>
      </c>
      <c r="C12">
        <v>51.0532330106873</v>
      </c>
      <c r="D12">
        <v>698130</v>
      </c>
      <c r="E12">
        <v>5659548</v>
      </c>
      <c r="F12" t="s">
        <v>27</v>
      </c>
    </row>
    <row r="13" spans="1:10" x14ac:dyDescent="0.25">
      <c r="A13" t="s">
        <v>53</v>
      </c>
      <c r="B13">
        <v>5.8238570013005901</v>
      </c>
      <c r="C13">
        <v>51.033143602120902</v>
      </c>
      <c r="D13">
        <v>697991</v>
      </c>
      <c r="E13">
        <v>5657305</v>
      </c>
      <c r="F13" t="s">
        <v>27</v>
      </c>
    </row>
    <row r="14" spans="1:10" x14ac:dyDescent="0.25">
      <c r="A14" t="s">
        <v>54</v>
      </c>
      <c r="B14">
        <v>5.7921232148244597</v>
      </c>
      <c r="C14">
        <v>51.004367175899802</v>
      </c>
      <c r="D14">
        <v>695888</v>
      </c>
      <c r="E14">
        <v>5654021</v>
      </c>
      <c r="F14" t="s">
        <v>27</v>
      </c>
    </row>
    <row r="15" spans="1:10" x14ac:dyDescent="0.25">
      <c r="A15" t="s">
        <v>77</v>
      </c>
      <c r="B15">
        <v>5.7828068738406397</v>
      </c>
      <c r="C15">
        <v>50.986089340607101</v>
      </c>
      <c r="D15">
        <v>695311</v>
      </c>
      <c r="E15">
        <v>5651965</v>
      </c>
      <c r="F15" t="s">
        <v>27</v>
      </c>
    </row>
    <row r="16" spans="1:10" x14ac:dyDescent="0.25">
      <c r="A16" t="s">
        <v>78</v>
      </c>
      <c r="B16">
        <v>5.7871739086768104</v>
      </c>
      <c r="C16">
        <v>50.9674834512793</v>
      </c>
      <c r="D16">
        <v>695696</v>
      </c>
      <c r="E16">
        <v>5649908</v>
      </c>
      <c r="F16" t="s">
        <v>27</v>
      </c>
    </row>
    <row r="17" spans="1:6" x14ac:dyDescent="0.25">
      <c r="A17" t="s">
        <v>79</v>
      </c>
      <c r="B17">
        <v>5.7886295869555298</v>
      </c>
      <c r="C17">
        <v>50.948319844839602</v>
      </c>
      <c r="D17">
        <v>695878</v>
      </c>
      <c r="E17">
        <v>5647781</v>
      </c>
      <c r="F17" t="s">
        <v>27</v>
      </c>
    </row>
    <row r="18" spans="1:6" x14ac:dyDescent="0.25">
      <c r="A18" t="s">
        <v>80</v>
      </c>
      <c r="B18">
        <v>5.7857182303980803</v>
      </c>
      <c r="C18">
        <v>50.938414022622098</v>
      </c>
      <c r="D18">
        <v>695716</v>
      </c>
      <c r="E18">
        <v>5646672</v>
      </c>
      <c r="F18" t="s">
        <v>27</v>
      </c>
    </row>
    <row r="19" spans="1:6" x14ac:dyDescent="0.25">
      <c r="A19" t="s">
        <v>81</v>
      </c>
      <c r="B19">
        <v>5.7657754379795998</v>
      </c>
      <c r="C19">
        <v>50.9140073478057</v>
      </c>
      <c r="D19">
        <v>694416</v>
      </c>
      <c r="E19">
        <v>5643906</v>
      </c>
      <c r="F19" t="s">
        <v>27</v>
      </c>
    </row>
    <row r="20" spans="1:6" x14ac:dyDescent="0.25">
      <c r="A20" t="s">
        <v>82</v>
      </c>
      <c r="B20">
        <v>5.7564590969957798</v>
      </c>
      <c r="C20">
        <v>50.901707405558398</v>
      </c>
      <c r="D20">
        <v>693813</v>
      </c>
      <c r="E20">
        <v>5642514</v>
      </c>
      <c r="F20" t="s">
        <v>27</v>
      </c>
    </row>
    <row r="21" spans="1:6" x14ac:dyDescent="0.25">
      <c r="A21" t="s">
        <v>83</v>
      </c>
      <c r="B21">
        <v>5.7394276611347399</v>
      </c>
      <c r="C21">
        <v>50.8872462287245</v>
      </c>
      <c r="D21">
        <v>692675</v>
      </c>
      <c r="E21">
        <v>5640861</v>
      </c>
      <c r="F21" t="s">
        <v>27</v>
      </c>
    </row>
    <row r="22" spans="1:6" x14ac:dyDescent="0.25">
      <c r="A22" t="s">
        <v>84</v>
      </c>
      <c r="B22">
        <v>5.7308391592902801</v>
      </c>
      <c r="C22">
        <v>50.870805534522802</v>
      </c>
      <c r="D22">
        <v>692139</v>
      </c>
      <c r="E22">
        <v>5639011</v>
      </c>
      <c r="F22" t="s">
        <v>27</v>
      </c>
    </row>
    <row r="23" spans="1:6" x14ac:dyDescent="0.25">
      <c r="A23" t="s">
        <v>85</v>
      </c>
      <c r="B23">
        <v>5.7493262734300403</v>
      </c>
      <c r="C23">
        <v>50.878154047723697</v>
      </c>
      <c r="D23">
        <v>693409</v>
      </c>
      <c r="E23">
        <v>5639877</v>
      </c>
      <c r="F23" t="s">
        <v>27</v>
      </c>
    </row>
    <row r="24" spans="1:6" x14ac:dyDescent="0.25">
      <c r="A24" t="s">
        <v>86</v>
      </c>
      <c r="B24">
        <v>5.7860821499677604</v>
      </c>
      <c r="C24">
        <v>50.877557024272598</v>
      </c>
      <c r="D24">
        <v>695997</v>
      </c>
      <c r="E24">
        <v>5639907</v>
      </c>
      <c r="F24" t="s">
        <v>27</v>
      </c>
    </row>
    <row r="25" spans="1:6" x14ac:dyDescent="0.25">
      <c r="A25" t="s">
        <v>87</v>
      </c>
      <c r="B25">
        <v>5.8151957155421998</v>
      </c>
      <c r="C25">
        <v>50.874434007727899</v>
      </c>
      <c r="D25">
        <v>698058</v>
      </c>
      <c r="E25">
        <v>5639638</v>
      </c>
      <c r="F25" t="s">
        <v>27</v>
      </c>
    </row>
    <row r="26" spans="1:6" x14ac:dyDescent="0.25">
      <c r="A26" t="s">
        <v>88</v>
      </c>
      <c r="B26">
        <v>5.84212576369855</v>
      </c>
      <c r="C26">
        <v>50.882287077224397</v>
      </c>
      <c r="D26">
        <v>699918</v>
      </c>
      <c r="E26">
        <v>5640583</v>
      </c>
      <c r="F26" t="s">
        <v>27</v>
      </c>
    </row>
    <row r="27" spans="1:6" x14ac:dyDescent="0.25">
      <c r="A27" t="s">
        <v>89</v>
      </c>
      <c r="B27">
        <v>5.9039193066302804</v>
      </c>
      <c r="C27">
        <v>50.880036917736703</v>
      </c>
      <c r="D27">
        <v>704274</v>
      </c>
      <c r="E27">
        <v>5640502</v>
      </c>
      <c r="F27" t="s">
        <v>27</v>
      </c>
    </row>
    <row r="28" spans="1:6" x14ac:dyDescent="0.25">
      <c r="A28" t="s">
        <v>90</v>
      </c>
      <c r="B28">
        <v>5.9270645912619599</v>
      </c>
      <c r="C28">
        <v>50.871953816088599</v>
      </c>
      <c r="D28">
        <v>705938</v>
      </c>
      <c r="E28">
        <v>5639668</v>
      </c>
      <c r="F28" t="s">
        <v>27</v>
      </c>
    </row>
    <row r="29" spans="1:6" x14ac:dyDescent="0.25">
      <c r="A29" t="s">
        <v>91</v>
      </c>
      <c r="B29">
        <v>5.9550863981273503</v>
      </c>
      <c r="C29">
        <v>50.875995542160702</v>
      </c>
      <c r="D29">
        <v>707891</v>
      </c>
      <c r="E29">
        <v>5640196</v>
      </c>
      <c r="F29" t="s">
        <v>27</v>
      </c>
    </row>
    <row r="30" spans="1:6" x14ac:dyDescent="0.25">
      <c r="A30" t="s">
        <v>92</v>
      </c>
      <c r="B30">
        <v>5.9188400089871802</v>
      </c>
      <c r="C30">
        <v>50.909188727806303</v>
      </c>
      <c r="D30">
        <v>705195</v>
      </c>
      <c r="E30">
        <v>5643785</v>
      </c>
      <c r="F30" t="s">
        <v>27</v>
      </c>
    </row>
    <row r="31" spans="1:6" x14ac:dyDescent="0.25">
      <c r="A31" t="s">
        <v>93</v>
      </c>
      <c r="B31">
        <v>5.8927833677980601</v>
      </c>
      <c r="C31">
        <v>50.918183081617897</v>
      </c>
      <c r="D31">
        <v>703325</v>
      </c>
      <c r="E31">
        <v>5644712</v>
      </c>
      <c r="F31" t="s">
        <v>27</v>
      </c>
    </row>
    <row r="32" spans="1:6" x14ac:dyDescent="0.25">
      <c r="A32" t="s">
        <v>94</v>
      </c>
      <c r="B32">
        <v>5.8790272080641399</v>
      </c>
      <c r="C32">
        <v>50.935856968877502</v>
      </c>
      <c r="D32">
        <v>702281</v>
      </c>
      <c r="E32">
        <v>5646639</v>
      </c>
      <c r="F32" t="s">
        <v>27</v>
      </c>
    </row>
    <row r="33" spans="1:6" x14ac:dyDescent="0.25">
      <c r="A33" t="s">
        <v>95</v>
      </c>
      <c r="B33">
        <v>5.8659988874695799</v>
      </c>
      <c r="C33">
        <v>50.940305922553101</v>
      </c>
      <c r="D33">
        <v>701347</v>
      </c>
      <c r="E33">
        <v>5647098</v>
      </c>
      <c r="F33" t="s">
        <v>27</v>
      </c>
    </row>
    <row r="34" spans="1:6" x14ac:dyDescent="0.25">
      <c r="A34" t="s">
        <v>96</v>
      </c>
      <c r="B34">
        <v>5.8363758344976002</v>
      </c>
      <c r="C34">
        <v>50.946783663476197</v>
      </c>
      <c r="D34">
        <v>699238</v>
      </c>
      <c r="E34">
        <v>5647738</v>
      </c>
      <c r="F34" t="s">
        <v>27</v>
      </c>
    </row>
    <row r="35" spans="1:6" x14ac:dyDescent="0.25">
      <c r="A35" t="s">
        <v>97</v>
      </c>
      <c r="B35">
        <v>5.9794690092959399</v>
      </c>
      <c r="C35">
        <v>50.849741033411199</v>
      </c>
      <c r="D35">
        <v>709724</v>
      </c>
      <c r="E35">
        <v>5637346</v>
      </c>
      <c r="F35" t="s">
        <v>27</v>
      </c>
    </row>
    <row r="36" spans="1:6" x14ac:dyDescent="0.25">
      <c r="A36" t="s">
        <v>98</v>
      </c>
      <c r="B36">
        <v>6.0069813287637697</v>
      </c>
      <c r="C36">
        <v>50.8366886742769</v>
      </c>
      <c r="D36">
        <v>711719</v>
      </c>
      <c r="E36">
        <v>5635974</v>
      </c>
      <c r="F36" t="s">
        <v>27</v>
      </c>
    </row>
    <row r="37" spans="1:6" x14ac:dyDescent="0.25">
      <c r="A37" t="s">
        <v>99</v>
      </c>
      <c r="B37">
        <v>6.0247406037641804</v>
      </c>
      <c r="C37">
        <v>50.819034607412</v>
      </c>
      <c r="D37">
        <v>713049</v>
      </c>
      <c r="E37">
        <v>5634062</v>
      </c>
      <c r="F37" t="s">
        <v>27</v>
      </c>
    </row>
    <row r="38" spans="1:6" x14ac:dyDescent="0.25">
      <c r="A38" t="s">
        <v>100</v>
      </c>
      <c r="B38">
        <v>5.7114058542693398</v>
      </c>
      <c r="C38">
        <v>50.8564496280081</v>
      </c>
      <c r="D38">
        <v>690830</v>
      </c>
      <c r="E38">
        <v>5637365</v>
      </c>
      <c r="F38" t="s">
        <v>27</v>
      </c>
    </row>
    <row r="39" spans="1:6" x14ac:dyDescent="0.25">
      <c r="A39" t="s">
        <v>101</v>
      </c>
      <c r="B39">
        <v>5.7112602864414699</v>
      </c>
      <c r="C39">
        <v>50.8483164815975</v>
      </c>
      <c r="D39">
        <v>690853</v>
      </c>
      <c r="E39">
        <v>5636460</v>
      </c>
      <c r="F39" t="s">
        <v>27</v>
      </c>
    </row>
    <row r="40" spans="1:6" x14ac:dyDescent="0.25">
      <c r="A40" t="s">
        <v>102</v>
      </c>
      <c r="B40">
        <v>5.7157364971485398</v>
      </c>
      <c r="C40">
        <v>50.844502144828603</v>
      </c>
      <c r="D40">
        <v>691184</v>
      </c>
      <c r="E40">
        <v>5636048</v>
      </c>
      <c r="F40" t="s">
        <v>27</v>
      </c>
    </row>
    <row r="41" spans="1:6" x14ac:dyDescent="0.25">
      <c r="A41" t="s">
        <v>103</v>
      </c>
      <c r="B41">
        <v>5.7182111502223698</v>
      </c>
      <c r="C41">
        <v>50.838389364553898</v>
      </c>
      <c r="D41">
        <v>691383</v>
      </c>
      <c r="E41">
        <v>5635375</v>
      </c>
      <c r="F41" t="s">
        <v>27</v>
      </c>
    </row>
    <row r="42" spans="1:6" x14ac:dyDescent="0.25">
      <c r="A42" t="s">
        <v>104</v>
      </c>
      <c r="B42">
        <v>5.7211225067798104</v>
      </c>
      <c r="C42">
        <v>50.817149273502999</v>
      </c>
      <c r="D42">
        <v>691675</v>
      </c>
      <c r="E42">
        <v>5633021</v>
      </c>
      <c r="F42" t="s">
        <v>27</v>
      </c>
    </row>
    <row r="43" spans="1:6" x14ac:dyDescent="0.25">
      <c r="A43" t="s">
        <v>105</v>
      </c>
      <c r="B43">
        <v>5.7297110086242702</v>
      </c>
      <c r="C43">
        <v>50.7836144075645</v>
      </c>
      <c r="D43">
        <v>692418</v>
      </c>
      <c r="E43">
        <v>5629315</v>
      </c>
      <c r="F43" t="s">
        <v>27</v>
      </c>
    </row>
    <row r="44" spans="1:6" x14ac:dyDescent="0.25">
      <c r="A44" t="s">
        <v>106</v>
      </c>
      <c r="B44">
        <v>5.7249072703044899</v>
      </c>
      <c r="C44">
        <v>50.7716022465344</v>
      </c>
      <c r="D44">
        <v>692128</v>
      </c>
      <c r="E44">
        <v>5627967</v>
      </c>
      <c r="F44" t="s">
        <v>27</v>
      </c>
    </row>
    <row r="45" spans="1:6" x14ac:dyDescent="0.25">
      <c r="A45" t="s">
        <v>107</v>
      </c>
      <c r="B45">
        <v>5.7023442569843104</v>
      </c>
      <c r="C45">
        <v>50.760922179777502</v>
      </c>
      <c r="D45">
        <v>690581</v>
      </c>
      <c r="E45">
        <v>5626721</v>
      </c>
      <c r="F45" t="s">
        <v>27</v>
      </c>
    </row>
    <row r="46" spans="1:6" x14ac:dyDescent="0.25">
      <c r="A46" t="s">
        <v>108</v>
      </c>
      <c r="B46">
        <v>5.9372907311699796</v>
      </c>
      <c r="C46">
        <v>51.147340233401401</v>
      </c>
      <c r="D46">
        <v>705436</v>
      </c>
      <c r="E46">
        <v>5670312</v>
      </c>
      <c r="F46" t="s">
        <v>27</v>
      </c>
    </row>
    <row r="47" spans="1:6" x14ac:dyDescent="0.25">
      <c r="A47" t="s">
        <v>109</v>
      </c>
      <c r="B47">
        <v>5.9848914108841802</v>
      </c>
      <c r="C47">
        <v>51.175001168182703</v>
      </c>
      <c r="D47">
        <v>708640</v>
      </c>
      <c r="E47">
        <v>5673522</v>
      </c>
      <c r="F47" t="s">
        <v>27</v>
      </c>
    </row>
    <row r="48" spans="1:6" x14ac:dyDescent="0.25">
      <c r="A48" t="s">
        <v>110</v>
      </c>
      <c r="B48">
        <v>6.0065082333231903</v>
      </c>
      <c r="C48">
        <v>51.174841457927002</v>
      </c>
      <c r="D48">
        <v>710151</v>
      </c>
      <c r="E48">
        <v>5673565</v>
      </c>
      <c r="F48" t="s">
        <v>27</v>
      </c>
    </row>
    <row r="49" spans="1:6" x14ac:dyDescent="0.25">
      <c r="A49" t="s">
        <v>111</v>
      </c>
      <c r="B49">
        <v>6.0308180605778396</v>
      </c>
      <c r="C49">
        <v>51.192086969251399</v>
      </c>
      <c r="D49">
        <v>711771</v>
      </c>
      <c r="E49">
        <v>5675553</v>
      </c>
      <c r="F49" t="s">
        <v>27</v>
      </c>
    </row>
    <row r="50" spans="1:6" x14ac:dyDescent="0.25">
      <c r="A50" t="s">
        <v>112</v>
      </c>
      <c r="B50">
        <v>6.0191726343480703</v>
      </c>
      <c r="C50">
        <v>51.214660620822997</v>
      </c>
      <c r="D50">
        <v>710854</v>
      </c>
      <c r="E50">
        <v>5678029</v>
      </c>
      <c r="F50" t="s">
        <v>27</v>
      </c>
    </row>
    <row r="51" spans="1:6" x14ac:dyDescent="0.25">
      <c r="A51" t="s">
        <v>113</v>
      </c>
      <c r="B51">
        <v>6.0292168144712504</v>
      </c>
      <c r="C51">
        <v>51.2336458408151</v>
      </c>
      <c r="D51">
        <v>711468</v>
      </c>
      <c r="E51">
        <v>5680168</v>
      </c>
      <c r="F51" t="s">
        <v>27</v>
      </c>
    </row>
    <row r="52" spans="1:6" x14ac:dyDescent="0.25">
      <c r="A52" t="s">
        <v>114</v>
      </c>
      <c r="B52">
        <v>6.0494507425454804</v>
      </c>
      <c r="C52">
        <v>51.245516169657698</v>
      </c>
      <c r="D52">
        <v>712826</v>
      </c>
      <c r="E52">
        <v>5681546</v>
      </c>
      <c r="F52" t="s">
        <v>27</v>
      </c>
    </row>
    <row r="53" spans="1:6" x14ac:dyDescent="0.25">
      <c r="A53" t="s">
        <v>115</v>
      </c>
      <c r="B53">
        <v>6.0658999070950399</v>
      </c>
      <c r="C53">
        <v>51.262279783183502</v>
      </c>
      <c r="D53">
        <v>713896</v>
      </c>
      <c r="E53">
        <v>5683458</v>
      </c>
      <c r="F53" t="s">
        <v>27</v>
      </c>
    </row>
    <row r="54" spans="1:6" x14ac:dyDescent="0.25">
      <c r="A54" t="s">
        <v>116</v>
      </c>
      <c r="B54">
        <v>6.0967602866039297</v>
      </c>
      <c r="C54">
        <v>51.273118213515602</v>
      </c>
      <c r="D54">
        <v>715997</v>
      </c>
      <c r="E54">
        <v>5684753</v>
      </c>
      <c r="F54" t="s">
        <v>27</v>
      </c>
    </row>
    <row r="55" spans="1:6" x14ac:dyDescent="0.25">
      <c r="A55" t="s">
        <v>117</v>
      </c>
      <c r="B55">
        <v>6.1066926061943496</v>
      </c>
      <c r="C55">
        <v>51.272081408400098</v>
      </c>
      <c r="D55">
        <v>716695</v>
      </c>
      <c r="E55">
        <v>5684667</v>
      </c>
      <c r="F55" t="s">
        <v>27</v>
      </c>
    </row>
    <row r="56" spans="1:6" x14ac:dyDescent="0.25">
      <c r="A56" t="s">
        <v>118</v>
      </c>
      <c r="B56">
        <v>6.0618394384384899</v>
      </c>
      <c r="C56">
        <v>51.239940574155803</v>
      </c>
      <c r="D56">
        <v>713716</v>
      </c>
      <c r="E56">
        <v>5680962</v>
      </c>
      <c r="F56" t="s">
        <v>27</v>
      </c>
    </row>
    <row r="57" spans="1:6" x14ac:dyDescent="0.25">
      <c r="A57" t="s">
        <v>119</v>
      </c>
      <c r="B57">
        <v>6.0729540970221896</v>
      </c>
      <c r="C57">
        <v>51.1666010440847</v>
      </c>
      <c r="D57">
        <v>714833</v>
      </c>
      <c r="E57">
        <v>5672841</v>
      </c>
      <c r="F57" t="s">
        <v>27</v>
      </c>
    </row>
    <row r="58" spans="1:6" x14ac:dyDescent="0.25">
      <c r="A58" t="s">
        <v>120</v>
      </c>
      <c r="B58">
        <v>5.8662040807113698</v>
      </c>
      <c r="C58">
        <v>51.054080323549897</v>
      </c>
      <c r="D58">
        <v>700869</v>
      </c>
      <c r="E58">
        <v>5659748</v>
      </c>
      <c r="F58" t="s">
        <v>27</v>
      </c>
    </row>
    <row r="59" spans="1:6" x14ac:dyDescent="0.25">
      <c r="A59" t="s">
        <v>121</v>
      </c>
      <c r="B59">
        <v>5.86933007843803</v>
      </c>
      <c r="C59">
        <v>51.034426552266503</v>
      </c>
      <c r="D59">
        <v>701173</v>
      </c>
      <c r="E59">
        <v>5657571</v>
      </c>
      <c r="F59" t="s">
        <v>27</v>
      </c>
    </row>
    <row r="60" spans="1:6" x14ac:dyDescent="0.25">
      <c r="A60" t="s">
        <v>122</v>
      </c>
      <c r="B60">
        <v>5.8168827832462098</v>
      </c>
      <c r="C60">
        <v>50.970166112235901</v>
      </c>
      <c r="D60">
        <v>697770</v>
      </c>
      <c r="E60">
        <v>5650285</v>
      </c>
      <c r="F60" t="s">
        <v>27</v>
      </c>
    </row>
    <row r="61" spans="1:6" x14ac:dyDescent="0.25">
      <c r="A61" t="s">
        <v>123</v>
      </c>
      <c r="B61">
        <v>5.8249582773734296</v>
      </c>
      <c r="C61">
        <v>50.948507357511403</v>
      </c>
      <c r="D61">
        <v>698429</v>
      </c>
      <c r="E61">
        <v>5647899</v>
      </c>
      <c r="F61" t="s">
        <v>27</v>
      </c>
    </row>
    <row r="62" spans="1:6" x14ac:dyDescent="0.25">
      <c r="A62" t="s">
        <v>124</v>
      </c>
      <c r="B62">
        <v>5.8218322796467596</v>
      </c>
      <c r="C62">
        <v>50.909320945989201</v>
      </c>
      <c r="D62">
        <v>698376</v>
      </c>
      <c r="E62">
        <v>5643534</v>
      </c>
      <c r="F62" t="s">
        <v>27</v>
      </c>
    </row>
    <row r="63" spans="1:6" x14ac:dyDescent="0.25">
      <c r="A63" t="s">
        <v>125</v>
      </c>
      <c r="B63">
        <v>5.7236975270491603</v>
      </c>
      <c r="C63">
        <v>50.763357063005998</v>
      </c>
      <c r="D63">
        <v>692077</v>
      </c>
      <c r="E63">
        <v>5627047</v>
      </c>
      <c r="F63" t="s">
        <v>27</v>
      </c>
    </row>
    <row r="64" spans="1:6" x14ac:dyDescent="0.25">
      <c r="A64" t="s">
        <v>26</v>
      </c>
      <c r="B64">
        <v>6.0405320284264601</v>
      </c>
      <c r="C64">
        <v>51.281430368090597</v>
      </c>
      <c r="D64">
        <v>712038</v>
      </c>
      <c r="E64">
        <v>5685513</v>
      </c>
      <c r="F64" t="s">
        <v>27</v>
      </c>
    </row>
    <row r="65" spans="1:6" x14ac:dyDescent="0.25">
      <c r="A65" t="s">
        <v>28</v>
      </c>
      <c r="B65">
        <v>6.0291440305573101</v>
      </c>
      <c r="C65">
        <v>51.272372584069998</v>
      </c>
      <c r="D65">
        <v>711286</v>
      </c>
      <c r="E65">
        <v>5684473</v>
      </c>
      <c r="F65" t="s">
        <v>27</v>
      </c>
    </row>
    <row r="66" spans="1:6" x14ac:dyDescent="0.25">
      <c r="A66" t="s">
        <v>29</v>
      </c>
      <c r="B66">
        <v>6.0260143222580496</v>
      </c>
      <c r="C66">
        <v>51.266156637245501</v>
      </c>
      <c r="D66">
        <v>711096</v>
      </c>
      <c r="E66">
        <v>5683773</v>
      </c>
      <c r="F66" t="s">
        <v>27</v>
      </c>
    </row>
    <row r="67" spans="1:6" x14ac:dyDescent="0.25">
      <c r="A67" t="s">
        <v>30</v>
      </c>
      <c r="B67">
        <v>6.0078547357309997</v>
      </c>
      <c r="C67">
        <v>51.263811208076703</v>
      </c>
      <c r="D67">
        <v>709840</v>
      </c>
      <c r="E67">
        <v>5683461</v>
      </c>
      <c r="F67" t="s">
        <v>27</v>
      </c>
    </row>
    <row r="68" spans="1:6" x14ac:dyDescent="0.25">
      <c r="A68" t="s">
        <v>31</v>
      </c>
      <c r="B68">
        <v>6.0094559818375997</v>
      </c>
      <c r="C68">
        <v>51.252811142576903</v>
      </c>
      <c r="D68">
        <v>710002</v>
      </c>
      <c r="E68">
        <v>5682242</v>
      </c>
      <c r="F68" t="s">
        <v>27</v>
      </c>
    </row>
    <row r="69" spans="1:6" x14ac:dyDescent="0.25">
      <c r="A69" t="s">
        <v>32</v>
      </c>
      <c r="B69">
        <v>5.9944624955667596</v>
      </c>
      <c r="C69">
        <v>51.229321865092103</v>
      </c>
      <c r="D69">
        <v>709062</v>
      </c>
      <c r="E69">
        <v>5679588</v>
      </c>
      <c r="F69" t="s">
        <v>27</v>
      </c>
    </row>
    <row r="70" spans="1:6" x14ac:dyDescent="0.25">
      <c r="A70" t="s">
        <v>33</v>
      </c>
      <c r="B70">
        <v>5.9823803658533699</v>
      </c>
      <c r="C70">
        <v>51.225310857718299</v>
      </c>
      <c r="D70">
        <v>708237</v>
      </c>
      <c r="E70">
        <v>5679108</v>
      </c>
      <c r="F70" t="s">
        <v>27</v>
      </c>
    </row>
    <row r="71" spans="1:6" x14ac:dyDescent="0.25">
      <c r="A71" t="s">
        <v>34</v>
      </c>
      <c r="B71">
        <v>5.9727728892138101</v>
      </c>
      <c r="C71">
        <v>51.213822857219903</v>
      </c>
      <c r="D71">
        <v>707618</v>
      </c>
      <c r="E71">
        <v>5677803</v>
      </c>
      <c r="F71" t="s">
        <v>27</v>
      </c>
    </row>
    <row r="72" spans="1:6" x14ac:dyDescent="0.25">
      <c r="A72" t="s">
        <v>35</v>
      </c>
      <c r="B72">
        <v>5.9305582191308801</v>
      </c>
      <c r="C72">
        <v>51.1890592065905</v>
      </c>
      <c r="D72">
        <v>704780</v>
      </c>
      <c r="E72">
        <v>5674932</v>
      </c>
      <c r="F72" t="s">
        <v>27</v>
      </c>
    </row>
    <row r="73" spans="1:6" x14ac:dyDescent="0.25">
      <c r="A73" t="s">
        <v>36</v>
      </c>
      <c r="B73">
        <v>5.9149824615485604</v>
      </c>
      <c r="C73">
        <v>51.169804597129101</v>
      </c>
      <c r="D73">
        <v>703777</v>
      </c>
      <c r="E73">
        <v>5672748</v>
      </c>
      <c r="F73" t="s">
        <v>27</v>
      </c>
    </row>
    <row r="74" spans="1:6" x14ac:dyDescent="0.25">
      <c r="A74" t="s">
        <v>37</v>
      </c>
      <c r="B74">
        <v>5.8968956589354402</v>
      </c>
      <c r="C74">
        <v>51.163945630929298</v>
      </c>
      <c r="D74">
        <v>702538</v>
      </c>
      <c r="E74">
        <v>5672046</v>
      </c>
      <c r="F74" t="s">
        <v>27</v>
      </c>
    </row>
    <row r="75" spans="1:6" x14ac:dyDescent="0.25">
      <c r="A75" t="s">
        <v>126</v>
      </c>
      <c r="B75">
        <v>5.8877612777364696</v>
      </c>
      <c r="C75">
        <v>51.155695036052997</v>
      </c>
      <c r="D75">
        <v>701936</v>
      </c>
      <c r="E75">
        <v>5671104</v>
      </c>
      <c r="F75" t="s">
        <v>27</v>
      </c>
    </row>
    <row r="76" spans="1:6" x14ac:dyDescent="0.25">
      <c r="A76" t="s">
        <v>127</v>
      </c>
      <c r="B76">
        <v>5.8810651576543496</v>
      </c>
      <c r="C76">
        <v>51.144828931512301</v>
      </c>
      <c r="D76">
        <v>701515</v>
      </c>
      <c r="E76">
        <v>5669878</v>
      </c>
      <c r="F76" t="s">
        <v>27</v>
      </c>
    </row>
    <row r="77" spans="1:6" x14ac:dyDescent="0.25">
      <c r="A77" t="s">
        <v>128</v>
      </c>
      <c r="B77">
        <v>5.81333972573682</v>
      </c>
      <c r="C77">
        <v>51.0653213532729</v>
      </c>
      <c r="D77">
        <v>697117</v>
      </c>
      <c r="E77">
        <v>5660855</v>
      </c>
      <c r="F77" t="s">
        <v>27</v>
      </c>
    </row>
    <row r="78" spans="1:6" x14ac:dyDescent="0.25">
      <c r="A78" t="s">
        <v>129</v>
      </c>
      <c r="B78">
        <v>5.7913589837281299</v>
      </c>
      <c r="C78">
        <v>51.024915413478098</v>
      </c>
      <c r="D78">
        <v>695748</v>
      </c>
      <c r="E78">
        <v>5656304</v>
      </c>
      <c r="F78" t="s">
        <v>27</v>
      </c>
    </row>
    <row r="79" spans="1:6" x14ac:dyDescent="0.25">
      <c r="A79" t="s">
        <v>130</v>
      </c>
      <c r="B79">
        <v>5.7734541408998501</v>
      </c>
      <c r="C79">
        <v>51.002386279730104</v>
      </c>
      <c r="D79">
        <v>694586</v>
      </c>
      <c r="E79">
        <v>5653752</v>
      </c>
      <c r="F79" t="s">
        <v>27</v>
      </c>
    </row>
    <row r="80" spans="1:6" x14ac:dyDescent="0.25">
      <c r="A80" t="s">
        <v>131</v>
      </c>
      <c r="B80">
        <v>5.7689779301927802</v>
      </c>
      <c r="C80">
        <v>50.991346673600901</v>
      </c>
      <c r="D80">
        <v>694319</v>
      </c>
      <c r="E80">
        <v>5652513</v>
      </c>
      <c r="F80" t="s">
        <v>27</v>
      </c>
    </row>
    <row r="81" spans="1:6" x14ac:dyDescent="0.25">
      <c r="A81" t="s">
        <v>132</v>
      </c>
      <c r="B81">
        <v>5.7495810171288202</v>
      </c>
      <c r="C81">
        <v>50.9665781716838</v>
      </c>
      <c r="D81">
        <v>693060</v>
      </c>
      <c r="E81">
        <v>5649708</v>
      </c>
      <c r="F81" t="s">
        <v>27</v>
      </c>
    </row>
    <row r="82" spans="1:6" x14ac:dyDescent="0.25">
      <c r="A82" t="s">
        <v>133</v>
      </c>
      <c r="B82">
        <v>5.7618087146700798</v>
      </c>
      <c r="C82">
        <v>50.953317814976401</v>
      </c>
      <c r="D82">
        <v>693974</v>
      </c>
      <c r="E82">
        <v>5648266</v>
      </c>
      <c r="F82" t="s">
        <v>27</v>
      </c>
    </row>
    <row r="83" spans="1:6" x14ac:dyDescent="0.25">
      <c r="A83" t="s">
        <v>134</v>
      </c>
      <c r="B83">
        <v>5.7535113484813598</v>
      </c>
      <c r="C83">
        <v>50.945706013416299</v>
      </c>
      <c r="D83">
        <v>693423</v>
      </c>
      <c r="E83">
        <v>5647398</v>
      </c>
      <c r="F83" t="s">
        <v>27</v>
      </c>
    </row>
    <row r="84" spans="1:6" x14ac:dyDescent="0.25">
      <c r="A84" t="s">
        <v>135</v>
      </c>
      <c r="B84">
        <v>5.7439766557557403</v>
      </c>
      <c r="C84">
        <v>50.926487548282502</v>
      </c>
      <c r="D84">
        <v>692833</v>
      </c>
      <c r="E84">
        <v>5645236</v>
      </c>
      <c r="F84" t="s">
        <v>27</v>
      </c>
    </row>
    <row r="85" spans="1:6" x14ac:dyDescent="0.25">
      <c r="A85" t="s">
        <v>136</v>
      </c>
      <c r="B85">
        <v>5.7293470890545803</v>
      </c>
      <c r="C85">
        <v>50.912286469359302</v>
      </c>
      <c r="D85">
        <v>691863</v>
      </c>
      <c r="E85">
        <v>5643619</v>
      </c>
      <c r="F85" t="s">
        <v>27</v>
      </c>
    </row>
    <row r="86" spans="1:6" x14ac:dyDescent="0.25">
      <c r="A86" t="s">
        <v>137</v>
      </c>
      <c r="B86">
        <v>5.7027263725324602</v>
      </c>
      <c r="C86">
        <v>50.878234415681099</v>
      </c>
      <c r="D86">
        <v>690131</v>
      </c>
      <c r="E86">
        <v>5639764</v>
      </c>
      <c r="F86" t="s">
        <v>27</v>
      </c>
    </row>
    <row r="87" spans="1:6" x14ac:dyDescent="0.25">
      <c r="A87" t="s">
        <v>138</v>
      </c>
      <c r="B87">
        <v>5.6979408301911603</v>
      </c>
      <c r="C87">
        <v>50.861664204438902</v>
      </c>
      <c r="D87">
        <v>689862</v>
      </c>
      <c r="E87">
        <v>5637910</v>
      </c>
      <c r="F87" t="s">
        <v>27</v>
      </c>
    </row>
    <row r="88" spans="1:6" x14ac:dyDescent="0.25">
      <c r="A88" t="s">
        <v>139</v>
      </c>
      <c r="B88">
        <v>5.6965579358263803</v>
      </c>
      <c r="C88">
        <v>50.846397863228603</v>
      </c>
      <c r="D88">
        <v>689826</v>
      </c>
      <c r="E88">
        <v>5636209</v>
      </c>
      <c r="F88" t="s">
        <v>27</v>
      </c>
    </row>
    <row r="89" spans="1:6" x14ac:dyDescent="0.25">
      <c r="A89" t="s">
        <v>140</v>
      </c>
      <c r="B89">
        <v>5.6997604280395704</v>
      </c>
      <c r="C89">
        <v>50.838940926468602</v>
      </c>
      <c r="D89">
        <v>690082</v>
      </c>
      <c r="E89">
        <v>5635388</v>
      </c>
      <c r="F89" t="s">
        <v>27</v>
      </c>
    </row>
    <row r="90" spans="1:6" x14ac:dyDescent="0.25">
      <c r="A90" t="s">
        <v>141</v>
      </c>
      <c r="B90">
        <v>5.6945927701501002</v>
      </c>
      <c r="C90">
        <v>50.812435605724801</v>
      </c>
      <c r="D90">
        <v>689826</v>
      </c>
      <c r="E90">
        <v>5632428</v>
      </c>
      <c r="F90" t="s">
        <v>27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terminals</vt:lpstr>
      <vt:lpstr>storage</vt:lpstr>
      <vt:lpstr>routing_network</vt:lpstr>
      <vt:lpstr>obstacles</vt:lpstr>
      <vt:lpstr>existing_connections</vt:lpstr>
      <vt:lpstr>Input - Nodes</vt:lpstr>
      <vt:lpstr>Input - Netwerken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2025-08-14T09:09:05Z</dcterms:modified>
</cp:coreProperties>
</file>