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23EF051B-75D7-43F9-869A-D92E2E9310A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erminals" sheetId="9" r:id="rId1"/>
    <sheet name="storage" sheetId="8" r:id="rId2"/>
    <sheet name="routing_network" sheetId="2" r:id="rId3"/>
    <sheet name="obstacles" sheetId="3" r:id="rId4"/>
    <sheet name="existing_connections" sheetId="6" r:id="rId5"/>
    <sheet name="Input - Nodes" sheetId="11" r:id="rId6"/>
    <sheet name="Input - Netwerken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6" i="6" l="1"/>
  <c r="B126" i="6"/>
  <c r="C126" i="6"/>
  <c r="D126" i="6"/>
  <c r="E126" i="6"/>
  <c r="F126" i="6"/>
  <c r="J126" i="6"/>
  <c r="G126" i="6" s="1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G75" i="6"/>
  <c r="G91" i="6"/>
  <c r="G120" i="6"/>
  <c r="G123" i="6"/>
  <c r="G132" i="6"/>
  <c r="J61" i="6"/>
  <c r="G61" i="6" s="1"/>
  <c r="J62" i="6"/>
  <c r="G62" i="6" s="1"/>
  <c r="J63" i="6"/>
  <c r="G63" i="6" s="1"/>
  <c r="J64" i="6"/>
  <c r="G64" i="6" s="1"/>
  <c r="J65" i="6"/>
  <c r="G65" i="6" s="1"/>
  <c r="J66" i="6"/>
  <c r="G66" i="6" s="1"/>
  <c r="J67" i="6"/>
  <c r="G67" i="6" s="1"/>
  <c r="J68" i="6"/>
  <c r="G68" i="6" s="1"/>
  <c r="J69" i="6"/>
  <c r="G69" i="6" s="1"/>
  <c r="J70" i="6"/>
  <c r="G70" i="6" s="1"/>
  <c r="J71" i="6"/>
  <c r="G71" i="6" s="1"/>
  <c r="J72" i="6"/>
  <c r="G72" i="6" s="1"/>
  <c r="J73" i="6"/>
  <c r="G73" i="6" s="1"/>
  <c r="J74" i="6"/>
  <c r="G74" i="6" s="1"/>
  <c r="J75" i="6"/>
  <c r="J76" i="6"/>
  <c r="G76" i="6" s="1"/>
  <c r="J77" i="6"/>
  <c r="G77" i="6" s="1"/>
  <c r="J78" i="6"/>
  <c r="G78" i="6" s="1"/>
  <c r="J79" i="6"/>
  <c r="G79" i="6" s="1"/>
  <c r="J80" i="6"/>
  <c r="G80" i="6" s="1"/>
  <c r="J81" i="6"/>
  <c r="G81" i="6" s="1"/>
  <c r="J82" i="6"/>
  <c r="G82" i="6" s="1"/>
  <c r="J83" i="6"/>
  <c r="G83" i="6" s="1"/>
  <c r="J84" i="6"/>
  <c r="G84" i="6" s="1"/>
  <c r="J85" i="6"/>
  <c r="G85" i="6" s="1"/>
  <c r="J86" i="6"/>
  <c r="G86" i="6" s="1"/>
  <c r="J87" i="6"/>
  <c r="G87" i="6" s="1"/>
  <c r="J88" i="6"/>
  <c r="G88" i="6" s="1"/>
  <c r="J89" i="6"/>
  <c r="G89" i="6" s="1"/>
  <c r="J90" i="6"/>
  <c r="G90" i="6" s="1"/>
  <c r="J91" i="6"/>
  <c r="J92" i="6"/>
  <c r="G92" i="6" s="1"/>
  <c r="J93" i="6"/>
  <c r="G93" i="6" s="1"/>
  <c r="J94" i="6"/>
  <c r="G94" i="6" s="1"/>
  <c r="J95" i="6"/>
  <c r="G95" i="6" s="1"/>
  <c r="J96" i="6"/>
  <c r="G96" i="6" s="1"/>
  <c r="J97" i="6"/>
  <c r="G97" i="6" s="1"/>
  <c r="J98" i="6"/>
  <c r="G98" i="6" s="1"/>
  <c r="J99" i="6"/>
  <c r="G99" i="6" s="1"/>
  <c r="J100" i="6"/>
  <c r="G100" i="6" s="1"/>
  <c r="J101" i="6"/>
  <c r="G101" i="6" s="1"/>
  <c r="J102" i="6"/>
  <c r="G102" i="6" s="1"/>
  <c r="J103" i="6"/>
  <c r="G103" i="6" s="1"/>
  <c r="J104" i="6"/>
  <c r="G104" i="6" s="1"/>
  <c r="J105" i="6"/>
  <c r="G105" i="6" s="1"/>
  <c r="J106" i="6"/>
  <c r="G106" i="6" s="1"/>
  <c r="J107" i="6"/>
  <c r="G107" i="6" s="1"/>
  <c r="J108" i="6"/>
  <c r="G108" i="6" s="1"/>
  <c r="J109" i="6"/>
  <c r="G109" i="6" s="1"/>
  <c r="J110" i="6"/>
  <c r="G110" i="6" s="1"/>
  <c r="J111" i="6"/>
  <c r="G111" i="6" s="1"/>
  <c r="J112" i="6"/>
  <c r="G112" i="6" s="1"/>
  <c r="J113" i="6"/>
  <c r="G113" i="6" s="1"/>
  <c r="J114" i="6"/>
  <c r="G114" i="6" s="1"/>
  <c r="J115" i="6"/>
  <c r="G115" i="6" s="1"/>
  <c r="J116" i="6"/>
  <c r="G116" i="6" s="1"/>
  <c r="J117" i="6"/>
  <c r="G117" i="6" s="1"/>
  <c r="J118" i="6"/>
  <c r="G118" i="6" s="1"/>
  <c r="J119" i="6"/>
  <c r="G119" i="6" s="1"/>
  <c r="J120" i="6"/>
  <c r="J121" i="6"/>
  <c r="G121" i="6" s="1"/>
  <c r="J122" i="6"/>
  <c r="G122" i="6" s="1"/>
  <c r="J123" i="6"/>
  <c r="J124" i="6"/>
  <c r="G124" i="6" s="1"/>
  <c r="J125" i="6"/>
  <c r="G125" i="6" s="1"/>
  <c r="J127" i="6"/>
  <c r="G127" i="6" s="1"/>
  <c r="J128" i="6"/>
  <c r="G128" i="6" s="1"/>
  <c r="J129" i="6"/>
  <c r="G129" i="6" s="1"/>
  <c r="J130" i="6"/>
  <c r="G130" i="6" s="1"/>
  <c r="J131" i="6"/>
  <c r="G131" i="6" s="1"/>
  <c r="J132" i="6"/>
  <c r="J133" i="6"/>
  <c r="G133" i="6" s="1"/>
  <c r="J134" i="6"/>
  <c r="G134" i="6" s="1"/>
  <c r="J135" i="6"/>
  <c r="G135" i="6" s="1"/>
  <c r="J136" i="6"/>
  <c r="G136" i="6" s="1"/>
  <c r="J137" i="6"/>
  <c r="G137" i="6" s="1"/>
  <c r="J138" i="6"/>
  <c r="G138" i="6" s="1"/>
  <c r="J139" i="6"/>
  <c r="G139" i="6" s="1"/>
  <c r="A60" i="6"/>
  <c r="B60" i="6"/>
  <c r="C60" i="6"/>
  <c r="D60" i="6"/>
  <c r="E60" i="6"/>
  <c r="F60" i="6"/>
  <c r="J60" i="6"/>
  <c r="G60" i="6" s="1"/>
  <c r="A59" i="6"/>
  <c r="B59" i="6"/>
  <c r="C59" i="6"/>
  <c r="D59" i="6"/>
  <c r="E59" i="6"/>
  <c r="F59" i="6"/>
  <c r="J59" i="6"/>
  <c r="G59" i="6" s="1"/>
  <c r="A57" i="6"/>
  <c r="A58" i="6"/>
  <c r="B57" i="6"/>
  <c r="B58" i="6"/>
  <c r="C57" i="6"/>
  <c r="C58" i="6"/>
  <c r="D57" i="6"/>
  <c r="D58" i="6"/>
  <c r="E57" i="6"/>
  <c r="E58" i="6"/>
  <c r="F57" i="6"/>
  <c r="F58" i="6"/>
  <c r="J57" i="6"/>
  <c r="G57" i="6" s="1"/>
  <c r="J58" i="6"/>
  <c r="G58" i="6" s="1"/>
  <c r="A56" i="6"/>
  <c r="B56" i="6"/>
  <c r="C56" i="6"/>
  <c r="D56" i="6"/>
  <c r="E56" i="6"/>
  <c r="F56" i="6"/>
  <c r="J56" i="6"/>
  <c r="G56" i="6" s="1"/>
  <c r="A53" i="6"/>
  <c r="A54" i="6"/>
  <c r="A55" i="6"/>
  <c r="B53" i="6"/>
  <c r="B54" i="6"/>
  <c r="B55" i="6"/>
  <c r="C53" i="6"/>
  <c r="C54" i="6"/>
  <c r="C55" i="6"/>
  <c r="D53" i="6"/>
  <c r="D54" i="6"/>
  <c r="D55" i="6"/>
  <c r="E53" i="6"/>
  <c r="E54" i="6"/>
  <c r="E55" i="6"/>
  <c r="F53" i="6"/>
  <c r="F54" i="6"/>
  <c r="F55" i="6"/>
  <c r="J53" i="6"/>
  <c r="G53" i="6" s="1"/>
  <c r="J54" i="6"/>
  <c r="G54" i="6" s="1"/>
  <c r="J55" i="6"/>
  <c r="G55" i="6" s="1"/>
  <c r="A52" i="6"/>
  <c r="B52" i="6"/>
  <c r="C52" i="6"/>
  <c r="D52" i="6"/>
  <c r="E52" i="6"/>
  <c r="F52" i="6"/>
  <c r="J52" i="6"/>
  <c r="G52" i="6" s="1"/>
  <c r="A50" i="6"/>
  <c r="A51" i="6"/>
  <c r="B50" i="6"/>
  <c r="B51" i="6"/>
  <c r="C50" i="6"/>
  <c r="C51" i="6"/>
  <c r="D50" i="6"/>
  <c r="D51" i="6"/>
  <c r="E50" i="6"/>
  <c r="E51" i="6"/>
  <c r="F50" i="6"/>
  <c r="F51" i="6"/>
  <c r="J50" i="6"/>
  <c r="G50" i="6" s="1"/>
  <c r="J51" i="6"/>
  <c r="G51" i="6" s="1"/>
  <c r="A49" i="6"/>
  <c r="B49" i="6"/>
  <c r="C49" i="6"/>
  <c r="D49" i="6"/>
  <c r="E49" i="6"/>
  <c r="F49" i="6"/>
  <c r="J49" i="6"/>
  <c r="G49" i="6" s="1"/>
  <c r="A48" i="6"/>
  <c r="B48" i="6"/>
  <c r="C48" i="6"/>
  <c r="D48" i="6"/>
  <c r="E48" i="6"/>
  <c r="F48" i="6"/>
  <c r="J48" i="6"/>
  <c r="G48" i="6" s="1"/>
  <c r="A47" i="6"/>
  <c r="B47" i="6"/>
  <c r="C47" i="6"/>
  <c r="D47" i="6"/>
  <c r="E47" i="6"/>
  <c r="F47" i="6"/>
  <c r="J47" i="6"/>
  <c r="G47" i="6" s="1"/>
  <c r="A39" i="6"/>
  <c r="A40" i="6"/>
  <c r="A41" i="6"/>
  <c r="A42" i="6"/>
  <c r="A43" i="6"/>
  <c r="A44" i="6"/>
  <c r="A45" i="6"/>
  <c r="A46" i="6"/>
  <c r="B39" i="6"/>
  <c r="B40" i="6"/>
  <c r="B41" i="6"/>
  <c r="B42" i="6"/>
  <c r="B43" i="6"/>
  <c r="B44" i="6"/>
  <c r="B45" i="6"/>
  <c r="B46" i="6"/>
  <c r="C39" i="6"/>
  <c r="C40" i="6"/>
  <c r="C41" i="6"/>
  <c r="C42" i="6"/>
  <c r="C43" i="6"/>
  <c r="C44" i="6"/>
  <c r="C45" i="6"/>
  <c r="C46" i="6"/>
  <c r="D39" i="6"/>
  <c r="D40" i="6"/>
  <c r="D41" i="6"/>
  <c r="D42" i="6"/>
  <c r="D43" i="6"/>
  <c r="D44" i="6"/>
  <c r="D45" i="6"/>
  <c r="D46" i="6"/>
  <c r="E39" i="6"/>
  <c r="E40" i="6"/>
  <c r="E41" i="6"/>
  <c r="E42" i="6"/>
  <c r="E43" i="6"/>
  <c r="E44" i="6"/>
  <c r="E45" i="6"/>
  <c r="E46" i="6"/>
  <c r="F39" i="6"/>
  <c r="F40" i="6"/>
  <c r="F41" i="6"/>
  <c r="F42" i="6"/>
  <c r="F43" i="6"/>
  <c r="F44" i="6"/>
  <c r="F45" i="6"/>
  <c r="F46" i="6"/>
  <c r="J39" i="6"/>
  <c r="G39" i="6" s="1"/>
  <c r="J40" i="6"/>
  <c r="G40" i="6" s="1"/>
  <c r="J41" i="6"/>
  <c r="G41" i="6" s="1"/>
  <c r="J42" i="6"/>
  <c r="G42" i="6" s="1"/>
  <c r="J43" i="6"/>
  <c r="G43" i="6" s="1"/>
  <c r="J44" i="6"/>
  <c r="G44" i="6" s="1"/>
  <c r="J45" i="6"/>
  <c r="G45" i="6" s="1"/>
  <c r="J46" i="6"/>
  <c r="G46" i="6" s="1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J3" i="6"/>
  <c r="G3" i="6" s="1"/>
  <c r="J4" i="6"/>
  <c r="G4" i="6" s="1"/>
  <c r="J5" i="6"/>
  <c r="G5" i="6" s="1"/>
  <c r="J6" i="6"/>
  <c r="G6" i="6" s="1"/>
  <c r="J7" i="6"/>
  <c r="G7" i="6" s="1"/>
  <c r="J8" i="6"/>
  <c r="G8" i="6" s="1"/>
  <c r="J9" i="6"/>
  <c r="G9" i="6" s="1"/>
  <c r="J10" i="6"/>
  <c r="G10" i="6" s="1"/>
  <c r="J11" i="6"/>
  <c r="G11" i="6" s="1"/>
  <c r="J12" i="6"/>
  <c r="G12" i="6" s="1"/>
  <c r="J13" i="6"/>
  <c r="G13" i="6" s="1"/>
  <c r="J14" i="6"/>
  <c r="G14" i="6" s="1"/>
  <c r="J15" i="6"/>
  <c r="G15" i="6" s="1"/>
  <c r="J16" i="6"/>
  <c r="G16" i="6" s="1"/>
  <c r="J17" i="6"/>
  <c r="G17" i="6" s="1"/>
  <c r="J18" i="6"/>
  <c r="G18" i="6" s="1"/>
  <c r="J19" i="6"/>
  <c r="G19" i="6" s="1"/>
  <c r="J20" i="6"/>
  <c r="G20" i="6" s="1"/>
  <c r="J21" i="6"/>
  <c r="G21" i="6" s="1"/>
  <c r="J22" i="6"/>
  <c r="G22" i="6" s="1"/>
  <c r="J23" i="6"/>
  <c r="G23" i="6" s="1"/>
  <c r="J24" i="6"/>
  <c r="G24" i="6" s="1"/>
  <c r="J25" i="6"/>
  <c r="G25" i="6" s="1"/>
  <c r="J26" i="6"/>
  <c r="G26" i="6" s="1"/>
  <c r="J27" i="6"/>
  <c r="G27" i="6" s="1"/>
  <c r="J28" i="6"/>
  <c r="G28" i="6" s="1"/>
  <c r="J29" i="6"/>
  <c r="G29" i="6" s="1"/>
  <c r="J30" i="6"/>
  <c r="G30" i="6" s="1"/>
  <c r="J31" i="6"/>
  <c r="G31" i="6" s="1"/>
  <c r="J32" i="6"/>
  <c r="G32" i="6" s="1"/>
  <c r="J33" i="6"/>
  <c r="G33" i="6" s="1"/>
  <c r="J34" i="6"/>
  <c r="G34" i="6" s="1"/>
  <c r="J35" i="6"/>
  <c r="G35" i="6" s="1"/>
  <c r="J36" i="6"/>
  <c r="G36" i="6" s="1"/>
  <c r="J37" i="6"/>
  <c r="G37" i="6" s="1"/>
  <c r="J38" i="6"/>
  <c r="G38" i="6" s="1"/>
  <c r="J2" i="6"/>
  <c r="G2" i="6" s="1"/>
  <c r="G13" i="9"/>
  <c r="G14" i="9"/>
  <c r="G15" i="9"/>
  <c r="G16" i="9"/>
  <c r="G17" i="9"/>
  <c r="G18" i="9"/>
  <c r="G19" i="9"/>
  <c r="G20" i="9"/>
  <c r="G21" i="9"/>
  <c r="C4" i="9"/>
  <c r="D4" i="9"/>
  <c r="E4" i="9"/>
  <c r="A38" i="6"/>
  <c r="B38" i="6"/>
  <c r="C38" i="6"/>
  <c r="D38" i="6"/>
  <c r="E38" i="6"/>
  <c r="F38" i="6"/>
  <c r="A37" i="6"/>
  <c r="B37" i="6"/>
  <c r="C37" i="6"/>
  <c r="D37" i="6"/>
  <c r="E37" i="6"/>
  <c r="F37" i="6"/>
  <c r="A36" i="6"/>
  <c r="B36" i="6"/>
  <c r="C36" i="6"/>
  <c r="D36" i="6"/>
  <c r="E36" i="6"/>
  <c r="F36" i="6"/>
  <c r="A32" i="6"/>
  <c r="A33" i="6"/>
  <c r="A34" i="6"/>
  <c r="A35" i="6"/>
  <c r="B32" i="6"/>
  <c r="B33" i="6"/>
  <c r="B34" i="6"/>
  <c r="B35" i="6"/>
  <c r="C32" i="6"/>
  <c r="C33" i="6"/>
  <c r="C34" i="6"/>
  <c r="C35" i="6"/>
  <c r="D32" i="6"/>
  <c r="D33" i="6"/>
  <c r="D34" i="6"/>
  <c r="D35" i="6"/>
  <c r="E32" i="6"/>
  <c r="E33" i="6"/>
  <c r="E34" i="6"/>
  <c r="E35" i="6"/>
  <c r="F32" i="6"/>
  <c r="F33" i="6"/>
  <c r="F34" i="6"/>
  <c r="F35" i="6"/>
  <c r="A31" i="6"/>
  <c r="B31" i="6"/>
  <c r="C31" i="6"/>
  <c r="D31" i="6"/>
  <c r="E31" i="6"/>
  <c r="F31" i="6"/>
  <c r="A30" i="6"/>
  <c r="B30" i="6"/>
  <c r="C30" i="6"/>
  <c r="D30" i="6"/>
  <c r="E30" i="6"/>
  <c r="F30" i="6"/>
  <c r="E3" i="9"/>
  <c r="D3" i="9"/>
  <c r="C3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13" i="9"/>
  <c r="E14" i="9"/>
  <c r="E15" i="9"/>
  <c r="E16" i="9"/>
  <c r="E17" i="9"/>
  <c r="E18" i="9"/>
  <c r="E19" i="9"/>
  <c r="E20" i="9"/>
  <c r="E21" i="9"/>
  <c r="E2" i="9"/>
  <c r="A23" i="6"/>
  <c r="A24" i="6"/>
  <c r="A25" i="6"/>
  <c r="A26" i="6"/>
  <c r="A27" i="6"/>
  <c r="A28" i="6"/>
  <c r="A29" i="6"/>
  <c r="B23" i="6"/>
  <c r="B24" i="6"/>
  <c r="B25" i="6"/>
  <c r="B26" i="6"/>
  <c r="B27" i="6"/>
  <c r="B28" i="6"/>
  <c r="B29" i="6"/>
  <c r="C23" i="6"/>
  <c r="C24" i="6"/>
  <c r="C25" i="6"/>
  <c r="C26" i="6"/>
  <c r="C27" i="6"/>
  <c r="C28" i="6"/>
  <c r="C29" i="6"/>
  <c r="D23" i="6"/>
  <c r="D24" i="6"/>
  <c r="D25" i="6"/>
  <c r="D26" i="6"/>
  <c r="D27" i="6"/>
  <c r="D28" i="6"/>
  <c r="D29" i="6"/>
  <c r="E23" i="6"/>
  <c r="E24" i="6"/>
  <c r="E25" i="6"/>
  <c r="E26" i="6"/>
  <c r="E27" i="6"/>
  <c r="E28" i="6"/>
  <c r="E29" i="6"/>
  <c r="F23" i="6"/>
  <c r="F24" i="6"/>
  <c r="F25" i="6"/>
  <c r="F26" i="6"/>
  <c r="F27" i="6"/>
  <c r="F28" i="6"/>
  <c r="F29" i="6"/>
  <c r="A22" i="6"/>
  <c r="B22" i="6"/>
  <c r="C22" i="6"/>
  <c r="D22" i="6"/>
  <c r="E22" i="6"/>
  <c r="F22" i="6"/>
  <c r="A21" i="6"/>
  <c r="B21" i="6"/>
  <c r="C21" i="6"/>
  <c r="D21" i="6"/>
  <c r="E21" i="6"/>
  <c r="F21" i="6"/>
  <c r="A20" i="6"/>
  <c r="B20" i="6"/>
  <c r="C20" i="6"/>
  <c r="D20" i="6"/>
  <c r="E20" i="6"/>
  <c r="F20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D2" i="9"/>
  <c r="C2" i="9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</calcChain>
</file>

<file path=xl/sharedStrings.xml><?xml version="1.0" encoding="utf-8"?>
<sst xmlns="http://schemas.openxmlformats.org/spreadsheetml/2006/main" count="684" uniqueCount="195">
  <si>
    <t>coordinates</t>
  </si>
  <si>
    <t>amount</t>
  </si>
  <si>
    <t>capacity</t>
  </si>
  <si>
    <t>terminals</t>
  </si>
  <si>
    <t>timestep 0</t>
  </si>
  <si>
    <t>node 1</t>
  </si>
  <si>
    <t>node 2</t>
  </si>
  <si>
    <t>obstacle 0</t>
  </si>
  <si>
    <t>obstacle 1</t>
  </si>
  <si>
    <t>obstacle 2</t>
  </si>
  <si>
    <t>ID</t>
  </si>
  <si>
    <t>UTM_Easting_1</t>
  </si>
  <si>
    <t>UTM_Northing_1</t>
  </si>
  <si>
    <t>UTM_Easting_2</t>
  </si>
  <si>
    <t>UTM_Northing_2</t>
  </si>
  <si>
    <t>UTM_Easting</t>
  </si>
  <si>
    <t>UTM_Northing</t>
  </si>
  <si>
    <t>Categorie</t>
  </si>
  <si>
    <t>Node 1</t>
  </si>
  <si>
    <t>Node 2</t>
  </si>
  <si>
    <t>cluster</t>
  </si>
  <si>
    <t>Demand aardgas</t>
  </si>
  <si>
    <t>Longitude</t>
  </si>
  <si>
    <t>Latitude</t>
  </si>
  <si>
    <t>UTM_Zone</t>
  </si>
  <si>
    <t>NODES</t>
  </si>
  <si>
    <t>W01</t>
  </si>
  <si>
    <t>31N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</si>
  <si>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</si>
  <si>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</si>
  <si>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</si>
  <si>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</si>
  <si>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</si>
  <si>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</si>
  <si>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</si>
  <si>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</si>
  <si>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</si>
  <si>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</si>
  <si>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UTM_Zone1</t>
  </si>
  <si>
    <t>UTM_Zone2</t>
  </si>
  <si>
    <t>Capaciteiten</t>
  </si>
  <si>
    <t>Capaciteit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</si>
  <si>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</si>
  <si>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</si>
  <si>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</si>
  <si>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</si>
  <si>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</si>
  <si>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</si>
  <si>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</si>
  <si>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</si>
  <si>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</si>
  <si>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</si>
  <si>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</si>
  <si>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</si>
  <si>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</si>
  <si>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Industry</t>
  </si>
  <si>
    <t>IND-038</t>
  </si>
  <si>
    <t>IND-125,IND-315</t>
  </si>
  <si>
    <t>IND-126</t>
  </si>
  <si>
    <t>IND-142</t>
  </si>
  <si>
    <t>IND-154</t>
  </si>
  <si>
    <t>IND-273</t>
  </si>
  <si>
    <t>IND-282,IND-317</t>
  </si>
  <si>
    <t>Pipeline</t>
  </si>
  <si>
    <t>Road</t>
  </si>
  <si>
    <t>Waterway</t>
  </si>
  <si>
    <t>IND-023,IND-043</t>
  </si>
  <si>
    <t>IND-044</t>
  </si>
  <si>
    <t>IND-045</t>
  </si>
  <si>
    <t>IND-049</t>
  </si>
  <si>
    <t>IND-092,IND-196</t>
  </si>
  <si>
    <t>IND-133</t>
  </si>
  <si>
    <t>IND-134,IND-205</t>
  </si>
  <si>
    <t>IND-153</t>
  </si>
  <si>
    <t>IND-191,IND-283,IND-292</t>
  </si>
  <si>
    <t>IND-206,IND-223,IND-240,IND-306</t>
  </si>
  <si>
    <t>IND-226</t>
  </si>
  <si>
    <t>IND-281</t>
  </si>
  <si>
    <t>IND-342,IND-374</t>
  </si>
  <si>
    <t>W12</t>
  </si>
  <si>
    <t>W13</t>
  </si>
  <si>
    <t>W14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</si>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</sst>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"/>
    <numFmt numFmtId="165" formatCode="0.000000000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1" fillId="0" borderId="4" xfId="0" applyFont="1" applyBorder="1"/>
    <xf numFmtId="0" fontId="3" fillId="0" borderId="2" xfId="0" applyFont="1" applyBorder="1"/>
    <xf numFmtId="0" fontId="3" fillId="0" borderId="5" xfId="0" applyFont="1" applyBorder="1"/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/>
    <xf numFmtId="0" fontId="5" fillId="0" borderId="2" xfId="0" applyFont="1" applyBorder="1"/>
    <xf numFmtId="164" fontId="0" fillId="0" borderId="6" xfId="0" applyNumberFormat="1" applyBorder="1" applyAlignment="1">
      <alignment horizontal="center"/>
    </xf>
    <xf numFmtId="0" fontId="3" fillId="0" borderId="6" xfId="0" applyFont="1" applyBorder="1"/>
    <xf numFmtId="0" fontId="5" fillId="0" borderId="6" xfId="0" applyFont="1" applyBorder="1"/>
    <xf numFmtId="0" fontId="5" fillId="0" borderId="5" xfId="0" applyFon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1" fontId="0" fillId="0" borderId="2" xfId="0" applyNumberFormat="1" applyBorder="1"/>
    <xf numFmtId="1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center"/>
    </xf>
  </cellXfs>
  <cellStyles count="1">
    <cellStyle name="Standaard" xfId="0" builtinId="0"/>
  </cellStyles>
  <dxfs count="3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65" formatCode="0.0000000000000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00000000000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00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3382B5-DDBE-4A96-A02F-66187B1724FB}" name="Table3" displayName="Table3" ref="A1:G80" totalsRowShown="0" headerRowDxfId="32" dataDxfId="30" headerRowBorderDxfId="31" tableBorderDxfId="29" totalsRowBorderDxfId="28">
  <autoFilter ref="A1:G80" xr:uid="{CD3382B5-DDBE-4A96-A02F-66187B1724FB}"/>
  <tableColumns count="7">
    <tableColumn id="1" xr3:uid="{8ED322A1-F0B4-4A6B-9679-23C18FC3D5DC}" name="terminals" dataDxfId="27"/>
    <tableColumn id="5" xr3:uid="{BF1C205A-0347-468E-B13F-C19979330838}" name="ID" dataDxfId="26"/>
    <tableColumn id="2" xr3:uid="{2181ECC8-119D-4520-8720-053D91AE10E5}" name="UTM_Easting" dataDxfId="25"/>
    <tableColumn id="4" xr3:uid="{430C2FF0-DA7C-44C3-9B1C-D69ED838D74E}" name="UTM_Northing" dataDxfId="24"/>
    <tableColumn id="7" xr3:uid="{117C31E1-8720-4DA6-96D8-77DF6696D34D}" name="UTM_Zone" dataDxfId="23">
      <calculatedColumnFormula>_xlfn.XLOOKUP(Table3[[#This Row],[ID]],Tabel7[ID],Tabel7[UTM_Zone],"")</calculatedColumnFormula>
    </tableColumn>
    <tableColumn id="6" xr3:uid="{7A797B3E-DD18-4B03-A9E1-A7AAFF004D90}" name="Categorie" dataDxfId="22"/>
    <tableColumn id="3" xr3:uid="{D1CD9C65-6FA6-4EBD-9B35-3EB13822A749}" name="timestep 0" dataDxfId="21">
      <calculatedColumnFormula>_xlfn.XLOOKUP(Table3[[#This Row],[ID]],Nodes_coordinaten[cluster],Nodes_coordinaten[Demand aardgas],"")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>
  <autoFilter ref="A1:C3" xr:uid="{00000000-0009-0000-0100-000002000000}"/>
  <tableColumns count="3">
    <tableColumn id="1" xr3:uid="{00000000-0010-0000-0100-000001000000}" name="coordinates"/>
    <tableColumn id="2" xr3:uid="{00000000-0010-0000-0100-000002000000}" name="amount"/>
    <tableColumn id="3" xr3:uid="{00000000-0010-0000-0100-000003000000}" name="capacit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B65" totalsRowShown="0" headerRowDxfId="20" dataDxfId="19">
  <autoFilter ref="A1:B65" xr:uid="{00000000-0009-0000-0100-000004000000}"/>
  <tableColumns count="2">
    <tableColumn id="1" xr3:uid="{00000000-0010-0000-0200-000001000000}" name="node 1" dataDxfId="18"/>
    <tableColumn id="2" xr3:uid="{00000000-0010-0000-0200-000002000000}" name="node 2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C9" totalsRowShown="0" headerRowDxfId="16" dataDxfId="15">
  <autoFilter ref="A1:C9" xr:uid="{00000000-0009-0000-0100-000005000000}"/>
  <tableColumns count="3">
    <tableColumn id="1" xr3:uid="{00000000-0010-0000-0300-000001000000}" name="obstacle 0" dataDxfId="14"/>
    <tableColumn id="2" xr3:uid="{00000000-0010-0000-0300-000002000000}" name="obstacle 1" dataDxfId="13"/>
    <tableColumn id="3" xr3:uid="{00000000-0010-0000-0300-000003000000}" name="obstacle 2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J139" totalsRowShown="0" headerRowDxfId="11" dataDxfId="10">
  <autoFilter ref="A1:J139" xr:uid="{00000000-0009-0000-0100-000001000000}"/>
  <tableColumns count="10">
    <tableColumn id="1" xr3:uid="{00000000-0010-0000-0400-000001000000}" name="UTM_Easting_1" dataDxfId="9">
      <calculatedColumnFormula>_xlfn.XLOOKUP(Table1[[#This Row],[Node 1]],Tabel7[ID],Tabel7[UTM_Easting],"")</calculatedColumnFormula>
    </tableColumn>
    <tableColumn id="4" xr3:uid="{155F7021-46C6-4D81-AD7E-472857C84DDF}" name="UTM_Northing_1" dataDxfId="8">
      <calculatedColumnFormula>_xlfn.XLOOKUP(Table1[[#This Row],[Node 1]],Tabel7[ID],Tabel7[UTM_Northing],"")</calculatedColumnFormula>
    </tableColumn>
    <tableColumn id="9" xr3:uid="{E7EBF74F-FFDD-45C0-9059-354AC24A9F97}" name="UTM_Zone1" dataDxfId="7">
      <calculatedColumnFormula>_xlfn.XLOOKUP(Table1[[#This Row],[Node 1]],Tabel7[ID],Tabel7[UTM_Zone],"")</calculatedColumnFormula>
    </tableColumn>
    <tableColumn id="2" xr3:uid="{00000000-0010-0000-0400-000002000000}" name="UTM_Easting_2" dataDxfId="6">
      <calculatedColumnFormula>_xlfn.XLOOKUP(Table1[[#This Row],[Node 2]],Tabel7[ID],Tabel7[UTM_Easting],"")</calculatedColumnFormula>
    </tableColumn>
    <tableColumn id="5" xr3:uid="{7E38811E-9E59-41D5-A067-C54BB12B10B7}" name="UTM_Northing_2" dataDxfId="5">
      <calculatedColumnFormula>_xlfn.XLOOKUP(Table1[[#This Row],[Node 2]],Tabel7[ID],Tabel7[UTM_Northing],"")</calculatedColumnFormula>
    </tableColumn>
    <tableColumn id="10" xr3:uid="{71A8C6C7-02D9-4850-B9E0-1F742120F30E}" name="UTM_Zone2" dataDxfId="4">
      <calculatedColumnFormula>_xlfn.XLOOKUP(Table1[[#This Row],[Node 2]],Tabel7[ID],Tabel7[UTM_Zone],"")</calculatedColumnFormula>
    </tableColumn>
    <tableColumn id="3" xr3:uid="{00000000-0010-0000-0400-000003000000}" name="capacity" dataDxfId="3">
      <calculatedColumnFormula>_xlfn.XLOOKUP(Table1[[#This Row],[Categorie]],Tabel8[Categorie],Tabel8[Capaciteit],"")</calculatedColumnFormula>
    </tableColumn>
    <tableColumn id="6" xr3:uid="{3DE0BA6A-B360-4024-A784-D1B2D165B0E4}" name="Node 1" dataDxfId="2"/>
    <tableColumn id="8" xr3:uid="{51F462C3-6578-433B-A0BA-99F598F31470}" name="Node 2" dataDxfId="1"/>
    <tableColumn id="7" xr3:uid="{271158FC-84DA-47C5-A865-D07EA48DF3D0}" name="Categorie" dataDxfId="0">
      <calculatedColumnFormula>IF(ISNUMBER(FIND("P",Table1[[#This Row],[Node 1]])),"Pipeline",
 IF(ISNUMBER(FIND("W",Table1[[#This Row],[Node 1]])),"Waterway",
 IF(ISNUMBER(FIND("R",Table1[[#This Row],[Node 1]])),"Road",
 "")))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52F5E0-78FD-4D57-9094-6EB53F56DBAD}" name="Nodes_coordinaten" displayName="Nodes_coordinaten" ref="A2:H22" totalsRowShown="0">
  <autoFilter ref="A2:H22" xr:uid="{C752F5E0-78FD-4D57-9094-6EB53F56DBAD}"/>
  <tableColumns count="8">
    <tableColumn id="1" xr3:uid="{52B01A56-BA7C-49D7-AEE5-AB087FDE7866}" name="cluster"/>
    <tableColumn id="2" xr3:uid="{03A696B1-D7B3-422F-AEB8-B34472ECF2B7}" name="Demand aardgas"/>
    <tableColumn id="3" xr3:uid="{2F6DCE5D-2C1C-4E12-874E-337BDC10AC42}" name="ID"/>
    <tableColumn id="5" xr3:uid="{A9E37F64-7E0B-4ECE-8642-18158482FB14}" name="Longitude"/>
    <tableColumn id="6" xr3:uid="{1A8736AA-54DE-4CFF-B44D-E0317919360E}" name="Latitude"/>
    <tableColumn id="7" xr3:uid="{9737C155-D96D-4904-861F-95CD99B09587}" name="UTM_Easting"/>
    <tableColumn id="8" xr3:uid="{E5324D25-0DF3-4ABF-AF41-D250BE3690C1}" name="UTM_Northing"/>
    <tableColumn id="9" xr3:uid="{E95CA955-8B43-4287-9A6F-2A28AB5403DD}" name="UTM_Zon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297E1B-E0D4-4ADC-98AF-042C26EC7E74}" name="Tabel7" displayName="Tabel7" ref="A1:F141" totalsRowShown="0">
  <autoFilter ref="A1:F141" xr:uid="{8C297E1B-E0D4-4ADC-98AF-042C26EC7E74}"/>
  <tableColumns count="6">
    <tableColumn id="1" xr3:uid="{DE582C5C-6136-40BC-A8E8-6D8121B45941}" name="ID"/>
    <tableColumn id="2" xr3:uid="{4E567C0E-99A6-4BB5-B767-71C9B7E65BA5}" name="Longitude"/>
    <tableColumn id="3" xr3:uid="{36D06F3C-6ABE-4386-B288-B4BCDCBBC0DA}" name="Latitude"/>
    <tableColumn id="4" xr3:uid="{19AA2BB1-59D3-4BA5-A118-994BB90DFC2E}" name="UTM_Easting"/>
    <tableColumn id="5" xr3:uid="{09826841-D50B-4910-97EF-2340DC86D6F7}" name="UTM_Northing"/>
    <tableColumn id="6" xr3:uid="{2C3A014A-7E17-4177-A061-A82B9A2A5A5A}" name="UTM_Zon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D35850-840E-4CB6-8243-C328C4EEB97C}" name="Tabel8" displayName="Tabel8" ref="I2:J5" totalsRowShown="0">
  <autoFilter ref="I2:J5" xr:uid="{0AD35850-840E-4CB6-8243-C328C4EEB97C}"/>
  <tableColumns count="2">
    <tableColumn id="1" xr3:uid="{B5C39A0F-29F1-4FB0-BC4D-F5699EA05B7A}" name="Categorie"/>
    <tableColumn id="2" xr3:uid="{DE68267B-5B07-4C95-BC82-09D1AE814554}" name="Capacite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B20F-5AAF-4BCB-9949-8687818E7D36}">
  <dimension ref="A1:G94"/>
  <sheetViews>
    <sheetView workbookViewId="0">
      <selection activeCell="J5" sqref="J5"/>
    </sheetView>
  </sheetViews>
  <sheetFormatPr defaultRowHeight="15" x14ac:dyDescent="0.25"/>
  <cols>
    <col min="1" max="2" width="11" customWidth="1"/>
    <col min="3" max="3" width="19" customWidth="1"/>
    <col min="4" max="6" width="19.85546875" customWidth="1"/>
    <col min="7" max="7" width="12" customWidth="1"/>
  </cols>
  <sheetData>
    <row r="1" spans="1:7" x14ac:dyDescent="0.25">
      <c r="A1" s="8" t="s">
        <v>3</v>
      </c>
      <c r="B1" s="8" t="s">
        <v>10</v>
      </c>
      <c r="C1" s="9" t="s">
        <v>15</v>
      </c>
      <c r="D1" s="9" t="s">
        <v>16</v>
      </c>
      <c r="E1" s="9" t="s">
        <v>24</v>
      </c>
      <c r="F1" s="9" t="s">
        <v>17</v>
      </c>
      <c r="G1" s="9" t="s">
        <v>4</v>
      </c>
    </row>
    <row r="2" spans="1:7" x14ac:dyDescent="0.25">
      <c r="A2" s="10">
        <v>0</v>
      </c>
      <c r="B2" s="15" t="s">
        <v>26</v>
      </c>
      <c r="C2" s="20">
        <f>_xlfn.XLOOKUP(Table3[[#This Row],[ID]],Tabel7[ID],Tabel7[UTM_Easting],"")</f>
        <v>725983</v>
      </c>
      <c r="D2" s="20">
        <f>_xlfn.XLOOKUP(Table3[[#This Row],[ID]],Tabel7[ID],Tabel7[UTM_Northing],"")</f>
        <v>5905739</v>
      </c>
      <c r="E2" s="20" t="str">
        <f>_xlfn.XLOOKUP(Table3[[#This Row],[ID]],Tabel7[ID],Tabel7[UTM_Zone],"")</f>
        <v>31N</v>
      </c>
      <c r="F2" s="20" t="s">
        <v>65</v>
      </c>
      <c r="G2" s="26">
        <v>-300</v>
      </c>
    </row>
    <row r="3" spans="1:7" x14ac:dyDescent="0.25">
      <c r="A3" s="10">
        <v>1</v>
      </c>
      <c r="B3" s="10" t="s">
        <v>81</v>
      </c>
      <c r="C3" s="20">
        <f>_xlfn.XLOOKUP(Table3[[#This Row],[ID]],Tabel7[ID],Tabel7[UTM_Easting],"")</f>
        <v>761410</v>
      </c>
      <c r="D3" s="20">
        <f>_xlfn.XLOOKUP(Table3[[#This Row],[ID]],Tabel7[ID],Tabel7[UTM_Northing],"")</f>
        <v>5915836</v>
      </c>
      <c r="E3" s="20" t="str">
        <f>_xlfn.XLOOKUP(Table3[[#This Row],[ID]],Tabel7[ID],Tabel7[UTM_Zone],"")</f>
        <v>31N</v>
      </c>
      <c r="F3" s="20" t="s">
        <v>65</v>
      </c>
      <c r="G3" s="25">
        <v>-300</v>
      </c>
    </row>
    <row r="4" spans="1:7" x14ac:dyDescent="0.25">
      <c r="A4" s="10">
        <v>2</v>
      </c>
      <c r="B4" s="10" t="s">
        <v>194</v>
      </c>
      <c r="C4" s="20">
        <f>_xlfn.XLOOKUP(Table3[[#This Row],[ID]],Tabel7[ID],Tabel7[UTM_Easting],"")</f>
        <v>756824</v>
      </c>
      <c r="D4" s="20">
        <f>_xlfn.XLOOKUP(Table3[[#This Row],[ID]],Tabel7[ID],Tabel7[UTM_Northing],"")</f>
        <v>5928614</v>
      </c>
      <c r="E4" s="20" t="str">
        <f>_xlfn.XLOOKUP(Table3[[#This Row],[ID]],Tabel7[ID],Tabel7[UTM_Zone],"")</f>
        <v>31N</v>
      </c>
      <c r="F4" s="13" t="s">
        <v>63</v>
      </c>
      <c r="G4" s="25">
        <v>-300</v>
      </c>
    </row>
    <row r="5" spans="1:7" x14ac:dyDescent="0.25">
      <c r="A5" s="10">
        <v>3</v>
      </c>
      <c r="B5" s="15" t="s">
        <v>150</v>
      </c>
      <c r="C5" s="20">
        <f>_xlfn.XLOOKUP(Table3[[#This Row],[ID]],Tabel7[ID],Tabel7[UTM_Easting],"")</f>
        <v>723079</v>
      </c>
      <c r="D5" s="20">
        <f>_xlfn.XLOOKUP(Table3[[#This Row],[ID]],Tabel7[ID],Tabel7[UTM_Northing],"")</f>
        <v>5888091</v>
      </c>
      <c r="E5" s="20" t="str">
        <f>_xlfn.XLOOKUP(Table3[[#This Row],[ID]],Tabel7[ID],Tabel7[UTM_Zone],"")</f>
        <v>31N</v>
      </c>
      <c r="F5" s="13" t="s">
        <v>63</v>
      </c>
      <c r="G5" s="26">
        <v>-500</v>
      </c>
    </row>
    <row r="6" spans="1:7" x14ac:dyDescent="0.25">
      <c r="A6" s="10">
        <v>4</v>
      </c>
      <c r="B6" s="15" t="s">
        <v>187</v>
      </c>
      <c r="C6" s="20">
        <f>_xlfn.XLOOKUP(Table3[[#This Row],[ID]],Tabel7[ID],Tabel7[UTM_Easting],"")</f>
        <v>781590</v>
      </c>
      <c r="D6" s="20">
        <f>_xlfn.XLOOKUP(Table3[[#This Row],[ID]],Tabel7[ID],Tabel7[UTM_Northing],"")</f>
        <v>5903178</v>
      </c>
      <c r="E6" s="20" t="str">
        <f>_xlfn.XLOOKUP(Table3[[#This Row],[ID]],Tabel7[ID],Tabel7[UTM_Zone],"")</f>
        <v>31N</v>
      </c>
      <c r="F6" s="13" t="s">
        <v>63</v>
      </c>
      <c r="G6" s="25">
        <v>-500</v>
      </c>
    </row>
    <row r="7" spans="1:7" x14ac:dyDescent="0.25">
      <c r="A7" s="10">
        <v>5</v>
      </c>
      <c r="B7" s="15" t="s">
        <v>183</v>
      </c>
      <c r="C7" s="20">
        <f>_xlfn.XLOOKUP(Table3[[#This Row],[ID]],Tabel7[ID],Tabel7[UTM_Easting],"")</f>
        <v>736823</v>
      </c>
      <c r="D7" s="20">
        <f>_xlfn.XLOOKUP(Table3[[#This Row],[ID]],Tabel7[ID],Tabel7[UTM_Northing],"")</f>
        <v>5838838</v>
      </c>
      <c r="E7" s="20" t="str">
        <f>_xlfn.XLOOKUP(Table3[[#This Row],[ID]],Tabel7[ID],Tabel7[UTM_Zone],"")</f>
        <v>31N</v>
      </c>
      <c r="F7" s="13" t="s">
        <v>63</v>
      </c>
      <c r="G7" s="25">
        <v>-500</v>
      </c>
    </row>
    <row r="8" spans="1:7" x14ac:dyDescent="0.25">
      <c r="A8" s="10">
        <v>6</v>
      </c>
      <c r="B8" s="15" t="s">
        <v>42</v>
      </c>
      <c r="C8" s="20">
        <f>_xlfn.XLOOKUP(Table3[[#This Row],[ID]],Tabel7[ID],Tabel7[UTM_Easting],"")</f>
        <v>732448</v>
      </c>
      <c r="D8" s="20">
        <f>_xlfn.XLOOKUP(Table3[[#This Row],[ID]],Tabel7[ID],Tabel7[UTM_Northing],"")</f>
        <v>5838026</v>
      </c>
      <c r="E8" s="20" t="str">
        <f>_xlfn.XLOOKUP(Table3[[#This Row],[ID]],Tabel7[ID],Tabel7[UTM_Zone],"")</f>
        <v>31N</v>
      </c>
      <c r="F8" s="20" t="s">
        <v>64</v>
      </c>
      <c r="G8" s="26">
        <v>-300</v>
      </c>
    </row>
    <row r="9" spans="1:7" x14ac:dyDescent="0.25">
      <c r="A9" s="10">
        <v>7</v>
      </c>
      <c r="B9" s="15" t="s">
        <v>146</v>
      </c>
      <c r="C9" s="20">
        <f>_xlfn.XLOOKUP(Table3[[#This Row],[ID]],Tabel7[ID],Tabel7[UTM_Easting],"")</f>
        <v>719977</v>
      </c>
      <c r="D9" s="20">
        <f>_xlfn.XLOOKUP(Table3[[#This Row],[ID]],Tabel7[ID],Tabel7[UTM_Northing],"")</f>
        <v>5842318</v>
      </c>
      <c r="E9" s="20" t="str">
        <f>_xlfn.XLOOKUP(Table3[[#This Row],[ID]],Tabel7[ID],Tabel7[UTM_Zone],"")</f>
        <v>31N</v>
      </c>
      <c r="F9" s="20" t="s">
        <v>64</v>
      </c>
      <c r="G9" s="25">
        <v>-300</v>
      </c>
    </row>
    <row r="10" spans="1:7" x14ac:dyDescent="0.25">
      <c r="A10" s="10">
        <v>8</v>
      </c>
      <c r="B10" s="19" t="s">
        <v>143</v>
      </c>
      <c r="C10" s="20">
        <f>_xlfn.XLOOKUP(Table3[[#This Row],[ID]],Tabel7[ID],Tabel7[UTM_Easting],"")</f>
        <v>772537</v>
      </c>
      <c r="D10" s="20">
        <f>_xlfn.XLOOKUP(Table3[[#This Row],[ID]],Tabel7[ID],Tabel7[UTM_Northing],"")</f>
        <v>5849992</v>
      </c>
      <c r="E10" s="20" t="str">
        <f>_xlfn.XLOOKUP(Table3[[#This Row],[ID]],Tabel7[ID],Tabel7[UTM_Zone],"")</f>
        <v>31N</v>
      </c>
      <c r="F10" s="20" t="s">
        <v>64</v>
      </c>
      <c r="G10" s="25">
        <v>-300</v>
      </c>
    </row>
    <row r="11" spans="1:7" x14ac:dyDescent="0.25">
      <c r="A11" s="10">
        <v>9</v>
      </c>
      <c r="B11" s="15" t="s">
        <v>149</v>
      </c>
      <c r="C11" s="20">
        <f>_xlfn.XLOOKUP(Table3[[#This Row],[ID]],Tabel7[ID],Tabel7[UTM_Easting],"")</f>
        <v>725547</v>
      </c>
      <c r="D11" s="20">
        <f>_xlfn.XLOOKUP(Table3[[#This Row],[ID]],Tabel7[ID],Tabel7[UTM_Northing],"")</f>
        <v>5898023</v>
      </c>
      <c r="E11" s="20" t="str">
        <f>_xlfn.XLOOKUP(Table3[[#This Row],[ID]],Tabel7[ID],Tabel7[UTM_Zone],"")</f>
        <v>31N</v>
      </c>
      <c r="F11" s="20" t="s">
        <v>64</v>
      </c>
      <c r="G11" s="26">
        <v>-300</v>
      </c>
    </row>
    <row r="12" spans="1:7" x14ac:dyDescent="0.25">
      <c r="A12" s="10">
        <v>10</v>
      </c>
      <c r="B12" s="15" t="s">
        <v>118</v>
      </c>
      <c r="C12" s="20">
        <f>_xlfn.XLOOKUP(Table3[[#This Row],[ID]],Tabel7[ID],Tabel7[UTM_Easting],"")</f>
        <v>756302</v>
      </c>
      <c r="D12" s="20">
        <f>_xlfn.XLOOKUP(Table3[[#This Row],[ID]],Tabel7[ID],Tabel7[UTM_Northing],"")</f>
        <v>5926422</v>
      </c>
      <c r="E12" s="20" t="str">
        <f>_xlfn.XLOOKUP(Table3[[#This Row],[ID]],Tabel7[ID],Tabel7[UTM_Zone],"")</f>
        <v>31N</v>
      </c>
      <c r="F12" s="20" t="s">
        <v>64</v>
      </c>
      <c r="G12" s="25">
        <v>-300</v>
      </c>
    </row>
    <row r="13" spans="1:7" x14ac:dyDescent="0.25">
      <c r="A13" s="10">
        <v>11</v>
      </c>
      <c r="B13" s="15">
        <v>18</v>
      </c>
      <c r="C13" s="20">
        <f>_xlfn.XLOOKUP(Table3[[#This Row],[ID]],Nodes_coordinaten[cluster],Nodes_coordinaten[UTM_Easting],"")</f>
        <v>747425</v>
      </c>
      <c r="D13" s="20">
        <f>_xlfn.XLOOKUP(Table3[[#This Row],[ID]],Nodes_coordinaten[cluster],Nodes_coordinaten[UTM_Northing],"")</f>
        <v>5897614</v>
      </c>
      <c r="E13" s="20" t="str">
        <f>_xlfn.XLOOKUP(Table3[[#This Row],[ID]],Nodes_coordinaten[cluster],Nodes_coordinaten[UTM_Zone],"")</f>
        <v>31N</v>
      </c>
      <c r="F13" s="20" t="s">
        <v>55</v>
      </c>
      <c r="G13" s="26">
        <f>_xlfn.XLOOKUP(Table3[[#This Row],[ID]],Nodes_coordinaten[cluster],Nodes_coordinaten[Demand aardgas],"")</f>
        <v>15.914271009484599</v>
      </c>
    </row>
    <row r="14" spans="1:7" x14ac:dyDescent="0.25">
      <c r="A14" s="10">
        <v>12</v>
      </c>
      <c r="B14" s="15">
        <v>28</v>
      </c>
      <c r="C14" s="20">
        <f>_xlfn.XLOOKUP(Table3[[#This Row],[ID]],Nodes_coordinaten[cluster],Nodes_coordinaten[UTM_Easting],"")</f>
        <v>736694</v>
      </c>
      <c r="D14" s="20">
        <f>_xlfn.XLOOKUP(Table3[[#This Row],[ID]],Nodes_coordinaten[cluster],Nodes_coordinaten[UTM_Northing],"")</f>
        <v>5854637</v>
      </c>
      <c r="E14" s="20" t="str">
        <f>_xlfn.XLOOKUP(Table3[[#This Row],[ID]],Nodes_coordinaten[cluster],Nodes_coordinaten[UTM_Zone],"")</f>
        <v>31N</v>
      </c>
      <c r="F14" s="20" t="s">
        <v>55</v>
      </c>
      <c r="G14" s="26">
        <f>_xlfn.XLOOKUP(Table3[[#This Row],[ID]],Nodes_coordinaten[cluster],Nodes_coordinaten[Demand aardgas],"")</f>
        <v>1.160714285714286</v>
      </c>
    </row>
    <row r="15" spans="1:7" x14ac:dyDescent="0.25">
      <c r="A15" s="10">
        <v>13</v>
      </c>
      <c r="B15" s="15">
        <v>30</v>
      </c>
      <c r="C15" s="20">
        <f>_xlfn.XLOOKUP(Table3[[#This Row],[ID]],Nodes_coordinaten[cluster],Nodes_coordinaten[UTM_Easting],"")</f>
        <v>774888</v>
      </c>
      <c r="D15" s="20">
        <f>_xlfn.XLOOKUP(Table3[[#This Row],[ID]],Nodes_coordinaten[cluster],Nodes_coordinaten[UTM_Northing],"")</f>
        <v>5872049</v>
      </c>
      <c r="E15" s="20" t="str">
        <f>_xlfn.XLOOKUP(Table3[[#This Row],[ID]],Nodes_coordinaten[cluster],Nodes_coordinaten[UTM_Zone],"")</f>
        <v>31N</v>
      </c>
      <c r="F15" s="20" t="s">
        <v>55</v>
      </c>
      <c r="G15" s="26">
        <f>_xlfn.XLOOKUP(Table3[[#This Row],[ID]],Nodes_coordinaten[cluster],Nodes_coordinaten[Demand aardgas],"")</f>
        <v>12.758620689655171</v>
      </c>
    </row>
    <row r="16" spans="1:7" x14ac:dyDescent="0.25">
      <c r="A16" s="10">
        <v>14</v>
      </c>
      <c r="B16" s="15">
        <v>31</v>
      </c>
      <c r="C16" s="20">
        <f>_xlfn.XLOOKUP(Table3[[#This Row],[ID]],Nodes_coordinaten[cluster],Nodes_coordinaten[UTM_Easting],"")</f>
        <v>759720</v>
      </c>
      <c r="D16" s="20">
        <f>_xlfn.XLOOKUP(Table3[[#This Row],[ID]],Nodes_coordinaten[cluster],Nodes_coordinaten[UTM_Northing],"")</f>
        <v>5878171</v>
      </c>
      <c r="E16" s="20" t="str">
        <f>_xlfn.XLOOKUP(Table3[[#This Row],[ID]],Nodes_coordinaten[cluster],Nodes_coordinaten[UTM_Zone],"")</f>
        <v>31N</v>
      </c>
      <c r="F16" s="20" t="s">
        <v>55</v>
      </c>
      <c r="G16" s="26">
        <f>_xlfn.XLOOKUP(Table3[[#This Row],[ID]],Nodes_coordinaten[cluster],Nodes_coordinaten[Demand aardgas],"")</f>
        <v>12.758620689655171</v>
      </c>
    </row>
    <row r="17" spans="1:7" x14ac:dyDescent="0.25">
      <c r="A17" s="10">
        <v>15</v>
      </c>
      <c r="B17" s="15">
        <v>34</v>
      </c>
      <c r="C17" s="20">
        <f>_xlfn.XLOOKUP(Table3[[#This Row],[ID]],Nodes_coordinaten[cluster],Nodes_coordinaten[UTM_Easting],"")</f>
        <v>734385</v>
      </c>
      <c r="D17" s="20">
        <f>_xlfn.XLOOKUP(Table3[[#This Row],[ID]],Nodes_coordinaten[cluster],Nodes_coordinaten[UTM_Northing],"")</f>
        <v>5921963</v>
      </c>
      <c r="E17" s="20" t="str">
        <f>_xlfn.XLOOKUP(Table3[[#This Row],[ID]],Nodes_coordinaten[cluster],Nodes_coordinaten[UTM_Zone],"")</f>
        <v>31N</v>
      </c>
      <c r="F17" s="20" t="s">
        <v>55</v>
      </c>
      <c r="G17" s="26">
        <f>_xlfn.XLOOKUP(Table3[[#This Row],[ID]],Nodes_coordinaten[cluster],Nodes_coordinaten[Demand aardgas],"")</f>
        <v>12.758620689655171</v>
      </c>
    </row>
    <row r="18" spans="1:7" x14ac:dyDescent="0.25">
      <c r="A18" s="10">
        <v>16</v>
      </c>
      <c r="B18" s="15">
        <v>57</v>
      </c>
      <c r="C18" s="20">
        <f>_xlfn.XLOOKUP(Table3[[#This Row],[ID]],Nodes_coordinaten[cluster],Nodes_coordinaten[UTM_Easting],"")</f>
        <v>741751</v>
      </c>
      <c r="D18" s="20">
        <f>_xlfn.XLOOKUP(Table3[[#This Row],[ID]],Nodes_coordinaten[cluster],Nodes_coordinaten[UTM_Northing],"")</f>
        <v>5900427</v>
      </c>
      <c r="E18" s="20" t="str">
        <f>_xlfn.XLOOKUP(Table3[[#This Row],[ID]],Nodes_coordinaten[cluster],Nodes_coordinaten[UTM_Zone],"")</f>
        <v>31N</v>
      </c>
      <c r="F18" s="20" t="s">
        <v>55</v>
      </c>
      <c r="G18" s="26">
        <f>_xlfn.XLOOKUP(Table3[[#This Row],[ID]],Nodes_coordinaten[cluster],Nodes_coordinaten[Demand aardgas],"")</f>
        <v>1.306000220799294</v>
      </c>
    </row>
    <row r="19" spans="1:7" x14ac:dyDescent="0.25">
      <c r="A19" s="10">
        <v>17</v>
      </c>
      <c r="B19" s="18">
        <v>74</v>
      </c>
      <c r="C19" s="20">
        <f>_xlfn.XLOOKUP(Table3[[#This Row],[ID]],Nodes_coordinaten[cluster],Nodes_coordinaten[UTM_Easting],"")</f>
        <v>737559</v>
      </c>
      <c r="D19" s="20">
        <f>_xlfn.XLOOKUP(Table3[[#This Row],[ID]],Nodes_coordinaten[cluster],Nodes_coordinaten[UTM_Northing],"")</f>
        <v>5845984</v>
      </c>
      <c r="E19" s="20" t="str">
        <f>_xlfn.XLOOKUP(Table3[[#This Row],[ID]],Nodes_coordinaten[cluster],Nodes_coordinaten[UTM_Zone],"")</f>
        <v>31N</v>
      </c>
      <c r="F19" s="20" t="s">
        <v>55</v>
      </c>
      <c r="G19" s="26">
        <f>_xlfn.XLOOKUP(Table3[[#This Row],[ID]],Nodes_coordinaten[cluster],Nodes_coordinaten[Demand aardgas],"")</f>
        <v>20.534574468085111</v>
      </c>
    </row>
    <row r="20" spans="1:7" x14ac:dyDescent="0.25">
      <c r="A20" s="10">
        <v>18</v>
      </c>
      <c r="B20" s="15">
        <v>75</v>
      </c>
      <c r="C20" s="20">
        <f>_xlfn.XLOOKUP(Table3[[#This Row],[ID]],Nodes_coordinaten[cluster],Nodes_coordinaten[UTM_Easting],"")</f>
        <v>735177</v>
      </c>
      <c r="D20" s="20">
        <f>_xlfn.XLOOKUP(Table3[[#This Row],[ID]],Nodes_coordinaten[cluster],Nodes_coordinaten[UTM_Northing],"")</f>
        <v>5846728</v>
      </c>
      <c r="E20" s="20" t="str">
        <f>_xlfn.XLOOKUP(Table3[[#This Row],[ID]],Nodes_coordinaten[cluster],Nodes_coordinaten[UTM_Zone],"")</f>
        <v>31N</v>
      </c>
      <c r="F20" s="20" t="s">
        <v>55</v>
      </c>
      <c r="G20" s="26">
        <f>_xlfn.XLOOKUP(Table3[[#This Row],[ID]],Nodes_coordinaten[cluster],Nodes_coordinaten[Demand aardgas],"")</f>
        <v>12.875</v>
      </c>
    </row>
    <row r="21" spans="1:7" x14ac:dyDescent="0.25">
      <c r="A21" s="10">
        <v>19</v>
      </c>
      <c r="B21" s="15">
        <v>79</v>
      </c>
      <c r="C21" s="20">
        <f>_xlfn.XLOOKUP(Table3[[#This Row],[ID]],Nodes_coordinaten[cluster],Nodes_coordinaten[UTM_Easting],"")</f>
        <v>750748</v>
      </c>
      <c r="D21" s="20">
        <f>_xlfn.XLOOKUP(Table3[[#This Row],[ID]],Nodes_coordinaten[cluster],Nodes_coordinaten[UTM_Northing],"")</f>
        <v>5897010</v>
      </c>
      <c r="E21" s="20" t="str">
        <f>_xlfn.XLOOKUP(Table3[[#This Row],[ID]],Nodes_coordinaten[cluster],Nodes_coordinaten[UTM_Zone],"")</f>
        <v>31N</v>
      </c>
      <c r="F21" s="20" t="s">
        <v>55</v>
      </c>
      <c r="G21" s="26">
        <f>_xlfn.XLOOKUP(Table3[[#This Row],[ID]],Nodes_coordinaten[cluster],Nodes_coordinaten[Demand aardgas],"")</f>
        <v>16.025641025641029</v>
      </c>
    </row>
    <row r="22" spans="1:7" x14ac:dyDescent="0.25">
      <c r="A22" s="10">
        <v>20</v>
      </c>
      <c r="B22" s="15">
        <v>80</v>
      </c>
      <c r="C22" s="20">
        <f>_xlfn.XLOOKUP(Table3[[#This Row],[ID]],Nodes_coordinaten[cluster],Nodes_coordinaten[UTM_Easting],"")</f>
        <v>754609</v>
      </c>
      <c r="D22" s="20">
        <f>_xlfn.XLOOKUP(Table3[[#This Row],[ID]],Nodes_coordinaten[cluster],Nodes_coordinaten[UTM_Northing],"")</f>
        <v>5896764</v>
      </c>
      <c r="E22" s="20" t="str">
        <f>_xlfn.XLOOKUP(Table3[[#This Row],[ID]],Nodes_coordinaten[cluster],Nodes_coordinaten[UTM_Zone],"")</f>
        <v>31N</v>
      </c>
      <c r="F22" s="20" t="s">
        <v>55</v>
      </c>
      <c r="G22" s="26">
        <f>_xlfn.XLOOKUP(Table3[[#This Row],[ID]],Nodes_coordinaten[cluster],Nodes_coordinaten[Demand aardgas],"")</f>
        <v>65.256410256410263</v>
      </c>
    </row>
    <row r="23" spans="1:7" x14ac:dyDescent="0.25">
      <c r="A23" s="10">
        <v>21</v>
      </c>
      <c r="B23" s="15">
        <v>83</v>
      </c>
      <c r="C23" s="20">
        <f>_xlfn.XLOOKUP(Table3[[#This Row],[ID]],Nodes_coordinaten[cluster],Nodes_coordinaten[UTM_Easting],"")</f>
        <v>736569</v>
      </c>
      <c r="D23" s="20">
        <f>_xlfn.XLOOKUP(Table3[[#This Row],[ID]],Nodes_coordinaten[cluster],Nodes_coordinaten[UTM_Northing],"")</f>
        <v>5848501</v>
      </c>
      <c r="E23" s="20" t="str">
        <f>_xlfn.XLOOKUP(Table3[[#This Row],[ID]],Nodes_coordinaten[cluster],Nodes_coordinaten[UTM_Zone],"")</f>
        <v>31N</v>
      </c>
      <c r="F23" s="20" t="s">
        <v>55</v>
      </c>
      <c r="G23" s="26">
        <f>_xlfn.XLOOKUP(Table3[[#This Row],[ID]],Nodes_coordinaten[cluster],Nodes_coordinaten[Demand aardgas],"")</f>
        <v>0.1452859350850077</v>
      </c>
    </row>
    <row r="24" spans="1:7" x14ac:dyDescent="0.25">
      <c r="A24" s="10">
        <v>22</v>
      </c>
      <c r="B24" s="15">
        <v>91</v>
      </c>
      <c r="C24" s="20">
        <f>_xlfn.XLOOKUP(Table3[[#This Row],[ID]],Nodes_coordinaten[cluster],Nodes_coordinaten[UTM_Easting],"")</f>
        <v>739806</v>
      </c>
      <c r="D24" s="20">
        <f>_xlfn.XLOOKUP(Table3[[#This Row],[ID]],Nodes_coordinaten[cluster],Nodes_coordinaten[UTM_Northing],"")</f>
        <v>5912805</v>
      </c>
      <c r="E24" s="20" t="str">
        <f>_xlfn.XLOOKUP(Table3[[#This Row],[ID]],Nodes_coordinaten[cluster],Nodes_coordinaten[UTM_Zone],"")</f>
        <v>31N</v>
      </c>
      <c r="F24" s="20" t="s">
        <v>55</v>
      </c>
      <c r="G24" s="26">
        <f>_xlfn.XLOOKUP(Table3[[#This Row],[ID]],Nodes_coordinaten[cluster],Nodes_coordinaten[Demand aardgas],"")</f>
        <v>12.875</v>
      </c>
    </row>
    <row r="25" spans="1:7" x14ac:dyDescent="0.25">
      <c r="A25" s="10">
        <v>23</v>
      </c>
      <c r="B25" s="15">
        <v>92</v>
      </c>
      <c r="C25" s="20">
        <f>_xlfn.XLOOKUP(Table3[[#This Row],[ID]],Nodes_coordinaten[cluster],Nodes_coordinaten[UTM_Easting],"")</f>
        <v>736927</v>
      </c>
      <c r="D25" s="20">
        <f>_xlfn.XLOOKUP(Table3[[#This Row],[ID]],Nodes_coordinaten[cluster],Nodes_coordinaten[UTM_Northing],"")</f>
        <v>5862082</v>
      </c>
      <c r="E25" s="20" t="str">
        <f>_xlfn.XLOOKUP(Table3[[#This Row],[ID]],Nodes_coordinaten[cluster],Nodes_coordinaten[UTM_Zone],"")</f>
        <v>31N</v>
      </c>
      <c r="F25" s="20" t="s">
        <v>55</v>
      </c>
      <c r="G25" s="26">
        <f>_xlfn.XLOOKUP(Table3[[#This Row],[ID]],Nodes_coordinaten[cluster],Nodes_coordinaten[Demand aardgas],"")</f>
        <v>12.875</v>
      </c>
    </row>
    <row r="26" spans="1:7" x14ac:dyDescent="0.25">
      <c r="A26" s="10">
        <v>24</v>
      </c>
      <c r="B26" s="15">
        <v>112</v>
      </c>
      <c r="C26" s="20">
        <f>_xlfn.XLOOKUP(Table3[[#This Row],[ID]],Nodes_coordinaten[cluster],Nodes_coordinaten[UTM_Easting],"")</f>
        <v>766811</v>
      </c>
      <c r="D26" s="20">
        <f>_xlfn.XLOOKUP(Table3[[#This Row],[ID]],Nodes_coordinaten[cluster],Nodes_coordinaten[UTM_Northing],"")</f>
        <v>5890167</v>
      </c>
      <c r="E26" s="20" t="str">
        <f>_xlfn.XLOOKUP(Table3[[#This Row],[ID]],Nodes_coordinaten[cluster],Nodes_coordinaten[UTM_Zone],"")</f>
        <v>31N</v>
      </c>
      <c r="F26" s="20" t="s">
        <v>55</v>
      </c>
      <c r="G26" s="26">
        <f>_xlfn.XLOOKUP(Table3[[#This Row],[ID]],Nodes_coordinaten[cluster],Nodes_coordinaten[Demand aardgas],"")</f>
        <v>66.277264402264407</v>
      </c>
    </row>
    <row r="27" spans="1:7" x14ac:dyDescent="0.25">
      <c r="A27" s="10">
        <v>25</v>
      </c>
      <c r="B27" s="15">
        <v>120</v>
      </c>
      <c r="C27" s="20">
        <f>_xlfn.XLOOKUP(Table3[[#This Row],[ID]],Nodes_coordinaten[cluster],Nodes_coordinaten[UTM_Easting],"")</f>
        <v>760535</v>
      </c>
      <c r="D27" s="20">
        <f>_xlfn.XLOOKUP(Table3[[#This Row],[ID]],Nodes_coordinaten[cluster],Nodes_coordinaten[UTM_Northing],"")</f>
        <v>5891369</v>
      </c>
      <c r="E27" s="20" t="str">
        <f>_xlfn.XLOOKUP(Table3[[#This Row],[ID]],Nodes_coordinaten[cluster],Nodes_coordinaten[UTM_Zone],"")</f>
        <v>31N</v>
      </c>
      <c r="F27" s="20" t="s">
        <v>55</v>
      </c>
      <c r="G27" s="26">
        <f>_xlfn.XLOOKUP(Table3[[#This Row],[ID]],Nodes_coordinaten[cluster],Nodes_coordinaten[Demand aardgas],"")</f>
        <v>279.16860738072558</v>
      </c>
    </row>
    <row r="28" spans="1:7" x14ac:dyDescent="0.25">
      <c r="A28" s="10">
        <v>26</v>
      </c>
      <c r="B28">
        <v>126</v>
      </c>
      <c r="C28" s="20">
        <f>_xlfn.XLOOKUP(Table3[[#This Row],[ID]],Nodes_coordinaten[cluster],Nodes_coordinaten[UTM_Easting],"")</f>
        <v>762693</v>
      </c>
      <c r="D28" s="20">
        <f>_xlfn.XLOOKUP(Table3[[#This Row],[ID]],Nodes_coordinaten[cluster],Nodes_coordinaten[UTM_Northing],"")</f>
        <v>5915046</v>
      </c>
      <c r="E28" s="20" t="str">
        <f>_xlfn.XLOOKUP(Table3[[#This Row],[ID]],Nodes_coordinaten[cluster],Nodes_coordinaten[UTM_Zone],"")</f>
        <v>31N</v>
      </c>
      <c r="F28" s="20" t="s">
        <v>55</v>
      </c>
      <c r="G28" s="26">
        <f>_xlfn.XLOOKUP(Table3[[#This Row],[ID]],Nodes_coordinaten[cluster],Nodes_coordinaten[Demand aardgas],"")</f>
        <v>68.24626865671641</v>
      </c>
    </row>
    <row r="29" spans="1:7" x14ac:dyDescent="0.25">
      <c r="A29" s="10">
        <v>27</v>
      </c>
      <c r="B29" s="15">
        <v>156</v>
      </c>
      <c r="C29" s="20">
        <f>_xlfn.XLOOKUP(Table3[[#This Row],[ID]],Nodes_coordinaten[cluster],Nodes_coordinaten[UTM_Easting],"")</f>
        <v>765077</v>
      </c>
      <c r="D29" s="20">
        <f>_xlfn.XLOOKUP(Table3[[#This Row],[ID]],Nodes_coordinaten[cluster],Nodes_coordinaten[UTM_Northing],"")</f>
        <v>5852610</v>
      </c>
      <c r="E29" s="20" t="str">
        <f>_xlfn.XLOOKUP(Table3[[#This Row],[ID]],Nodes_coordinaten[cluster],Nodes_coordinaten[UTM_Zone],"")</f>
        <v>31N</v>
      </c>
      <c r="F29" s="20" t="s">
        <v>55</v>
      </c>
      <c r="G29" s="26">
        <f>_xlfn.XLOOKUP(Table3[[#This Row],[ID]],Nodes_coordinaten[cluster],Nodes_coordinaten[Demand aardgas],"")</f>
        <v>68.24626865671641</v>
      </c>
    </row>
    <row r="30" spans="1:7" x14ac:dyDescent="0.25">
      <c r="A30" s="10">
        <v>28</v>
      </c>
      <c r="B30" s="15">
        <v>161</v>
      </c>
      <c r="C30" s="20">
        <f>_xlfn.XLOOKUP(Table3[[#This Row],[ID]],Nodes_coordinaten[cluster],Nodes_coordinaten[UTM_Easting],"")</f>
        <v>780887</v>
      </c>
      <c r="D30" s="20">
        <f>_xlfn.XLOOKUP(Table3[[#This Row],[ID]],Nodes_coordinaten[cluster],Nodes_coordinaten[UTM_Northing],"")</f>
        <v>5900899</v>
      </c>
      <c r="E30" s="20" t="str">
        <f>_xlfn.XLOOKUP(Table3[[#This Row],[ID]],Nodes_coordinaten[cluster],Nodes_coordinaten[UTM_Zone],"")</f>
        <v>31N</v>
      </c>
      <c r="F30" s="20" t="s">
        <v>55</v>
      </c>
      <c r="G30" s="26">
        <f>_xlfn.XLOOKUP(Table3[[#This Row],[ID]],Nodes_coordinaten[cluster],Nodes_coordinaten[Demand aardgas],"")</f>
        <v>16.025641025641029</v>
      </c>
    </row>
    <row r="31" spans="1:7" x14ac:dyDescent="0.25">
      <c r="A31" s="10">
        <v>29</v>
      </c>
      <c r="B31" s="15">
        <v>162</v>
      </c>
      <c r="C31" s="20">
        <f>_xlfn.XLOOKUP(Table3[[#This Row],[ID]],Nodes_coordinaten[cluster],Nodes_coordinaten[UTM_Easting],"")</f>
        <v>752951</v>
      </c>
      <c r="D31" s="20">
        <f>_xlfn.XLOOKUP(Table3[[#This Row],[ID]],Nodes_coordinaten[cluster],Nodes_coordinaten[UTM_Northing],"")</f>
        <v>5840238</v>
      </c>
      <c r="E31" s="20" t="str">
        <f>_xlfn.XLOOKUP(Table3[[#This Row],[ID]],Nodes_coordinaten[cluster],Nodes_coordinaten[UTM_Zone],"")</f>
        <v>31N</v>
      </c>
      <c r="F31" s="20" t="s">
        <v>55</v>
      </c>
      <c r="G31" s="26">
        <f>_xlfn.XLOOKUP(Table3[[#This Row],[ID]],Nodes_coordinaten[cluster],Nodes_coordinaten[Demand aardgas],"")</f>
        <v>23.68521549372613</v>
      </c>
    </row>
    <row r="32" spans="1:7" x14ac:dyDescent="0.25">
      <c r="A32" s="10">
        <v>30</v>
      </c>
      <c r="B32" s="15">
        <v>196</v>
      </c>
      <c r="C32" s="20">
        <f>_xlfn.XLOOKUP(Table3[[#This Row],[ID]],Nodes_coordinaten[cluster],Nodes_coordinaten[UTM_Easting],"")</f>
        <v>777424</v>
      </c>
      <c r="D32" s="20">
        <f>_xlfn.XLOOKUP(Table3[[#This Row],[ID]],Nodes_coordinaten[cluster],Nodes_coordinaten[UTM_Northing],"")</f>
        <v>5882967</v>
      </c>
      <c r="E32" s="20" t="str">
        <f>_xlfn.XLOOKUP(Table3[[#This Row],[ID]],Nodes_coordinaten[cluster],Nodes_coordinaten[UTM_Zone],"")</f>
        <v>31N</v>
      </c>
      <c r="F32" s="20" t="s">
        <v>55</v>
      </c>
      <c r="G32" s="26">
        <f>_xlfn.XLOOKUP(Table3[[#This Row],[ID]],Nodes_coordinaten[cluster],Nodes_coordinaten[Demand aardgas],"")</f>
        <v>2.2754491017964069</v>
      </c>
    </row>
    <row r="33" spans="1:7" x14ac:dyDescent="0.25">
      <c r="A33" s="10"/>
      <c r="B33" s="15"/>
      <c r="C33" s="20" t="str">
        <f>_xlfn.XLOOKUP(Table3[[#This Row],[ID]],Nodes_coordinaten[cluster],Nodes_coordinaten[UTM_Easting],"")</f>
        <v/>
      </c>
      <c r="D33" s="20" t="str">
        <f>_xlfn.XLOOKUP(Table3[[#This Row],[ID]],Nodes_coordinaten[cluster],Nodes_coordinaten[UTM_Northing],"")</f>
        <v/>
      </c>
      <c r="E33" s="20" t="str">
        <f>_xlfn.XLOOKUP(Table3[[#This Row],[ID]],Nodes_coordinaten[cluster],Nodes_coordinaten[UTM_Zone],"")</f>
        <v/>
      </c>
      <c r="F33" s="20"/>
      <c r="G33" s="26" t="str">
        <f>_xlfn.XLOOKUP(Table3[[#This Row],[ID]],Nodes_coordinaten[cluster],Nodes_coordinaten[Demand aardgas],"")</f>
        <v/>
      </c>
    </row>
    <row r="34" spans="1:7" x14ac:dyDescent="0.25">
      <c r="A34" s="10"/>
      <c r="B34" s="15"/>
      <c r="C34" s="20" t="str">
        <f>_xlfn.XLOOKUP(Table3[[#This Row],[ID]],Nodes_coordinaten[cluster],Nodes_coordinaten[UTM_Easting],"")</f>
        <v/>
      </c>
      <c r="D34" s="20" t="str">
        <f>_xlfn.XLOOKUP(Table3[[#This Row],[ID]],Nodes_coordinaten[cluster],Nodes_coordinaten[UTM_Northing],"")</f>
        <v/>
      </c>
      <c r="E34" s="20" t="str">
        <f>_xlfn.XLOOKUP(Table3[[#This Row],[ID]],Nodes_coordinaten[cluster],Nodes_coordinaten[UTM_Zone],"")</f>
        <v/>
      </c>
      <c r="F34" s="20"/>
      <c r="G34" s="26" t="str">
        <f>_xlfn.XLOOKUP(Table3[[#This Row],[ID]],Nodes_coordinaten[cluster],Nodes_coordinaten[Demand aardgas],"")</f>
        <v/>
      </c>
    </row>
    <row r="35" spans="1:7" x14ac:dyDescent="0.25">
      <c r="A35" s="10"/>
      <c r="B35" s="15"/>
      <c r="C35" s="20" t="str">
        <f>_xlfn.XLOOKUP(Table3[[#This Row],[ID]],Nodes_coordinaten[cluster],Nodes_coordinaten[UTM_Easting],"")</f>
        <v/>
      </c>
      <c r="D35" s="20" t="str">
        <f>_xlfn.XLOOKUP(Table3[[#This Row],[ID]],Nodes_coordinaten[cluster],Nodes_coordinaten[UTM_Northing],"")</f>
        <v/>
      </c>
      <c r="E35" s="20" t="str">
        <f>_xlfn.XLOOKUP(Table3[[#This Row],[ID]],Nodes_coordinaten[cluster],Nodes_coordinaten[UTM_Zone],"")</f>
        <v/>
      </c>
      <c r="F35" s="20"/>
      <c r="G35" s="26" t="str">
        <f>_xlfn.XLOOKUP(Table3[[#This Row],[ID]],Nodes_coordinaten[cluster],Nodes_coordinaten[Demand aardgas],"")</f>
        <v/>
      </c>
    </row>
    <row r="36" spans="1:7" x14ac:dyDescent="0.25">
      <c r="A36" s="10"/>
      <c r="B36" s="15"/>
      <c r="C36" s="20" t="str">
        <f>_xlfn.XLOOKUP(Table3[[#This Row],[ID]],Nodes_coordinaten[cluster],Nodes_coordinaten[UTM_Easting],"")</f>
        <v/>
      </c>
      <c r="D36" s="20" t="str">
        <f>_xlfn.XLOOKUP(Table3[[#This Row],[ID]],Nodes_coordinaten[cluster],Nodes_coordinaten[UTM_Northing],"")</f>
        <v/>
      </c>
      <c r="E36" s="20" t="str">
        <f>_xlfn.XLOOKUP(Table3[[#This Row],[ID]],Nodes_coordinaten[cluster],Nodes_coordinaten[UTM_Zone],"")</f>
        <v/>
      </c>
      <c r="F36" s="20"/>
      <c r="G36" s="26" t="str">
        <f>_xlfn.XLOOKUP(Table3[[#This Row],[ID]],Nodes_coordinaten[cluster],Nodes_coordinaten[Demand aardgas],"")</f>
        <v/>
      </c>
    </row>
    <row r="37" spans="1:7" x14ac:dyDescent="0.25">
      <c r="A37" s="11"/>
      <c r="B37" s="15"/>
      <c r="C37" s="20" t="str">
        <f>_xlfn.XLOOKUP(Table3[[#This Row],[ID]],Nodes_coordinaten[cluster],Nodes_coordinaten[UTM_Easting],"")</f>
        <v/>
      </c>
      <c r="D37" s="20" t="str">
        <f>_xlfn.XLOOKUP(Table3[[#This Row],[ID]],Nodes_coordinaten[cluster],Nodes_coordinaten[UTM_Northing],"")</f>
        <v/>
      </c>
      <c r="E37" s="20" t="str">
        <f>_xlfn.XLOOKUP(Table3[[#This Row],[ID]],Nodes_coordinaten[cluster],Nodes_coordinaten[UTM_Zone],"")</f>
        <v/>
      </c>
      <c r="F37" s="20"/>
      <c r="G37" s="26" t="str">
        <f>_xlfn.XLOOKUP(Table3[[#This Row],[ID]],Nodes_coordinaten[cluster],Nodes_coordinaten[Demand aardgas],"")</f>
        <v/>
      </c>
    </row>
    <row r="38" spans="1:7" x14ac:dyDescent="0.25">
      <c r="A38" s="10"/>
      <c r="B38" s="15"/>
      <c r="C38" s="20" t="str">
        <f>_xlfn.XLOOKUP(Table3[[#This Row],[ID]],Nodes_coordinaten[cluster],Nodes_coordinaten[UTM_Easting],"")</f>
        <v/>
      </c>
      <c r="D38" s="20" t="str">
        <f>_xlfn.XLOOKUP(Table3[[#This Row],[ID]],Nodes_coordinaten[cluster],Nodes_coordinaten[UTM_Northing],"")</f>
        <v/>
      </c>
      <c r="E38" s="20" t="str">
        <f>_xlfn.XLOOKUP(Table3[[#This Row],[ID]],Nodes_coordinaten[cluster],Nodes_coordinaten[UTM_Zone],"")</f>
        <v/>
      </c>
      <c r="F38" s="20"/>
      <c r="G38" s="26" t="str">
        <f>_xlfn.XLOOKUP(Table3[[#This Row],[ID]],Nodes_coordinaten[cluster],Nodes_coordinaten[Demand aardgas],"")</f>
        <v/>
      </c>
    </row>
    <row r="39" spans="1:7" x14ac:dyDescent="0.25">
      <c r="A39" s="10"/>
      <c r="B39" s="15"/>
      <c r="C39" s="20" t="str">
        <f>_xlfn.XLOOKUP(Table3[[#This Row],[ID]],Nodes_coordinaten[cluster],Nodes_coordinaten[UTM_Easting],"")</f>
        <v/>
      </c>
      <c r="D39" s="20" t="str">
        <f>_xlfn.XLOOKUP(Table3[[#This Row],[ID]],Nodes_coordinaten[cluster],Nodes_coordinaten[UTM_Northing],"")</f>
        <v/>
      </c>
      <c r="E39" s="20" t="str">
        <f>_xlfn.XLOOKUP(Table3[[#This Row],[ID]],Nodes_coordinaten[cluster],Nodes_coordinaten[UTM_Zone],"")</f>
        <v/>
      </c>
      <c r="F39" s="20"/>
      <c r="G39" s="26" t="str">
        <f>_xlfn.XLOOKUP(Table3[[#This Row],[ID]],Nodes_coordinaten[cluster],Nodes_coordinaten[Demand aardgas],"")</f>
        <v/>
      </c>
    </row>
    <row r="40" spans="1:7" x14ac:dyDescent="0.25">
      <c r="A40" s="10"/>
      <c r="B40" s="15"/>
      <c r="C40" s="20" t="str">
        <f>_xlfn.XLOOKUP(Table3[[#This Row],[ID]],Nodes_coordinaten[cluster],Nodes_coordinaten[UTM_Easting],"")</f>
        <v/>
      </c>
      <c r="D40" s="20" t="str">
        <f>_xlfn.XLOOKUP(Table3[[#This Row],[ID]],Nodes_coordinaten[cluster],Nodes_coordinaten[UTM_Northing],"")</f>
        <v/>
      </c>
      <c r="E40" s="20" t="str">
        <f>_xlfn.XLOOKUP(Table3[[#This Row],[ID]],Nodes_coordinaten[cluster],Nodes_coordinaten[UTM_Zone],"")</f>
        <v/>
      </c>
      <c r="F40" s="20"/>
      <c r="G40" s="26" t="str">
        <f>_xlfn.XLOOKUP(Table3[[#This Row],[ID]],Nodes_coordinaten[cluster],Nodes_coordinaten[Demand aardgas],"")</f>
        <v/>
      </c>
    </row>
    <row r="41" spans="1:7" x14ac:dyDescent="0.25">
      <c r="A41" s="10"/>
      <c r="B41" s="10"/>
      <c r="C41" s="20" t="str">
        <f>_xlfn.XLOOKUP(Table3[[#This Row],[ID]],Nodes_coordinaten[cluster],Nodes_coordinaten[UTM_Easting],"")</f>
        <v/>
      </c>
      <c r="D41" s="20" t="str">
        <f>_xlfn.XLOOKUP(Table3[[#This Row],[ID]],Nodes_coordinaten[cluster],Nodes_coordinaten[UTM_Northing],"")</f>
        <v/>
      </c>
      <c r="E41" s="20" t="str">
        <f>_xlfn.XLOOKUP(Table3[[#This Row],[ID]],Nodes_coordinaten[cluster],Nodes_coordinaten[UTM_Zone],"")</f>
        <v/>
      </c>
      <c r="F41" s="20"/>
      <c r="G41" s="26" t="str">
        <f>_xlfn.XLOOKUP(Table3[[#This Row],[ID]],Nodes_coordinaten[cluster],Nodes_coordinaten[Demand aardgas],"")</f>
        <v/>
      </c>
    </row>
    <row r="42" spans="1:7" x14ac:dyDescent="0.25">
      <c r="A42" s="10"/>
      <c r="B42" s="10"/>
      <c r="C42" s="20" t="str">
        <f>_xlfn.XLOOKUP(Table3[[#This Row],[ID]],Nodes_coordinaten[cluster],Nodes_coordinaten[UTM_Easting],"")</f>
        <v/>
      </c>
      <c r="D42" s="20" t="str">
        <f>_xlfn.XLOOKUP(Table3[[#This Row],[ID]],Nodes_coordinaten[cluster],Nodes_coordinaten[UTM_Northing],"")</f>
        <v/>
      </c>
      <c r="E42" s="20" t="str">
        <f>_xlfn.XLOOKUP(Table3[[#This Row],[ID]],Nodes_coordinaten[cluster],Nodes_coordinaten[UTM_Zone],"")</f>
        <v/>
      </c>
      <c r="F42" s="20"/>
      <c r="G42" s="26" t="str">
        <f>_xlfn.XLOOKUP(Table3[[#This Row],[ID]],Nodes_coordinaten[cluster],Nodes_coordinaten[Demand aardgas],"")</f>
        <v/>
      </c>
    </row>
    <row r="43" spans="1:7" x14ac:dyDescent="0.25">
      <c r="A43" s="10"/>
      <c r="B43" s="10"/>
      <c r="C43" s="20" t="str">
        <f>_xlfn.XLOOKUP(Table3[[#This Row],[ID]],Nodes_coordinaten[cluster],Nodes_coordinaten[UTM_Easting],"")</f>
        <v/>
      </c>
      <c r="D43" s="20" t="str">
        <f>_xlfn.XLOOKUP(Table3[[#This Row],[ID]],Nodes_coordinaten[cluster],Nodes_coordinaten[UTM_Northing],"")</f>
        <v/>
      </c>
      <c r="E43" s="20" t="str">
        <f>_xlfn.XLOOKUP(Table3[[#This Row],[ID]],Nodes_coordinaten[cluster],Nodes_coordinaten[UTM_Zone],"")</f>
        <v/>
      </c>
      <c r="F43" s="20"/>
      <c r="G43" s="26" t="str">
        <f>_xlfn.XLOOKUP(Table3[[#This Row],[ID]],Nodes_coordinaten[cluster],Nodes_coordinaten[Demand aardgas],"")</f>
        <v/>
      </c>
    </row>
    <row r="44" spans="1:7" x14ac:dyDescent="0.25">
      <c r="A44" s="10"/>
      <c r="B44" s="10"/>
      <c r="C44" s="20" t="str">
        <f>_xlfn.XLOOKUP(Table3[[#This Row],[ID]],Nodes_coordinaten[cluster],Nodes_coordinaten[UTM_Easting],"")</f>
        <v/>
      </c>
      <c r="D44" s="20" t="str">
        <f>_xlfn.XLOOKUP(Table3[[#This Row],[ID]],Nodes_coordinaten[cluster],Nodes_coordinaten[UTM_Northing],"")</f>
        <v/>
      </c>
      <c r="E44" s="20" t="str">
        <f>_xlfn.XLOOKUP(Table3[[#This Row],[ID]],Nodes_coordinaten[cluster],Nodes_coordinaten[UTM_Zone],"")</f>
        <v/>
      </c>
      <c r="F44" s="20"/>
      <c r="G44" s="26" t="str">
        <f>_xlfn.XLOOKUP(Table3[[#This Row],[ID]],Nodes_coordinaten[cluster],Nodes_coordinaten[Demand aardgas],"")</f>
        <v/>
      </c>
    </row>
    <row r="45" spans="1:7" x14ac:dyDescent="0.25">
      <c r="A45" s="10"/>
      <c r="B45" s="10"/>
      <c r="C45" s="20" t="str">
        <f>_xlfn.XLOOKUP(Table3[[#This Row],[ID]],Nodes_coordinaten[cluster],Nodes_coordinaten[UTM_Easting],"")</f>
        <v/>
      </c>
      <c r="D45" s="20" t="str">
        <f>_xlfn.XLOOKUP(Table3[[#This Row],[ID]],Nodes_coordinaten[cluster],Nodes_coordinaten[UTM_Northing],"")</f>
        <v/>
      </c>
      <c r="E45" s="20" t="str">
        <f>_xlfn.XLOOKUP(Table3[[#This Row],[ID]],Nodes_coordinaten[cluster],Nodes_coordinaten[UTM_Zone],"")</f>
        <v/>
      </c>
      <c r="F45" s="20"/>
      <c r="G45" s="26" t="str">
        <f>_xlfn.XLOOKUP(Table3[[#This Row],[ID]],Nodes_coordinaten[cluster],Nodes_coordinaten[Demand aardgas],"")</f>
        <v/>
      </c>
    </row>
    <row r="46" spans="1:7" x14ac:dyDescent="0.25">
      <c r="A46" s="11"/>
      <c r="B46" s="17"/>
      <c r="C46" s="20" t="str">
        <f>_xlfn.XLOOKUP(Table3[[#This Row],[ID]],Nodes_coordinaten[cluster],Nodes_coordinaten[UTM_Easting],"")</f>
        <v/>
      </c>
      <c r="D46" s="20" t="str">
        <f>_xlfn.XLOOKUP(Table3[[#This Row],[ID]],Nodes_coordinaten[cluster],Nodes_coordinaten[UTM_Northing],"")</f>
        <v/>
      </c>
      <c r="E46" s="20" t="str">
        <f>_xlfn.XLOOKUP(Table3[[#This Row],[ID]],Nodes_coordinaten[cluster],Nodes_coordinaten[UTM_Zone],"")</f>
        <v/>
      </c>
      <c r="F46" s="13"/>
      <c r="G46" s="26" t="str">
        <f>_xlfn.XLOOKUP(Table3[[#This Row],[ID]],Nodes_coordinaten[cluster],Nodes_coordinaten[Demand aardgas],"")</f>
        <v/>
      </c>
    </row>
    <row r="47" spans="1:7" x14ac:dyDescent="0.25">
      <c r="A47" s="10"/>
      <c r="B47" s="10"/>
      <c r="C47" s="20" t="str">
        <f>_xlfn.XLOOKUP(Table3[[#This Row],[ID]],Nodes_coordinaten[cluster],Nodes_coordinaten[UTM_Easting],"")</f>
        <v/>
      </c>
      <c r="D47" s="20" t="str">
        <f>_xlfn.XLOOKUP(Table3[[#This Row],[ID]],Nodes_coordinaten[cluster],Nodes_coordinaten[UTM_Northing],"")</f>
        <v/>
      </c>
      <c r="E47" s="20" t="str">
        <f>_xlfn.XLOOKUP(Table3[[#This Row],[ID]],Nodes_coordinaten[cluster],Nodes_coordinaten[UTM_Zone],"")</f>
        <v/>
      </c>
      <c r="F47" s="13"/>
      <c r="G47" s="26" t="str">
        <f>_xlfn.XLOOKUP(Table3[[#This Row],[ID]],Nodes_coordinaten[cluster],Nodes_coordinaten[Demand aardgas],"")</f>
        <v/>
      </c>
    </row>
    <row r="48" spans="1:7" x14ac:dyDescent="0.25">
      <c r="A48" s="10"/>
      <c r="B48" s="10"/>
      <c r="C48" s="20" t="str">
        <f>_xlfn.XLOOKUP(Table3[[#This Row],[ID]],Nodes_coordinaten[cluster],Nodes_coordinaten[UTM_Easting],"")</f>
        <v/>
      </c>
      <c r="D48" s="20" t="str">
        <f>_xlfn.XLOOKUP(Table3[[#This Row],[ID]],Nodes_coordinaten[cluster],Nodes_coordinaten[UTM_Northing],"")</f>
        <v/>
      </c>
      <c r="E48" s="20" t="str">
        <f>_xlfn.XLOOKUP(Table3[[#This Row],[ID]],Nodes_coordinaten[cluster],Nodes_coordinaten[UTM_Zone],"")</f>
        <v/>
      </c>
      <c r="F48" s="13"/>
      <c r="G48" s="26" t="str">
        <f>_xlfn.XLOOKUP(Table3[[#This Row],[ID]],Nodes_coordinaten[cluster],Nodes_coordinaten[Demand aardgas],"")</f>
        <v/>
      </c>
    </row>
    <row r="49" spans="1:7" x14ac:dyDescent="0.25">
      <c r="A49" s="10"/>
      <c r="B49" s="10"/>
      <c r="C49" s="20" t="str">
        <f>_xlfn.XLOOKUP(Table3[[#This Row],[ID]],Nodes_coordinaten[cluster],Nodes_coordinaten[UTM_Easting],"")</f>
        <v/>
      </c>
      <c r="D49" s="20" t="str">
        <f>_xlfn.XLOOKUP(Table3[[#This Row],[ID]],Nodes_coordinaten[cluster],Nodes_coordinaten[UTM_Northing],"")</f>
        <v/>
      </c>
      <c r="E49" s="20" t="str">
        <f>_xlfn.XLOOKUP(Table3[[#This Row],[ID]],Nodes_coordinaten[cluster],Nodes_coordinaten[UTM_Zone],"")</f>
        <v/>
      </c>
      <c r="F49" s="13"/>
      <c r="G49" s="26" t="str">
        <f>_xlfn.XLOOKUP(Table3[[#This Row],[ID]],Nodes_coordinaten[cluster],Nodes_coordinaten[Demand aardgas],"")</f>
        <v/>
      </c>
    </row>
    <row r="50" spans="1:7" x14ac:dyDescent="0.25">
      <c r="A50" s="10"/>
      <c r="B50" s="10"/>
      <c r="C50" s="20" t="str">
        <f>_xlfn.XLOOKUP(Table3[[#This Row],[ID]],Nodes_coordinaten[cluster],Nodes_coordinaten[UTM_Easting],"")</f>
        <v/>
      </c>
      <c r="D50" s="20" t="str">
        <f>_xlfn.XLOOKUP(Table3[[#This Row],[ID]],Nodes_coordinaten[cluster],Nodes_coordinaten[UTM_Northing],"")</f>
        <v/>
      </c>
      <c r="E50" s="20" t="str">
        <f>_xlfn.XLOOKUP(Table3[[#This Row],[ID]],Nodes_coordinaten[cluster],Nodes_coordinaten[UTM_Zone],"")</f>
        <v/>
      </c>
      <c r="F50" s="13"/>
      <c r="G50" s="26" t="str">
        <f>_xlfn.XLOOKUP(Table3[[#This Row],[ID]],Nodes_coordinaten[cluster],Nodes_coordinaten[Demand aardgas],"")</f>
        <v/>
      </c>
    </row>
    <row r="51" spans="1:7" x14ac:dyDescent="0.25">
      <c r="A51" s="10"/>
      <c r="B51" s="10"/>
      <c r="C51" s="20" t="str">
        <f>_xlfn.XLOOKUP(Table3[[#This Row],[ID]],Nodes_coordinaten[cluster],Nodes_coordinaten[UTM_Easting],"")</f>
        <v/>
      </c>
      <c r="D51" s="20" t="str">
        <f>_xlfn.XLOOKUP(Table3[[#This Row],[ID]],Nodes_coordinaten[cluster],Nodes_coordinaten[UTM_Northing],"")</f>
        <v/>
      </c>
      <c r="E51" s="20" t="str">
        <f>_xlfn.XLOOKUP(Table3[[#This Row],[ID]],Nodes_coordinaten[cluster],Nodes_coordinaten[UTM_Zone],"")</f>
        <v/>
      </c>
      <c r="F51" s="13"/>
      <c r="G51" s="26" t="str">
        <f>_xlfn.XLOOKUP(Table3[[#This Row],[ID]],Nodes_coordinaten[cluster],Nodes_coordinaten[Demand aardgas],"")</f>
        <v/>
      </c>
    </row>
    <row r="52" spans="1:7" x14ac:dyDescent="0.25">
      <c r="A52" s="10"/>
      <c r="B52" s="10"/>
      <c r="C52" s="20" t="str">
        <f>_xlfn.XLOOKUP(Table3[[#This Row],[ID]],Nodes_coordinaten[cluster],Nodes_coordinaten[UTM_Easting],"")</f>
        <v/>
      </c>
      <c r="D52" s="20" t="str">
        <f>_xlfn.XLOOKUP(Table3[[#This Row],[ID]],Nodes_coordinaten[cluster],Nodes_coordinaten[UTM_Northing],"")</f>
        <v/>
      </c>
      <c r="E52" s="20" t="str">
        <f>_xlfn.XLOOKUP(Table3[[#This Row],[ID]],Nodes_coordinaten[cluster],Nodes_coordinaten[UTM_Zone],"")</f>
        <v/>
      </c>
      <c r="F52" s="13"/>
      <c r="G52" s="25" t="str">
        <f>_xlfn.XLOOKUP(Table3[[#This Row],[ID]],Nodes_coordinaten[cluster],Nodes_coordinaten[Demand aardgas],"")</f>
        <v/>
      </c>
    </row>
    <row r="53" spans="1:7" x14ac:dyDescent="0.25">
      <c r="A53" s="10"/>
      <c r="B53" s="10"/>
      <c r="C53" s="20" t="str">
        <f>_xlfn.XLOOKUP(Table3[[#This Row],[ID]],Nodes_coordinaten[cluster],Nodes_coordinaten[UTM_Easting],"")</f>
        <v/>
      </c>
      <c r="D53" s="20" t="str">
        <f>_xlfn.XLOOKUP(Table3[[#This Row],[ID]],Nodes_coordinaten[cluster],Nodes_coordinaten[UTM_Northing],"")</f>
        <v/>
      </c>
      <c r="E53" s="20" t="str">
        <f>_xlfn.XLOOKUP(Table3[[#This Row],[ID]],Nodes_coordinaten[cluster],Nodes_coordinaten[UTM_Zone],"")</f>
        <v/>
      </c>
      <c r="F53" s="13"/>
      <c r="G53" s="25" t="str">
        <f>_xlfn.XLOOKUP(Table3[[#This Row],[ID]],Nodes_coordinaten[cluster],Nodes_coordinaten[Demand aardgas],"")</f>
        <v/>
      </c>
    </row>
    <row r="54" spans="1:7" x14ac:dyDescent="0.25">
      <c r="A54" s="10"/>
      <c r="B54" s="10"/>
      <c r="C54" s="20" t="str">
        <f>_xlfn.XLOOKUP(Table3[[#This Row],[ID]],Nodes_coordinaten[cluster],Nodes_coordinaten[UTM_Easting],"")</f>
        <v/>
      </c>
      <c r="D54" s="20" t="str">
        <f>_xlfn.XLOOKUP(Table3[[#This Row],[ID]],Nodes_coordinaten[cluster],Nodes_coordinaten[UTM_Northing],"")</f>
        <v/>
      </c>
      <c r="E54" s="20" t="str">
        <f>_xlfn.XLOOKUP(Table3[[#This Row],[ID]],Nodes_coordinaten[cluster],Nodes_coordinaten[UTM_Zone],"")</f>
        <v/>
      </c>
      <c r="F54" s="13"/>
      <c r="G54" s="25" t="str">
        <f>_xlfn.XLOOKUP(Table3[[#This Row],[ID]],Nodes_coordinaten[cluster],Nodes_coordinaten[Demand aardgas],"")</f>
        <v/>
      </c>
    </row>
    <row r="55" spans="1:7" x14ac:dyDescent="0.25">
      <c r="A55" s="11"/>
      <c r="B55" s="17"/>
      <c r="C55" s="20" t="str">
        <f>_xlfn.XLOOKUP(Table3[[#This Row],[ID]],Nodes_coordinaten[cluster],Nodes_coordinaten[UTM_Easting],"")</f>
        <v/>
      </c>
      <c r="D55" s="20" t="str">
        <f>_xlfn.XLOOKUP(Table3[[#This Row],[ID]],Nodes_coordinaten[cluster],Nodes_coordinaten[UTM_Northing],"")</f>
        <v/>
      </c>
      <c r="E55" s="20" t="str">
        <f>_xlfn.XLOOKUP(Table3[[#This Row],[ID]],Nodes_coordinaten[cluster],Nodes_coordinaten[UTM_Zone],"")</f>
        <v/>
      </c>
      <c r="F55" s="13"/>
      <c r="G55" s="25" t="str">
        <f>_xlfn.XLOOKUP(Table3[[#This Row],[ID]],Nodes_coordinaten[cluster],Nodes_coordinaten[Demand aardgas],"")</f>
        <v/>
      </c>
    </row>
    <row r="56" spans="1:7" x14ac:dyDescent="0.25">
      <c r="A56" s="10"/>
      <c r="B56" s="10"/>
      <c r="C56" s="20" t="str">
        <f>_xlfn.XLOOKUP(Table3[[#This Row],[ID]],Nodes_coordinaten[cluster],Nodes_coordinaten[UTM_Easting],"")</f>
        <v/>
      </c>
      <c r="D56" s="20" t="str">
        <f>_xlfn.XLOOKUP(Table3[[#This Row],[ID]],Nodes_coordinaten[cluster],Nodes_coordinaten[UTM_Northing],"")</f>
        <v/>
      </c>
      <c r="E56" s="20" t="str">
        <f>_xlfn.XLOOKUP(Table3[[#This Row],[ID]],Nodes_coordinaten[cluster],Nodes_coordinaten[UTM_Zone],"")</f>
        <v/>
      </c>
      <c r="F56" s="13"/>
      <c r="G56" s="25" t="str">
        <f>_xlfn.XLOOKUP(Table3[[#This Row],[ID]],Nodes_coordinaten[cluster],Nodes_coordinaten[Demand aardgas],"")</f>
        <v/>
      </c>
    </row>
    <row r="57" spans="1:7" x14ac:dyDescent="0.25">
      <c r="A57" s="10"/>
      <c r="B57" s="10"/>
      <c r="C57" s="20" t="str">
        <f>_xlfn.XLOOKUP(Table3[[#This Row],[ID]],Nodes_coordinaten[cluster],Nodes_coordinaten[UTM_Easting],"")</f>
        <v/>
      </c>
      <c r="D57" s="20" t="str">
        <f>_xlfn.XLOOKUP(Table3[[#This Row],[ID]],Nodes_coordinaten[cluster],Nodes_coordinaten[UTM_Northing],"")</f>
        <v/>
      </c>
      <c r="E57" s="20" t="str">
        <f>_xlfn.XLOOKUP(Table3[[#This Row],[ID]],Nodes_coordinaten[cluster],Nodes_coordinaten[UTM_Zone],"")</f>
        <v/>
      </c>
      <c r="F57" s="13"/>
      <c r="G57" s="25" t="str">
        <f>_xlfn.XLOOKUP(Table3[[#This Row],[ID]],Nodes_coordinaten[cluster],Nodes_coordinaten[Demand aardgas],"")</f>
        <v/>
      </c>
    </row>
    <row r="58" spans="1:7" x14ac:dyDescent="0.25">
      <c r="A58" s="10"/>
      <c r="B58" s="10"/>
      <c r="C58" s="20" t="str">
        <f>_xlfn.XLOOKUP(Table3[[#This Row],[ID]],Nodes_coordinaten[cluster],Nodes_coordinaten[UTM_Easting],"")</f>
        <v/>
      </c>
      <c r="D58" s="20" t="str">
        <f>_xlfn.XLOOKUP(Table3[[#This Row],[ID]],Nodes_coordinaten[cluster],Nodes_coordinaten[UTM_Northing],"")</f>
        <v/>
      </c>
      <c r="E58" s="20" t="str">
        <f>_xlfn.XLOOKUP(Table3[[#This Row],[ID]],Nodes_coordinaten[cluster],Nodes_coordinaten[UTM_Zone],"")</f>
        <v/>
      </c>
      <c r="F58" s="13"/>
      <c r="G58" s="25" t="str">
        <f>_xlfn.XLOOKUP(Table3[[#This Row],[ID]],Nodes_coordinaten[cluster],Nodes_coordinaten[Demand aardgas],"")</f>
        <v/>
      </c>
    </row>
    <row r="59" spans="1:7" x14ac:dyDescent="0.25">
      <c r="A59" s="10"/>
      <c r="B59" s="10"/>
      <c r="C59" s="20" t="str">
        <f>_xlfn.XLOOKUP(Table3[[#This Row],[ID]],Nodes_coordinaten[cluster],Nodes_coordinaten[UTM_Easting],"")</f>
        <v/>
      </c>
      <c r="D59" s="20" t="str">
        <f>_xlfn.XLOOKUP(Table3[[#This Row],[ID]],Nodes_coordinaten[cluster],Nodes_coordinaten[UTM_Northing],"")</f>
        <v/>
      </c>
      <c r="E59" s="20" t="str">
        <f>_xlfn.XLOOKUP(Table3[[#This Row],[ID]],Nodes_coordinaten[cluster],Nodes_coordinaten[UTM_Zone],"")</f>
        <v/>
      </c>
      <c r="F59" s="13"/>
      <c r="G59" s="25" t="str">
        <f>_xlfn.XLOOKUP(Table3[[#This Row],[ID]],Nodes_coordinaten[cluster],Nodes_coordinaten[Demand aardgas],"")</f>
        <v/>
      </c>
    </row>
    <row r="60" spans="1:7" x14ac:dyDescent="0.25">
      <c r="A60" s="10"/>
      <c r="B60" s="10"/>
      <c r="C60" s="20" t="str">
        <f>_xlfn.XLOOKUP(Table3[[#This Row],[ID]],Nodes_coordinaten[cluster],Nodes_coordinaten[UTM_Easting],"")</f>
        <v/>
      </c>
      <c r="D60" s="20" t="str">
        <f>_xlfn.XLOOKUP(Table3[[#This Row],[ID]],Nodes_coordinaten[cluster],Nodes_coordinaten[UTM_Northing],"")</f>
        <v/>
      </c>
      <c r="E60" s="20" t="str">
        <f>_xlfn.XLOOKUP(Table3[[#This Row],[ID]],Nodes_coordinaten[cluster],Nodes_coordinaten[UTM_Zone],"")</f>
        <v/>
      </c>
      <c r="F60" s="13"/>
      <c r="G60" s="25" t="str">
        <f>_xlfn.XLOOKUP(Table3[[#This Row],[ID]],Nodes_coordinaten[cluster],Nodes_coordinaten[Demand aardgas],"")</f>
        <v/>
      </c>
    </row>
    <row r="61" spans="1:7" x14ac:dyDescent="0.25">
      <c r="A61" s="10"/>
      <c r="B61" s="10"/>
      <c r="C61" s="20" t="str">
        <f>_xlfn.XLOOKUP(Table3[[#This Row],[ID]],Nodes_coordinaten[cluster],Nodes_coordinaten[UTM_Easting],"")</f>
        <v/>
      </c>
      <c r="D61" s="20" t="str">
        <f>_xlfn.XLOOKUP(Table3[[#This Row],[ID]],Nodes_coordinaten[cluster],Nodes_coordinaten[UTM_Northing],"")</f>
        <v/>
      </c>
      <c r="E61" s="20" t="str">
        <f>_xlfn.XLOOKUP(Table3[[#This Row],[ID]],Nodes_coordinaten[cluster],Nodes_coordinaten[UTM_Zone],"")</f>
        <v/>
      </c>
      <c r="F61" s="13"/>
      <c r="G61" s="25" t="str">
        <f>_xlfn.XLOOKUP(Table3[[#This Row],[ID]],Nodes_coordinaten[cluster],Nodes_coordinaten[Demand aardgas],"")</f>
        <v/>
      </c>
    </row>
    <row r="62" spans="1:7" x14ac:dyDescent="0.25">
      <c r="A62" s="10"/>
      <c r="B62" s="10"/>
      <c r="C62" s="20" t="str">
        <f>_xlfn.XLOOKUP(Table3[[#This Row],[ID]],Nodes_coordinaten[cluster],Nodes_coordinaten[UTM_Easting],"")</f>
        <v/>
      </c>
      <c r="D62" s="20" t="str">
        <f>_xlfn.XLOOKUP(Table3[[#This Row],[ID]],Nodes_coordinaten[cluster],Nodes_coordinaten[UTM_Northing],"")</f>
        <v/>
      </c>
      <c r="E62" s="20" t="str">
        <f>_xlfn.XLOOKUP(Table3[[#This Row],[ID]],Nodes_coordinaten[cluster],Nodes_coordinaten[UTM_Zone],"")</f>
        <v/>
      </c>
      <c r="F62" s="14"/>
      <c r="G62" s="25" t="str">
        <f>_xlfn.XLOOKUP(Table3[[#This Row],[ID]],Nodes_coordinaten[cluster],Nodes_coordinaten[Demand aardgas],"")</f>
        <v/>
      </c>
    </row>
    <row r="63" spans="1:7" x14ac:dyDescent="0.25">
      <c r="A63" s="10"/>
      <c r="B63" s="10"/>
      <c r="C63" s="20" t="str">
        <f>_xlfn.XLOOKUP(Table3[[#This Row],[ID]],Nodes_coordinaten[cluster],Nodes_coordinaten[UTM_Easting],"")</f>
        <v/>
      </c>
      <c r="D63" s="20" t="str">
        <f>_xlfn.XLOOKUP(Table3[[#This Row],[ID]],Nodes_coordinaten[cluster],Nodes_coordinaten[UTM_Northing],"")</f>
        <v/>
      </c>
      <c r="E63" s="20" t="str">
        <f>_xlfn.XLOOKUP(Table3[[#This Row],[ID]],Nodes_coordinaten[cluster],Nodes_coordinaten[UTM_Zone],"")</f>
        <v/>
      </c>
      <c r="F63" s="14"/>
      <c r="G63" s="25" t="str">
        <f>_xlfn.XLOOKUP(Table3[[#This Row],[ID]],Nodes_coordinaten[cluster],Nodes_coordinaten[Demand aardgas],"")</f>
        <v/>
      </c>
    </row>
    <row r="64" spans="1:7" x14ac:dyDescent="0.25">
      <c r="A64" s="10"/>
      <c r="B64" s="10"/>
      <c r="C64" s="20" t="str">
        <f>_xlfn.XLOOKUP(Table3[[#This Row],[ID]],Nodes_coordinaten[cluster],Nodes_coordinaten[UTM_Easting],"")</f>
        <v/>
      </c>
      <c r="D64" s="20" t="str">
        <f>_xlfn.XLOOKUP(Table3[[#This Row],[ID]],Nodes_coordinaten[cluster],Nodes_coordinaten[UTM_Northing],"")</f>
        <v/>
      </c>
      <c r="E64" s="20" t="str">
        <f>_xlfn.XLOOKUP(Table3[[#This Row],[ID]],Nodes_coordinaten[cluster],Nodes_coordinaten[UTM_Zone],"")</f>
        <v/>
      </c>
      <c r="F64" s="14"/>
      <c r="G64" s="25" t="str">
        <f>_xlfn.XLOOKUP(Table3[[#This Row],[ID]],Nodes_coordinaten[cluster],Nodes_coordinaten[Demand aardgas],"")</f>
        <v/>
      </c>
    </row>
    <row r="65" spans="1:7" x14ac:dyDescent="0.25">
      <c r="A65" s="10"/>
      <c r="B65" s="10"/>
      <c r="C65" s="20" t="str">
        <f>_xlfn.XLOOKUP(Table3[[#This Row],[ID]],Nodes_coordinaten[cluster],Nodes_coordinaten[UTM_Easting],"")</f>
        <v/>
      </c>
      <c r="D65" s="20" t="str">
        <f>_xlfn.XLOOKUP(Table3[[#This Row],[ID]],Nodes_coordinaten[cluster],Nodes_coordinaten[UTM_Northing],"")</f>
        <v/>
      </c>
      <c r="E65" s="20" t="str">
        <f>_xlfn.XLOOKUP(Table3[[#This Row],[ID]],Nodes_coordinaten[cluster],Nodes_coordinaten[UTM_Zone],"")</f>
        <v/>
      </c>
      <c r="F65" s="14"/>
      <c r="G65" s="25" t="str">
        <f>_xlfn.XLOOKUP(Table3[[#This Row],[ID]],Nodes_coordinaten[cluster],Nodes_coordinaten[Demand aardgas],"")</f>
        <v/>
      </c>
    </row>
    <row r="66" spans="1:7" x14ac:dyDescent="0.25">
      <c r="A66" s="10"/>
      <c r="B66" s="10"/>
      <c r="C66" s="20" t="str">
        <f>_xlfn.XLOOKUP(Table3[[#This Row],[ID]],Nodes_coordinaten[cluster],Nodes_coordinaten[UTM_Easting],"")</f>
        <v/>
      </c>
      <c r="D66" s="20" t="str">
        <f>_xlfn.XLOOKUP(Table3[[#This Row],[ID]],Nodes_coordinaten[cluster],Nodes_coordinaten[UTM_Northing],"")</f>
        <v/>
      </c>
      <c r="E66" s="20" t="str">
        <f>_xlfn.XLOOKUP(Table3[[#This Row],[ID]],Nodes_coordinaten[cluster],Nodes_coordinaten[UTM_Zone],"")</f>
        <v/>
      </c>
      <c r="F66" s="14"/>
      <c r="G66" s="25" t="str">
        <f>_xlfn.XLOOKUP(Table3[[#This Row],[ID]],Nodes_coordinaten[cluster],Nodes_coordinaten[Demand aardgas],"")</f>
        <v/>
      </c>
    </row>
    <row r="67" spans="1:7" x14ac:dyDescent="0.25">
      <c r="A67" s="10"/>
      <c r="B67" s="10"/>
      <c r="C67" s="20" t="str">
        <f>_xlfn.XLOOKUP(Table3[[#This Row],[ID]],Nodes_coordinaten[cluster],Nodes_coordinaten[UTM_Easting],"")</f>
        <v/>
      </c>
      <c r="D67" s="20" t="str">
        <f>_xlfn.XLOOKUP(Table3[[#This Row],[ID]],Nodes_coordinaten[cluster],Nodes_coordinaten[UTM_Northing],"")</f>
        <v/>
      </c>
      <c r="E67" s="20" t="str">
        <f>_xlfn.XLOOKUP(Table3[[#This Row],[ID]],Nodes_coordinaten[cluster],Nodes_coordinaten[UTM_Zone],"")</f>
        <v/>
      </c>
      <c r="F67" s="14"/>
      <c r="G67" s="25" t="str">
        <f>_xlfn.XLOOKUP(Table3[[#This Row],[ID]],Nodes_coordinaten[cluster],Nodes_coordinaten[Demand aardgas],"")</f>
        <v/>
      </c>
    </row>
    <row r="68" spans="1:7" x14ac:dyDescent="0.25">
      <c r="A68" s="10"/>
      <c r="B68" s="10"/>
      <c r="C68" s="20" t="str">
        <f>_xlfn.XLOOKUP(Table3[[#This Row],[ID]],Nodes_coordinaten[cluster],Nodes_coordinaten[UTM_Easting],"")</f>
        <v/>
      </c>
      <c r="D68" s="20" t="str">
        <f>_xlfn.XLOOKUP(Table3[[#This Row],[ID]],Nodes_coordinaten[cluster],Nodes_coordinaten[UTM_Northing],"")</f>
        <v/>
      </c>
      <c r="E68" s="20" t="str">
        <f>_xlfn.XLOOKUP(Table3[[#This Row],[ID]],Nodes_coordinaten[cluster],Nodes_coordinaten[UTM_Zone],"")</f>
        <v/>
      </c>
      <c r="F68" s="14"/>
      <c r="G68" s="25" t="str">
        <f>_xlfn.XLOOKUP(Table3[[#This Row],[ID]],Nodes_coordinaten[cluster],Nodes_coordinaten[Demand aardgas],"")</f>
        <v/>
      </c>
    </row>
    <row r="69" spans="1:7" x14ac:dyDescent="0.25">
      <c r="A69" s="10"/>
      <c r="B69" s="10"/>
      <c r="C69" s="20" t="str">
        <f>_xlfn.XLOOKUP(Table3[[#This Row],[ID]],Nodes_coordinaten[cluster],Nodes_coordinaten[UTM_Easting],"")</f>
        <v/>
      </c>
      <c r="D69" s="20" t="str">
        <f>_xlfn.XLOOKUP(Table3[[#This Row],[ID]],Nodes_coordinaten[cluster],Nodes_coordinaten[UTM_Northing],"")</f>
        <v/>
      </c>
      <c r="E69" s="20" t="str">
        <f>_xlfn.XLOOKUP(Table3[[#This Row],[ID]],Nodes_coordinaten[cluster],Nodes_coordinaten[UTM_Zone],"")</f>
        <v/>
      </c>
      <c r="F69" s="14"/>
      <c r="G69" s="25" t="str">
        <f>_xlfn.XLOOKUP(Table3[[#This Row],[ID]],Nodes_coordinaten[cluster],Nodes_coordinaten[Demand aardgas],"")</f>
        <v/>
      </c>
    </row>
    <row r="70" spans="1:7" x14ac:dyDescent="0.25">
      <c r="A70" s="10"/>
      <c r="B70" s="10"/>
      <c r="C70" s="20" t="str">
        <f>_xlfn.XLOOKUP(Table3[[#This Row],[ID]],Nodes_coordinaten[cluster],Nodes_coordinaten[UTM_Easting],"")</f>
        <v/>
      </c>
      <c r="D70" s="20" t="str">
        <f>_xlfn.XLOOKUP(Table3[[#This Row],[ID]],Nodes_coordinaten[cluster],Nodes_coordinaten[UTM_Northing],"")</f>
        <v/>
      </c>
      <c r="E70" s="20" t="str">
        <f>_xlfn.XLOOKUP(Table3[[#This Row],[ID]],Nodes_coordinaten[cluster],Nodes_coordinaten[UTM_Zone],"")</f>
        <v/>
      </c>
      <c r="F70" s="14"/>
      <c r="G70" s="25" t="str">
        <f>_xlfn.XLOOKUP(Table3[[#This Row],[ID]],Nodes_coordinaten[cluster],Nodes_coordinaten[Demand aardgas],"")</f>
        <v/>
      </c>
    </row>
    <row r="71" spans="1:7" x14ac:dyDescent="0.25">
      <c r="A71" s="10"/>
      <c r="B71" s="10"/>
      <c r="C71" s="20" t="str">
        <f>_xlfn.XLOOKUP(Table3[[#This Row],[ID]],Nodes_coordinaten[cluster],Nodes_coordinaten[UTM_Easting],"")</f>
        <v/>
      </c>
      <c r="D71" s="20" t="str">
        <f>_xlfn.XLOOKUP(Table3[[#This Row],[ID]],Nodes_coordinaten[cluster],Nodes_coordinaten[UTM_Northing],"")</f>
        <v/>
      </c>
      <c r="E71" s="20" t="str">
        <f>_xlfn.XLOOKUP(Table3[[#This Row],[ID]],Nodes_coordinaten[cluster],Nodes_coordinaten[UTM_Zone],"")</f>
        <v/>
      </c>
      <c r="F71" s="14"/>
      <c r="G71" s="25" t="str">
        <f>_xlfn.XLOOKUP(Table3[[#This Row],[ID]],Nodes_coordinaten[cluster],Nodes_coordinaten[Demand aardgas],"")</f>
        <v/>
      </c>
    </row>
    <row r="72" spans="1:7" x14ac:dyDescent="0.25">
      <c r="A72" s="10"/>
      <c r="B72" s="10"/>
      <c r="C72" s="20" t="str">
        <f>_xlfn.XLOOKUP(Table3[[#This Row],[ID]],Nodes_coordinaten[cluster],Nodes_coordinaten[UTM_Easting],"")</f>
        <v/>
      </c>
      <c r="D72" s="20" t="str">
        <f>_xlfn.XLOOKUP(Table3[[#This Row],[ID]],Nodes_coordinaten[cluster],Nodes_coordinaten[UTM_Northing],"")</f>
        <v/>
      </c>
      <c r="E72" s="20" t="str">
        <f>_xlfn.XLOOKUP(Table3[[#This Row],[ID]],Nodes_coordinaten[cluster],Nodes_coordinaten[UTM_Zone],"")</f>
        <v/>
      </c>
      <c r="F72" s="14"/>
      <c r="G72" s="25" t="str">
        <f>_xlfn.XLOOKUP(Table3[[#This Row],[ID]],Nodes_coordinaten[cluster],Nodes_coordinaten[Demand aardgas],"")</f>
        <v/>
      </c>
    </row>
    <row r="73" spans="1:7" x14ac:dyDescent="0.25">
      <c r="A73" s="10"/>
      <c r="B73" s="10"/>
      <c r="C73" s="20" t="str">
        <f>_xlfn.XLOOKUP(Table3[[#This Row],[ID]],Nodes_coordinaten[cluster],Nodes_coordinaten[UTM_Easting],"")</f>
        <v/>
      </c>
      <c r="D73" s="20" t="str">
        <f>_xlfn.XLOOKUP(Table3[[#This Row],[ID]],Nodes_coordinaten[cluster],Nodes_coordinaten[UTM_Northing],"")</f>
        <v/>
      </c>
      <c r="E73" s="20" t="str">
        <f>_xlfn.XLOOKUP(Table3[[#This Row],[ID]],Nodes_coordinaten[cluster],Nodes_coordinaten[UTM_Zone],"")</f>
        <v/>
      </c>
      <c r="F73" s="14"/>
      <c r="G73" s="25" t="str">
        <f>_xlfn.XLOOKUP(Table3[[#This Row],[ID]],Nodes_coordinaten[cluster],Nodes_coordinaten[Demand aardgas],"")</f>
        <v/>
      </c>
    </row>
    <row r="74" spans="1:7" x14ac:dyDescent="0.25">
      <c r="A74" s="10"/>
      <c r="B74" s="10"/>
      <c r="C74" s="20" t="str">
        <f>_xlfn.XLOOKUP(Table3[[#This Row],[ID]],Nodes_coordinaten[cluster],Nodes_coordinaten[UTM_Easting],"")</f>
        <v/>
      </c>
      <c r="D74" s="20" t="str">
        <f>_xlfn.XLOOKUP(Table3[[#This Row],[ID]],Nodes_coordinaten[cluster],Nodes_coordinaten[UTM_Northing],"")</f>
        <v/>
      </c>
      <c r="E74" s="20" t="str">
        <f>_xlfn.XLOOKUP(Table3[[#This Row],[ID]],Nodes_coordinaten[cluster],Nodes_coordinaten[UTM_Zone],"")</f>
        <v/>
      </c>
      <c r="F74" s="14"/>
      <c r="G74" s="25" t="str">
        <f>_xlfn.XLOOKUP(Table3[[#This Row],[ID]],Nodes_coordinaten[cluster],Nodes_coordinaten[Demand aardgas],"")</f>
        <v/>
      </c>
    </row>
    <row r="75" spans="1:7" x14ac:dyDescent="0.25">
      <c r="A75" s="10"/>
      <c r="B75" s="10"/>
      <c r="C75" s="20" t="str">
        <f>_xlfn.XLOOKUP(Table3[[#This Row],[ID]],Nodes_coordinaten[cluster],Nodes_coordinaten[UTM_Easting],"")</f>
        <v/>
      </c>
      <c r="D75" s="20" t="str">
        <f>_xlfn.XLOOKUP(Table3[[#This Row],[ID]],Nodes_coordinaten[cluster],Nodes_coordinaten[UTM_Northing],"")</f>
        <v/>
      </c>
      <c r="E75" s="20" t="str">
        <f>_xlfn.XLOOKUP(Table3[[#This Row],[ID]],Nodes_coordinaten[cluster],Nodes_coordinaten[UTM_Zone],"")</f>
        <v/>
      </c>
      <c r="F75" s="14"/>
      <c r="G75" s="24" t="str">
        <f>_xlfn.XLOOKUP(Table3[[#This Row],[ID]],Nodes_coordinaten[cluster],Nodes_coordinaten[Demand aardgas],"")</f>
        <v/>
      </c>
    </row>
    <row r="76" spans="1:7" x14ac:dyDescent="0.25">
      <c r="A76" s="10"/>
      <c r="B76" s="10"/>
      <c r="C76" s="20" t="str">
        <f>_xlfn.XLOOKUP(Table3[[#This Row],[ID]],Nodes_coordinaten[cluster],Nodes_coordinaten[UTM_Easting],"")</f>
        <v/>
      </c>
      <c r="D76" s="20" t="str">
        <f>_xlfn.XLOOKUP(Table3[[#This Row],[ID]],Nodes_coordinaten[cluster],Nodes_coordinaten[UTM_Northing],"")</f>
        <v/>
      </c>
      <c r="E76" s="20" t="str">
        <f>_xlfn.XLOOKUP(Table3[[#This Row],[ID]],Nodes_coordinaten[cluster],Nodes_coordinaten[UTM_Zone],"")</f>
        <v/>
      </c>
      <c r="F76" s="14"/>
      <c r="G76" s="24" t="str">
        <f>_xlfn.XLOOKUP(Table3[[#This Row],[ID]],Nodes_coordinaten[cluster],Nodes_coordinaten[Demand aardgas],"")</f>
        <v/>
      </c>
    </row>
    <row r="77" spans="1:7" x14ac:dyDescent="0.25">
      <c r="A77" s="10"/>
      <c r="B77" s="10"/>
      <c r="C77" s="20" t="str">
        <f>_xlfn.XLOOKUP(Table3[[#This Row],[ID]],Nodes_coordinaten[cluster],Nodes_coordinaten[UTM_Easting],"")</f>
        <v/>
      </c>
      <c r="D77" s="20" t="str">
        <f>_xlfn.XLOOKUP(Table3[[#This Row],[ID]],Nodes_coordinaten[cluster],Nodes_coordinaten[UTM_Northing],"")</f>
        <v/>
      </c>
      <c r="E77" s="20" t="str">
        <f>_xlfn.XLOOKUP(Table3[[#This Row],[ID]],Nodes_coordinaten[cluster],Nodes_coordinaten[UTM_Zone],"")</f>
        <v/>
      </c>
      <c r="F77" s="14"/>
      <c r="G77" s="24" t="str">
        <f>_xlfn.XLOOKUP(Table3[[#This Row],[ID]],Nodes_coordinaten[cluster],Nodes_coordinaten[Demand aardgas],"")</f>
        <v/>
      </c>
    </row>
    <row r="78" spans="1:7" x14ac:dyDescent="0.25">
      <c r="A78" s="10"/>
      <c r="B78" s="10"/>
      <c r="C78" s="20" t="str">
        <f>_xlfn.XLOOKUP(Table3[[#This Row],[ID]],Nodes_coordinaten[cluster],Nodes_coordinaten[UTM_Easting],"")</f>
        <v/>
      </c>
      <c r="D78" s="20" t="str">
        <f>_xlfn.XLOOKUP(Table3[[#This Row],[ID]],Nodes_coordinaten[cluster],Nodes_coordinaten[UTM_Northing],"")</f>
        <v/>
      </c>
      <c r="E78" s="20" t="str">
        <f>_xlfn.XLOOKUP(Table3[[#This Row],[ID]],Nodes_coordinaten[cluster],Nodes_coordinaten[UTM_Zone],"")</f>
        <v/>
      </c>
      <c r="F78" s="14"/>
      <c r="G78" s="24" t="str">
        <f>_xlfn.XLOOKUP(Table3[[#This Row],[ID]],Nodes_coordinaten[cluster],Nodes_coordinaten[Demand aardgas],"")</f>
        <v/>
      </c>
    </row>
    <row r="79" spans="1:7" x14ac:dyDescent="0.25">
      <c r="A79" s="10"/>
      <c r="B79" s="10"/>
      <c r="C79" s="20" t="str">
        <f>_xlfn.XLOOKUP(Table3[[#This Row],[ID]],Nodes_coordinaten[cluster],Nodes_coordinaten[UTM_Easting],"")</f>
        <v/>
      </c>
      <c r="D79" s="20" t="str">
        <f>_xlfn.XLOOKUP(Table3[[#This Row],[ID]],Nodes_coordinaten[cluster],Nodes_coordinaten[UTM_Northing],"")</f>
        <v/>
      </c>
      <c r="E79" s="20" t="str">
        <f>_xlfn.XLOOKUP(Table3[[#This Row],[ID]],Nodes_coordinaten[cluster],Nodes_coordinaten[UTM_Zone],"")</f>
        <v/>
      </c>
      <c r="F79" s="14"/>
      <c r="G79" s="24" t="str">
        <f>_xlfn.XLOOKUP(Table3[[#This Row],[ID]],Nodes_coordinaten[cluster],Nodes_coordinaten[Demand aardgas],"")</f>
        <v/>
      </c>
    </row>
    <row r="80" spans="1:7" x14ac:dyDescent="0.25">
      <c r="A80" s="10"/>
      <c r="B80" s="10"/>
      <c r="C80" s="20" t="str">
        <f>_xlfn.XLOOKUP(Table3[[#This Row],[ID]],Nodes_coordinaten[cluster],Nodes_coordinaten[UTM_Easting],"")</f>
        <v/>
      </c>
      <c r="D80" s="20" t="str">
        <f>_xlfn.XLOOKUP(Table3[[#This Row],[ID]],Nodes_coordinaten[cluster],Nodes_coordinaten[UTM_Northing],"")</f>
        <v/>
      </c>
      <c r="E80" s="20" t="str">
        <f>_xlfn.XLOOKUP(Table3[[#This Row],[ID]],Nodes_coordinaten[cluster],Nodes_coordinaten[UTM_Zone],"")</f>
        <v/>
      </c>
      <c r="F80" s="14"/>
      <c r="G80" s="24" t="str">
        <f>_xlfn.XLOOKUP(Table3[[#This Row],[ID]],Nodes_coordinaten[cluster],Nodes_coordinaten[Demand aardgas],"")</f>
        <v/>
      </c>
    </row>
    <row r="81" spans="1:7" x14ac:dyDescent="0.25">
      <c r="A81" s="15"/>
      <c r="B81" s="15"/>
      <c r="C81" s="12"/>
      <c r="D81" s="14"/>
      <c r="E81" s="14"/>
      <c r="F81" s="14"/>
      <c r="G81" s="6"/>
    </row>
    <row r="82" spans="1:7" x14ac:dyDescent="0.25">
      <c r="A82" s="15"/>
      <c r="B82" s="15"/>
      <c r="C82" s="12"/>
      <c r="D82" s="14"/>
      <c r="E82" s="14"/>
      <c r="F82" s="14"/>
      <c r="G82" s="6"/>
    </row>
    <row r="83" spans="1:7" x14ac:dyDescent="0.25">
      <c r="A83" s="15"/>
      <c r="B83" s="15"/>
      <c r="C83" s="12"/>
      <c r="D83" s="14"/>
      <c r="E83" s="14"/>
      <c r="F83" s="14"/>
      <c r="G83" s="6"/>
    </row>
    <row r="84" spans="1:7" x14ac:dyDescent="0.25">
      <c r="A84" s="15"/>
      <c r="B84" s="15"/>
      <c r="C84" s="12"/>
      <c r="D84" s="14"/>
      <c r="E84" s="14"/>
      <c r="F84" s="14"/>
      <c r="G84" s="6"/>
    </row>
    <row r="85" spans="1:7" x14ac:dyDescent="0.25">
      <c r="A85" s="15"/>
      <c r="B85" s="15"/>
      <c r="C85" s="12"/>
      <c r="D85" s="14"/>
      <c r="E85" s="14"/>
      <c r="F85" s="14"/>
      <c r="G85" s="6"/>
    </row>
    <row r="86" spans="1:7" x14ac:dyDescent="0.25">
      <c r="A86" s="15"/>
      <c r="B86" s="15"/>
      <c r="C86" s="12"/>
      <c r="D86" s="14"/>
      <c r="E86" s="14"/>
      <c r="F86" s="14"/>
      <c r="G86" s="6"/>
    </row>
    <row r="87" spans="1:7" x14ac:dyDescent="0.25">
      <c r="A87" s="15"/>
      <c r="B87" s="15"/>
      <c r="C87" s="12"/>
      <c r="D87" s="14"/>
      <c r="E87" s="14"/>
      <c r="F87" s="14"/>
      <c r="G87" s="6"/>
    </row>
    <row r="88" spans="1:7" x14ac:dyDescent="0.25">
      <c r="A88" s="15"/>
      <c r="B88" s="15"/>
      <c r="C88" s="12"/>
      <c r="D88" s="14"/>
      <c r="E88" s="14"/>
      <c r="F88" s="14"/>
      <c r="G88" s="6"/>
    </row>
    <row r="89" spans="1:7" x14ac:dyDescent="0.25">
      <c r="A89" s="15"/>
      <c r="B89" s="15"/>
      <c r="C89" s="12"/>
      <c r="D89" s="14"/>
      <c r="E89" s="14"/>
      <c r="F89" s="14"/>
      <c r="G89" s="6"/>
    </row>
    <row r="90" spans="1:7" x14ac:dyDescent="0.25">
      <c r="A90" s="15"/>
      <c r="B90" s="15"/>
      <c r="C90" s="12"/>
      <c r="D90" s="14"/>
      <c r="E90" s="14"/>
      <c r="F90" s="14"/>
      <c r="G90" s="6"/>
    </row>
    <row r="91" spans="1:7" x14ac:dyDescent="0.25">
      <c r="A91" s="15"/>
      <c r="B91" s="15"/>
      <c r="C91" s="12"/>
      <c r="D91" s="14"/>
      <c r="E91" s="14"/>
      <c r="F91" s="14"/>
      <c r="G91" s="6"/>
    </row>
    <row r="92" spans="1:7" x14ac:dyDescent="0.25">
      <c r="A92" s="15"/>
      <c r="B92" s="15"/>
      <c r="C92" s="12"/>
      <c r="D92" s="14"/>
      <c r="E92" s="14"/>
      <c r="F92" s="14"/>
      <c r="G92" s="6"/>
    </row>
    <row r="93" spans="1:7" x14ac:dyDescent="0.25">
      <c r="A93" s="15"/>
      <c r="B93" s="15"/>
      <c r="C93" s="12"/>
      <c r="D93" s="14"/>
      <c r="E93" s="14"/>
      <c r="F93" s="14"/>
      <c r="G93" s="6"/>
    </row>
    <row r="94" spans="1:7" x14ac:dyDescent="0.25">
      <c r="A94" s="15"/>
      <c r="B94" s="18"/>
      <c r="C94" s="16"/>
      <c r="D94" s="14"/>
      <c r="E94" s="14"/>
      <c r="F94" s="14"/>
      <c r="G94" s="6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D17" sqref="D17"/>
    </sheetView>
  </sheetViews>
  <sheetFormatPr defaultRowHeight="15" x14ac:dyDescent="0.25"/>
  <cols>
    <col min="1" max="1" width="12.85546875" customWidth="1"/>
    <col min="2" max="2" width="9.140625" customWidth="1"/>
    <col min="3" max="3" width="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/>
      <c r="B2" s="3"/>
      <c r="C2" s="4"/>
    </row>
    <row r="3" spans="1:3" x14ac:dyDescent="0.25">
      <c r="A3" s="5"/>
      <c r="B3" s="6"/>
      <c r="C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5"/>
  <sheetViews>
    <sheetView workbookViewId="0">
      <selection activeCell="C32" sqref="C32"/>
    </sheetView>
  </sheetViews>
  <sheetFormatPr defaultRowHeight="15" x14ac:dyDescent="0.25"/>
  <cols>
    <col min="1" max="1" width="11.85546875" style="1" customWidth="1"/>
    <col min="2" max="2" width="12.140625" style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/>
      <c r="B2"/>
    </row>
    <row r="3" spans="1:2" x14ac:dyDescent="0.25">
      <c r="A3"/>
      <c r="B3"/>
    </row>
    <row r="4" spans="1:2" x14ac:dyDescent="0.25">
      <c r="A4"/>
      <c r="B4"/>
    </row>
    <row r="5" spans="1:2" x14ac:dyDescent="0.25">
      <c r="A5"/>
      <c r="B5"/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A2" sqref="A2:C9"/>
    </sheetView>
  </sheetViews>
  <sheetFormatPr defaultRowHeight="15" x14ac:dyDescent="0.25"/>
  <cols>
    <col min="1" max="1" width="14.85546875" style="1" customWidth="1"/>
    <col min="2" max="2" width="15.85546875" style="1" customWidth="1"/>
    <col min="3" max="3" width="16.140625" style="1" customWidth="1"/>
  </cols>
  <sheetData>
    <row r="1" spans="1:3" x14ac:dyDescent="0.25">
      <c r="A1" s="1" t="s">
        <v>7</v>
      </c>
      <c r="B1" s="1" t="s">
        <v>8</v>
      </c>
      <c r="C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9"/>
  <sheetViews>
    <sheetView tabSelected="1" topLeftCell="A13" zoomScale="85" zoomScaleNormal="85" workbookViewId="0">
      <selection activeCell="O44" sqref="O44"/>
    </sheetView>
  </sheetViews>
  <sheetFormatPr defaultRowHeight="15" x14ac:dyDescent="0.25"/>
  <cols>
    <col min="1" max="2" width="16.85546875" style="28" customWidth="1"/>
    <col min="3" max="3" width="16.140625" style="28" bestFit="1" customWidth="1"/>
    <col min="4" max="5" width="16.85546875" style="28" customWidth="1"/>
    <col min="6" max="6" width="16.140625" style="28" bestFit="1" customWidth="1"/>
    <col min="7" max="7" width="16.85546875" style="1" customWidth="1"/>
    <col min="8" max="9" width="11.85546875" bestFit="1" customWidth="1"/>
    <col min="10" max="10" width="14.140625" bestFit="1" customWidth="1"/>
  </cols>
  <sheetData>
    <row r="1" spans="1:10" s="1" customFormat="1" x14ac:dyDescent="0.25">
      <c r="A1" s="1" t="s">
        <v>11</v>
      </c>
      <c r="B1" s="1" t="s">
        <v>12</v>
      </c>
      <c r="C1" s="1" t="s">
        <v>38</v>
      </c>
      <c r="D1" s="1" t="s">
        <v>13</v>
      </c>
      <c r="E1" s="1" t="s">
        <v>14</v>
      </c>
      <c r="F1" s="1" t="s">
        <v>39</v>
      </c>
      <c r="G1" s="1" t="s">
        <v>2</v>
      </c>
      <c r="H1" s="1" t="s">
        <v>18</v>
      </c>
      <c r="I1" s="1" t="s">
        <v>19</v>
      </c>
      <c r="J1" s="1" t="s">
        <v>17</v>
      </c>
    </row>
    <row r="2" spans="1:10" x14ac:dyDescent="0.25">
      <c r="A2" s="29">
        <f>_xlfn.XLOOKUP(Table1[[#This Row],[Node 1]],Tabel7[ID],Tabel7[UTM_Easting],"")</f>
        <v>725983</v>
      </c>
      <c r="B2" s="29">
        <f>_xlfn.XLOOKUP(Table1[[#This Row],[Node 1]],Tabel7[ID],Tabel7[UTM_Northing],"")</f>
        <v>5905739</v>
      </c>
      <c r="C2" s="29" t="str">
        <f>_xlfn.XLOOKUP(Table1[[#This Row],[Node 1]],Tabel7[ID],Tabel7[UTM_Zone],"")</f>
        <v>31N</v>
      </c>
      <c r="D2" s="29">
        <f>_xlfn.XLOOKUP(Table1[[#This Row],[Node 2]],Tabel7[ID],Tabel7[UTM_Easting],"")</f>
        <v>726958</v>
      </c>
      <c r="E2" s="29">
        <f>_xlfn.XLOOKUP(Table1[[#This Row],[Node 2]],Tabel7[ID],Tabel7[UTM_Northing],"")</f>
        <v>5906121</v>
      </c>
      <c r="F2" s="29" t="str">
        <f>_xlfn.XLOOKUP(Table1[[#This Row],[Node 2]],Tabel7[ID],Tabel7[UTM_Zone],"")</f>
        <v>31N</v>
      </c>
      <c r="G2" s="21">
        <f>_xlfn.XLOOKUP(Table1[[#This Row],[Categorie]],Tabel8[Categorie],Tabel8[Capaciteit],"")</f>
        <v>400</v>
      </c>
      <c r="H2" s="22" t="s">
        <v>26</v>
      </c>
      <c r="I2" s="1" t="s">
        <v>28</v>
      </c>
      <c r="J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3" spans="1:10" x14ac:dyDescent="0.25">
      <c r="A3" s="29">
        <f>_xlfn.XLOOKUP(Table1[[#This Row],[Node 1]],Tabel7[ID],Tabel7[UTM_Easting],"")</f>
        <v>726958</v>
      </c>
      <c r="B3" s="30">
        <f>_xlfn.XLOOKUP(Table1[[#This Row],[Node 1]],Tabel7[ID],Tabel7[UTM_Northing],"")</f>
        <v>5906121</v>
      </c>
      <c r="C3" s="30" t="str">
        <f>_xlfn.XLOOKUP(Table1[[#This Row],[Node 1]],Tabel7[ID],Tabel7[UTM_Zone],"")</f>
        <v>31N</v>
      </c>
      <c r="D3" s="30">
        <f>_xlfn.XLOOKUP(Table1[[#This Row],[Node 2]],Tabel7[ID],Tabel7[UTM_Easting],"")</f>
        <v>729968</v>
      </c>
      <c r="E3" s="30">
        <f>_xlfn.XLOOKUP(Table1[[#This Row],[Node 2]],Tabel7[ID],Tabel7[UTM_Northing],"")</f>
        <v>5906863</v>
      </c>
      <c r="F3" s="30" t="str">
        <f>_xlfn.XLOOKUP(Table1[[#This Row],[Node 2]],Tabel7[ID],Tabel7[UTM_Zone],"")</f>
        <v>31N</v>
      </c>
      <c r="G3" s="21">
        <f>_xlfn.XLOOKUP(Table1[[#This Row],[Categorie]],Tabel8[Categorie],Tabel8[Capaciteit],"")</f>
        <v>400</v>
      </c>
      <c r="H3" s="22" t="s">
        <v>28</v>
      </c>
      <c r="I3" s="1" t="s">
        <v>29</v>
      </c>
      <c r="J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4" spans="1:10" x14ac:dyDescent="0.25">
      <c r="A4" s="29">
        <f>_xlfn.XLOOKUP(Table1[[#This Row],[Node 1]],Tabel7[ID],Tabel7[UTM_Easting],"")</f>
        <v>729968</v>
      </c>
      <c r="B4" s="30">
        <f>_xlfn.XLOOKUP(Table1[[#This Row],[Node 1]],Tabel7[ID],Tabel7[UTM_Northing],"")</f>
        <v>5906863</v>
      </c>
      <c r="C4" s="30" t="str">
        <f>_xlfn.XLOOKUP(Table1[[#This Row],[Node 1]],Tabel7[ID],Tabel7[UTM_Zone],"")</f>
        <v>31N</v>
      </c>
      <c r="D4" s="30">
        <f>_xlfn.XLOOKUP(Table1[[#This Row],[Node 2]],Tabel7[ID],Tabel7[UTM_Easting],"")</f>
        <v>733601</v>
      </c>
      <c r="E4" s="30">
        <f>_xlfn.XLOOKUP(Table1[[#This Row],[Node 2]],Tabel7[ID],Tabel7[UTM_Northing],"")</f>
        <v>5906761</v>
      </c>
      <c r="F4" s="30" t="str">
        <f>_xlfn.XLOOKUP(Table1[[#This Row],[Node 2]],Tabel7[ID],Tabel7[UTM_Zone],"")</f>
        <v>31N</v>
      </c>
      <c r="G4" s="21">
        <f>_xlfn.XLOOKUP(Table1[[#This Row],[Categorie]],Tabel8[Categorie],Tabel8[Capaciteit],"")</f>
        <v>400</v>
      </c>
      <c r="H4" s="22" t="s">
        <v>29</v>
      </c>
      <c r="I4" s="1" t="s">
        <v>30</v>
      </c>
      <c r="J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5" spans="1:10" x14ac:dyDescent="0.25">
      <c r="A5" s="29">
        <f>_xlfn.XLOOKUP(Table1[[#This Row],[Node 1]],Tabel7[ID],Tabel7[UTM_Easting],"")</f>
        <v>733601</v>
      </c>
      <c r="B5" s="30">
        <f>_xlfn.XLOOKUP(Table1[[#This Row],[Node 1]],Tabel7[ID],Tabel7[UTM_Northing],"")</f>
        <v>5906761</v>
      </c>
      <c r="C5" s="30" t="str">
        <f>_xlfn.XLOOKUP(Table1[[#This Row],[Node 1]],Tabel7[ID],Tabel7[UTM_Zone],"")</f>
        <v>31N</v>
      </c>
      <c r="D5" s="30">
        <f>_xlfn.XLOOKUP(Table1[[#This Row],[Node 2]],Tabel7[ID],Tabel7[UTM_Easting],"")</f>
        <v>738964</v>
      </c>
      <c r="E5" s="30">
        <f>_xlfn.XLOOKUP(Table1[[#This Row],[Node 2]],Tabel7[ID],Tabel7[UTM_Northing],"")</f>
        <v>5904422</v>
      </c>
      <c r="F5" s="30" t="str">
        <f>_xlfn.XLOOKUP(Table1[[#This Row],[Node 2]],Tabel7[ID],Tabel7[UTM_Zone],"")</f>
        <v>31N</v>
      </c>
      <c r="G5" s="21">
        <f>_xlfn.XLOOKUP(Table1[[#This Row],[Categorie]],Tabel8[Categorie],Tabel8[Capaciteit],"")</f>
        <v>400</v>
      </c>
      <c r="H5" s="22" t="s">
        <v>30</v>
      </c>
      <c r="I5" s="1" t="s">
        <v>31</v>
      </c>
      <c r="J5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6" spans="1:10" x14ac:dyDescent="0.25">
      <c r="A6" s="29">
        <f>_xlfn.XLOOKUP(Table1[[#This Row],[Node 1]],Tabel7[ID],Tabel7[UTM_Easting],"")</f>
        <v>738964</v>
      </c>
      <c r="B6" s="30">
        <f>_xlfn.XLOOKUP(Table1[[#This Row],[Node 1]],Tabel7[ID],Tabel7[UTM_Northing],"")</f>
        <v>5904422</v>
      </c>
      <c r="C6" s="30" t="str">
        <f>_xlfn.XLOOKUP(Table1[[#This Row],[Node 1]],Tabel7[ID],Tabel7[UTM_Zone],"")</f>
        <v>31N</v>
      </c>
      <c r="D6" s="30">
        <f>_xlfn.XLOOKUP(Table1[[#This Row],[Node 2]],Tabel7[ID],Tabel7[UTM_Easting],"")</f>
        <v>739700</v>
      </c>
      <c r="E6" s="30">
        <f>_xlfn.XLOOKUP(Table1[[#This Row],[Node 2]],Tabel7[ID],Tabel7[UTM_Northing],"")</f>
        <v>5903656</v>
      </c>
      <c r="F6" s="30" t="str">
        <f>_xlfn.XLOOKUP(Table1[[#This Row],[Node 2]],Tabel7[ID],Tabel7[UTM_Zone],"")</f>
        <v>31N</v>
      </c>
      <c r="G6" s="21">
        <f>_xlfn.XLOOKUP(Table1[[#This Row],[Categorie]],Tabel8[Categorie],Tabel8[Capaciteit],"")</f>
        <v>400</v>
      </c>
      <c r="H6" s="22" t="s">
        <v>31</v>
      </c>
      <c r="I6" s="1" t="s">
        <v>32</v>
      </c>
      <c r="J6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7" spans="1:10" x14ac:dyDescent="0.25">
      <c r="A7" s="29">
        <f>_xlfn.XLOOKUP(Table1[[#This Row],[Node 1]],Tabel7[ID],Tabel7[UTM_Easting],"")</f>
        <v>739700</v>
      </c>
      <c r="B7" s="30">
        <f>_xlfn.XLOOKUP(Table1[[#This Row],[Node 1]],Tabel7[ID],Tabel7[UTM_Northing],"")</f>
        <v>5903656</v>
      </c>
      <c r="C7" s="30" t="str">
        <f>_xlfn.XLOOKUP(Table1[[#This Row],[Node 1]],Tabel7[ID],Tabel7[UTM_Zone],"")</f>
        <v>31N</v>
      </c>
      <c r="D7" s="30">
        <f>_xlfn.XLOOKUP(Table1[[#This Row],[Node 2]],Tabel7[ID],Tabel7[UTM_Easting],"")</f>
        <v>740094</v>
      </c>
      <c r="E7" s="30">
        <f>_xlfn.XLOOKUP(Table1[[#This Row],[Node 2]],Tabel7[ID],Tabel7[UTM_Northing],"")</f>
        <v>5903012</v>
      </c>
      <c r="F7" s="30" t="str">
        <f>_xlfn.XLOOKUP(Table1[[#This Row],[Node 2]],Tabel7[ID],Tabel7[UTM_Zone],"")</f>
        <v>31N</v>
      </c>
      <c r="G7" s="21">
        <f>_xlfn.XLOOKUP(Table1[[#This Row],[Categorie]],Tabel8[Categorie],Tabel8[Capaciteit],"")</f>
        <v>400</v>
      </c>
      <c r="H7" s="22" t="s">
        <v>32</v>
      </c>
      <c r="I7" s="1" t="s">
        <v>33</v>
      </c>
      <c r="J7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8" spans="1:10" x14ac:dyDescent="0.25">
      <c r="A8" s="29">
        <f>_xlfn.XLOOKUP(Table1[[#This Row],[Node 1]],Tabel7[ID],Tabel7[UTM_Easting],"")</f>
        <v>740094</v>
      </c>
      <c r="B8" s="30">
        <f>_xlfn.XLOOKUP(Table1[[#This Row],[Node 1]],Tabel7[ID],Tabel7[UTM_Northing],"")</f>
        <v>5903012</v>
      </c>
      <c r="C8" s="30" t="str">
        <f>_xlfn.XLOOKUP(Table1[[#This Row],[Node 1]],Tabel7[ID],Tabel7[UTM_Zone],"")</f>
        <v>31N</v>
      </c>
      <c r="D8" s="30">
        <f>_xlfn.XLOOKUP(Table1[[#This Row],[Node 2]],Tabel7[ID],Tabel7[UTM_Easting],"")</f>
        <v>743425</v>
      </c>
      <c r="E8" s="30">
        <f>_xlfn.XLOOKUP(Table1[[#This Row],[Node 2]],Tabel7[ID],Tabel7[UTM_Northing],"")</f>
        <v>5904730</v>
      </c>
      <c r="F8" s="30" t="str">
        <f>_xlfn.XLOOKUP(Table1[[#This Row],[Node 2]],Tabel7[ID],Tabel7[UTM_Zone],"")</f>
        <v>31N</v>
      </c>
      <c r="G8" s="21">
        <f>_xlfn.XLOOKUP(Table1[[#This Row],[Categorie]],Tabel8[Categorie],Tabel8[Capaciteit],"")</f>
        <v>400</v>
      </c>
      <c r="H8" s="22" t="s">
        <v>33</v>
      </c>
      <c r="I8" s="1" t="s">
        <v>34</v>
      </c>
      <c r="J8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9" spans="1:10" x14ac:dyDescent="0.25">
      <c r="A9" s="29">
        <f>_xlfn.XLOOKUP(Table1[[#This Row],[Node 1]],Tabel7[ID],Tabel7[UTM_Easting],"")</f>
        <v>743425</v>
      </c>
      <c r="B9" s="30">
        <f>_xlfn.XLOOKUP(Table1[[#This Row],[Node 1]],Tabel7[ID],Tabel7[UTM_Northing],"")</f>
        <v>5904730</v>
      </c>
      <c r="C9" s="30" t="str">
        <f>_xlfn.XLOOKUP(Table1[[#This Row],[Node 1]],Tabel7[ID],Tabel7[UTM_Zone],"")</f>
        <v>31N</v>
      </c>
      <c r="D9" s="30">
        <f>_xlfn.XLOOKUP(Table1[[#This Row],[Node 2]],Tabel7[ID],Tabel7[UTM_Easting],"")</f>
        <v>744947</v>
      </c>
      <c r="E9" s="30">
        <f>_xlfn.XLOOKUP(Table1[[#This Row],[Node 2]],Tabel7[ID],Tabel7[UTM_Northing],"")</f>
        <v>5905963</v>
      </c>
      <c r="F9" s="30" t="str">
        <f>_xlfn.XLOOKUP(Table1[[#This Row],[Node 2]],Tabel7[ID],Tabel7[UTM_Zone],"")</f>
        <v>31N</v>
      </c>
      <c r="G9" s="21">
        <f>_xlfn.XLOOKUP(Table1[[#This Row],[Categorie]],Tabel8[Categorie],Tabel8[Capaciteit],"")</f>
        <v>400</v>
      </c>
      <c r="H9" s="22" t="s">
        <v>34</v>
      </c>
      <c r="I9" s="1" t="s">
        <v>35</v>
      </c>
      <c r="J9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0" spans="1:10" x14ac:dyDescent="0.25">
      <c r="A10" s="29">
        <f>_xlfn.XLOOKUP(Table1[[#This Row],[Node 1]],Tabel7[ID],Tabel7[UTM_Easting],"")</f>
        <v>744947</v>
      </c>
      <c r="B10" s="30">
        <f>_xlfn.XLOOKUP(Table1[[#This Row],[Node 1]],Tabel7[ID],Tabel7[UTM_Northing],"")</f>
        <v>5905963</v>
      </c>
      <c r="C10" s="30" t="str">
        <f>_xlfn.XLOOKUP(Table1[[#This Row],[Node 1]],Tabel7[ID],Tabel7[UTM_Zone],"")</f>
        <v>31N</v>
      </c>
      <c r="D10" s="30">
        <f>_xlfn.XLOOKUP(Table1[[#This Row],[Node 2]],Tabel7[ID],Tabel7[UTM_Easting],"")</f>
        <v>748941</v>
      </c>
      <c r="E10" s="30">
        <f>_xlfn.XLOOKUP(Table1[[#This Row],[Node 2]],Tabel7[ID],Tabel7[UTM_Northing],"")</f>
        <v>5908742</v>
      </c>
      <c r="F10" s="30" t="str">
        <f>_xlfn.XLOOKUP(Table1[[#This Row],[Node 2]],Tabel7[ID],Tabel7[UTM_Zone],"")</f>
        <v>31N</v>
      </c>
      <c r="G10" s="21">
        <f>_xlfn.XLOOKUP(Table1[[#This Row],[Categorie]],Tabel8[Categorie],Tabel8[Capaciteit],"")</f>
        <v>400</v>
      </c>
      <c r="H10" s="22" t="s">
        <v>35</v>
      </c>
      <c r="I10" s="1" t="s">
        <v>36</v>
      </c>
      <c r="J10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1" spans="1:10" x14ac:dyDescent="0.25">
      <c r="A11" s="29">
        <f>_xlfn.XLOOKUP(Table1[[#This Row],[Node 1]],Tabel7[ID],Tabel7[UTM_Easting],"")</f>
        <v>748941</v>
      </c>
      <c r="B11" s="30">
        <f>_xlfn.XLOOKUP(Table1[[#This Row],[Node 1]],Tabel7[ID],Tabel7[UTM_Northing],"")</f>
        <v>5908742</v>
      </c>
      <c r="C11" s="30" t="str">
        <f>_xlfn.XLOOKUP(Table1[[#This Row],[Node 1]],Tabel7[ID],Tabel7[UTM_Zone],"")</f>
        <v>31N</v>
      </c>
      <c r="D11" s="30">
        <f>_xlfn.XLOOKUP(Table1[[#This Row],[Node 2]],Tabel7[ID],Tabel7[UTM_Easting],"")</f>
        <v>754957</v>
      </c>
      <c r="E11" s="30">
        <f>_xlfn.XLOOKUP(Table1[[#This Row],[Node 2]],Tabel7[ID],Tabel7[UTM_Northing],"")</f>
        <v>5912598</v>
      </c>
      <c r="F11" s="30" t="str">
        <f>_xlfn.XLOOKUP(Table1[[#This Row],[Node 2]],Tabel7[ID],Tabel7[UTM_Zone],"")</f>
        <v>31N</v>
      </c>
      <c r="G11" s="21">
        <f>_xlfn.XLOOKUP(Table1[[#This Row],[Categorie]],Tabel8[Categorie],Tabel8[Capaciteit],"")</f>
        <v>400</v>
      </c>
      <c r="H11" s="22" t="s">
        <v>36</v>
      </c>
      <c r="I11" s="1" t="s">
        <v>37</v>
      </c>
      <c r="J11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2" spans="1:10" x14ac:dyDescent="0.25">
      <c r="A12" s="30">
        <f>_xlfn.XLOOKUP(Table1[[#This Row],[Node 1]],Tabel7[ID],Tabel7[UTM_Easting],"")</f>
        <v>754957</v>
      </c>
      <c r="B12" s="30">
        <f>_xlfn.XLOOKUP(Table1[[#This Row],[Node 1]],Tabel7[ID],Tabel7[UTM_Northing],"")</f>
        <v>5912598</v>
      </c>
      <c r="C12" s="30" t="str">
        <f>_xlfn.XLOOKUP(Table1[[#This Row],[Node 1]],Tabel7[ID],Tabel7[UTM_Zone],"")</f>
        <v>31N</v>
      </c>
      <c r="D12" s="30">
        <f>_xlfn.XLOOKUP(Table1[[#This Row],[Node 2]],Tabel7[ID],Tabel7[UTM_Easting],"")</f>
        <v>759424</v>
      </c>
      <c r="E12" s="30">
        <f>_xlfn.XLOOKUP(Table1[[#This Row],[Node 2]],Tabel7[ID],Tabel7[UTM_Northing],"")</f>
        <v>5914173</v>
      </c>
      <c r="F12" s="30" t="str">
        <f>_xlfn.XLOOKUP(Table1[[#This Row],[Node 2]],Tabel7[ID],Tabel7[UTM_Zone],"")</f>
        <v>31N</v>
      </c>
      <c r="G12" s="21">
        <f>_xlfn.XLOOKUP(Table1[[#This Row],[Categorie]],Tabel8[Categorie],Tabel8[Capaciteit],"")</f>
        <v>400</v>
      </c>
      <c r="H12" s="22" t="s">
        <v>37</v>
      </c>
      <c r="I12" s="1" t="s">
        <v>79</v>
      </c>
      <c r="J1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3" spans="1:10" x14ac:dyDescent="0.25">
      <c r="A13" s="29">
        <f>_xlfn.XLOOKUP(Table1[[#This Row],[Node 1]],Tabel7[ID],Tabel7[UTM_Easting],"")</f>
        <v>759424</v>
      </c>
      <c r="B13" s="30">
        <f>_xlfn.XLOOKUP(Table1[[#This Row],[Node 1]],Tabel7[ID],Tabel7[UTM_Northing],"")</f>
        <v>5914173</v>
      </c>
      <c r="C13" s="30" t="str">
        <f>_xlfn.XLOOKUP(Table1[[#This Row],[Node 1]],Tabel7[ID],Tabel7[UTM_Zone],"")</f>
        <v>31N</v>
      </c>
      <c r="D13" s="30">
        <f>_xlfn.XLOOKUP(Table1[[#This Row],[Node 2]],Tabel7[ID],Tabel7[UTM_Easting],"")</f>
        <v>760313</v>
      </c>
      <c r="E13" s="30">
        <f>_xlfn.XLOOKUP(Table1[[#This Row],[Node 2]],Tabel7[ID],Tabel7[UTM_Northing],"")</f>
        <v>5914573</v>
      </c>
      <c r="F13" s="30" t="str">
        <f>_xlfn.XLOOKUP(Table1[[#This Row],[Node 2]],Tabel7[ID],Tabel7[UTM_Zone],"")</f>
        <v>31N</v>
      </c>
      <c r="G13" s="21">
        <f>_xlfn.XLOOKUP(Table1[[#This Row],[Categorie]],Tabel8[Categorie],Tabel8[Capaciteit],"")</f>
        <v>400</v>
      </c>
      <c r="H13" s="22" t="s">
        <v>79</v>
      </c>
      <c r="I13" s="1" t="s">
        <v>80</v>
      </c>
      <c r="J1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4" spans="1:10" x14ac:dyDescent="0.25">
      <c r="A14" s="29">
        <f>_xlfn.XLOOKUP(Table1[[#This Row],[Node 1]],Tabel7[ID],Tabel7[UTM_Easting],"")</f>
        <v>760313</v>
      </c>
      <c r="B14" s="30">
        <f>_xlfn.XLOOKUP(Table1[[#This Row],[Node 1]],Tabel7[ID],Tabel7[UTM_Northing],"")</f>
        <v>5914573</v>
      </c>
      <c r="C14" s="30" t="str">
        <f>_xlfn.XLOOKUP(Table1[[#This Row],[Node 1]],Tabel7[ID],Tabel7[UTM_Zone],"")</f>
        <v>31N</v>
      </c>
      <c r="D14" s="30">
        <f>_xlfn.XLOOKUP(Table1[[#This Row],[Node 2]],Tabel7[ID],Tabel7[UTM_Easting],"")</f>
        <v>761410</v>
      </c>
      <c r="E14" s="30">
        <f>_xlfn.XLOOKUP(Table1[[#This Row],[Node 2]],Tabel7[ID],Tabel7[UTM_Northing],"")</f>
        <v>5915836</v>
      </c>
      <c r="F14" s="30" t="str">
        <f>_xlfn.XLOOKUP(Table1[[#This Row],[Node 2]],Tabel7[ID],Tabel7[UTM_Zone],"")</f>
        <v>31N</v>
      </c>
      <c r="G14" s="21">
        <f>_xlfn.XLOOKUP(Table1[[#This Row],[Categorie]],Tabel8[Categorie],Tabel8[Capaciteit],"")</f>
        <v>400</v>
      </c>
      <c r="H14" s="22" t="s">
        <v>80</v>
      </c>
      <c r="I14" s="1" t="s">
        <v>81</v>
      </c>
      <c r="J1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5" spans="1:10" x14ac:dyDescent="0.25">
      <c r="A15" s="29">
        <f>_xlfn.XLOOKUP(Table1[[#This Row],[Node 1]],Tabel7[ID],Tabel7[UTM_Easting],"")</f>
        <v>723079</v>
      </c>
      <c r="B15" s="30">
        <f>_xlfn.XLOOKUP(Table1[[#This Row],[Node 1]],Tabel7[ID],Tabel7[UTM_Northing],"")</f>
        <v>5888091</v>
      </c>
      <c r="C15" s="30" t="str">
        <f>_xlfn.XLOOKUP(Table1[[#This Row],[Node 1]],Tabel7[ID],Tabel7[UTM_Zone],"")</f>
        <v>31N</v>
      </c>
      <c r="D15" s="30">
        <f>_xlfn.XLOOKUP(Table1[[#This Row],[Node 2]],Tabel7[ID],Tabel7[UTM_Easting],"")</f>
        <v>724553</v>
      </c>
      <c r="E15" s="30">
        <f>_xlfn.XLOOKUP(Table1[[#This Row],[Node 2]],Tabel7[ID],Tabel7[UTM_Northing],"")</f>
        <v>5889693</v>
      </c>
      <c r="F15" s="30" t="str">
        <f>_xlfn.XLOOKUP(Table1[[#This Row],[Node 2]],Tabel7[ID],Tabel7[UTM_Zone],"")</f>
        <v>31N</v>
      </c>
      <c r="G15" s="21">
        <f>_xlfn.XLOOKUP(Table1[[#This Row],[Categorie]],Tabel8[Categorie],Tabel8[Capaciteit],"")</f>
        <v>400</v>
      </c>
      <c r="H15" s="1" t="s">
        <v>150</v>
      </c>
      <c r="I15" s="1" t="s">
        <v>151</v>
      </c>
      <c r="J15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6" spans="1:10" x14ac:dyDescent="0.25">
      <c r="A16" s="29">
        <f>_xlfn.XLOOKUP(Table1[[#This Row],[Node 1]],Tabel7[ID],Tabel7[UTM_Easting],"")</f>
        <v>724553</v>
      </c>
      <c r="B16" s="30">
        <f>_xlfn.XLOOKUP(Table1[[#This Row],[Node 1]],Tabel7[ID],Tabel7[UTM_Northing],"")</f>
        <v>5889693</v>
      </c>
      <c r="C16" s="30" t="str">
        <f>_xlfn.XLOOKUP(Table1[[#This Row],[Node 1]],Tabel7[ID],Tabel7[UTM_Zone],"")</f>
        <v>31N</v>
      </c>
      <c r="D16" s="30">
        <f>_xlfn.XLOOKUP(Table1[[#This Row],[Node 2]],Tabel7[ID],Tabel7[UTM_Easting],"")</f>
        <v>727427</v>
      </c>
      <c r="E16" s="30">
        <f>_xlfn.XLOOKUP(Table1[[#This Row],[Node 2]],Tabel7[ID],Tabel7[UTM_Northing],"")</f>
        <v>5894033</v>
      </c>
      <c r="F16" s="30" t="str">
        <f>_xlfn.XLOOKUP(Table1[[#This Row],[Node 2]],Tabel7[ID],Tabel7[UTM_Zone],"")</f>
        <v>31N</v>
      </c>
      <c r="G16" s="21">
        <f>_xlfn.XLOOKUP(Table1[[#This Row],[Categorie]],Tabel8[Categorie],Tabel8[Capaciteit],"")</f>
        <v>400</v>
      </c>
      <c r="H16" s="1" t="s">
        <v>151</v>
      </c>
      <c r="I16" s="1" t="s">
        <v>152</v>
      </c>
      <c r="J16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7" spans="1:10" x14ac:dyDescent="0.25">
      <c r="A17" s="29">
        <f>_xlfn.XLOOKUP(Table1[[#This Row],[Node 1]],Tabel7[ID],Tabel7[UTM_Easting],"")</f>
        <v>727427</v>
      </c>
      <c r="B17" s="30">
        <f>_xlfn.XLOOKUP(Table1[[#This Row],[Node 1]],Tabel7[ID],Tabel7[UTM_Northing],"")</f>
        <v>5894033</v>
      </c>
      <c r="C17" s="30" t="str">
        <f>_xlfn.XLOOKUP(Table1[[#This Row],[Node 1]],Tabel7[ID],Tabel7[UTM_Zone],"")</f>
        <v>31N</v>
      </c>
      <c r="D17" s="30">
        <f>_xlfn.XLOOKUP(Table1[[#This Row],[Node 2]],Tabel7[ID],Tabel7[UTM_Easting],"")</f>
        <v>732120</v>
      </c>
      <c r="E17" s="30">
        <f>_xlfn.XLOOKUP(Table1[[#This Row],[Node 2]],Tabel7[ID],Tabel7[UTM_Northing],"")</f>
        <v>5896528</v>
      </c>
      <c r="F17" s="30" t="str">
        <f>_xlfn.XLOOKUP(Table1[[#This Row],[Node 2]],Tabel7[ID],Tabel7[UTM_Zone],"")</f>
        <v>31N</v>
      </c>
      <c r="G17" s="21">
        <f>_xlfn.XLOOKUP(Table1[[#This Row],[Categorie]],Tabel8[Categorie],Tabel8[Capaciteit],"")</f>
        <v>400</v>
      </c>
      <c r="H17" s="1" t="s">
        <v>152</v>
      </c>
      <c r="I17" s="1" t="s">
        <v>153</v>
      </c>
      <c r="J17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8" spans="1:10" x14ac:dyDescent="0.25">
      <c r="A18" s="29">
        <f>_xlfn.XLOOKUP(Table1[[#This Row],[Node 1]],Tabel7[ID],Tabel7[UTM_Easting],"")</f>
        <v>732120</v>
      </c>
      <c r="B18" s="30">
        <f>_xlfn.XLOOKUP(Table1[[#This Row],[Node 1]],Tabel7[ID],Tabel7[UTM_Northing],"")</f>
        <v>5896528</v>
      </c>
      <c r="C18" s="30" t="str">
        <f>_xlfn.XLOOKUP(Table1[[#This Row],[Node 1]],Tabel7[ID],Tabel7[UTM_Zone],"")</f>
        <v>31N</v>
      </c>
      <c r="D18" s="30">
        <f>_xlfn.XLOOKUP(Table1[[#This Row],[Node 2]],Tabel7[ID],Tabel7[UTM_Easting],"")</f>
        <v>734401</v>
      </c>
      <c r="E18" s="30">
        <f>_xlfn.XLOOKUP(Table1[[#This Row],[Node 2]],Tabel7[ID],Tabel7[UTM_Northing],"")</f>
        <v>5899987</v>
      </c>
      <c r="F18" s="30" t="str">
        <f>_xlfn.XLOOKUP(Table1[[#This Row],[Node 2]],Tabel7[ID],Tabel7[UTM_Zone],"")</f>
        <v>31N</v>
      </c>
      <c r="G18" s="21">
        <f>_xlfn.XLOOKUP(Table1[[#This Row],[Categorie]],Tabel8[Categorie],Tabel8[Capaciteit],"")</f>
        <v>400</v>
      </c>
      <c r="H18" s="1" t="s">
        <v>153</v>
      </c>
      <c r="I18" s="1" t="s">
        <v>154</v>
      </c>
      <c r="J18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9" spans="1:10" x14ac:dyDescent="0.25">
      <c r="A19" s="29">
        <f>_xlfn.XLOOKUP(Table1[[#This Row],[Node 1]],Tabel7[ID],Tabel7[UTM_Easting],"")</f>
        <v>734401</v>
      </c>
      <c r="B19" s="30">
        <f>_xlfn.XLOOKUP(Table1[[#This Row],[Node 1]],Tabel7[ID],Tabel7[UTM_Northing],"")</f>
        <v>5899987</v>
      </c>
      <c r="C19" s="30" t="str">
        <f>_xlfn.XLOOKUP(Table1[[#This Row],[Node 1]],Tabel7[ID],Tabel7[UTM_Zone],"")</f>
        <v>31N</v>
      </c>
      <c r="D19" s="30">
        <f>_xlfn.XLOOKUP(Table1[[#This Row],[Node 2]],Tabel7[ID],Tabel7[UTM_Easting],"")</f>
        <v>735759</v>
      </c>
      <c r="E19" s="30">
        <f>_xlfn.XLOOKUP(Table1[[#This Row],[Node 2]],Tabel7[ID],Tabel7[UTM_Northing],"")</f>
        <v>5901136</v>
      </c>
      <c r="F19" s="30" t="str">
        <f>_xlfn.XLOOKUP(Table1[[#This Row],[Node 2]],Tabel7[ID],Tabel7[UTM_Zone],"")</f>
        <v>31N</v>
      </c>
      <c r="G19" s="21">
        <f>_xlfn.XLOOKUP(Table1[[#This Row],[Categorie]],Tabel8[Categorie],Tabel8[Capaciteit],"")</f>
        <v>400</v>
      </c>
      <c r="H19" s="1" t="s">
        <v>154</v>
      </c>
      <c r="I19" s="1" t="s">
        <v>155</v>
      </c>
      <c r="J19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20" spans="1:10" x14ac:dyDescent="0.25">
      <c r="A20" s="31">
        <f>_xlfn.XLOOKUP(Table1[[#This Row],[Node 1]],Tabel7[ID],Tabel7[UTM_Easting],"")</f>
        <v>735759</v>
      </c>
      <c r="B20" s="32">
        <f>_xlfn.XLOOKUP(Table1[[#This Row],[Node 1]],Tabel7[ID],Tabel7[UTM_Northing],"")</f>
        <v>5901136</v>
      </c>
      <c r="C20" s="32" t="str">
        <f>_xlfn.XLOOKUP(Table1[[#This Row],[Node 1]],Tabel7[ID],Tabel7[UTM_Zone],"")</f>
        <v>31N</v>
      </c>
      <c r="D20" s="32">
        <f>_xlfn.XLOOKUP(Table1[[#This Row],[Node 2]],Tabel7[ID],Tabel7[UTM_Easting],"")</f>
        <v>743116</v>
      </c>
      <c r="E20" s="32">
        <f>_xlfn.XLOOKUP(Table1[[#This Row],[Node 2]],Tabel7[ID],Tabel7[UTM_Northing],"")</f>
        <v>5904673</v>
      </c>
      <c r="F20" s="32" t="str">
        <f>_xlfn.XLOOKUP(Table1[[#This Row],[Node 2]],Tabel7[ID],Tabel7[UTM_Zone],"")</f>
        <v>31N</v>
      </c>
      <c r="G20" s="27">
        <f>_xlfn.XLOOKUP(Table1[[#This Row],[Categorie]],Tabel8[Categorie],Tabel8[Capaciteit],"")</f>
        <v>400</v>
      </c>
      <c r="H20" s="1" t="s">
        <v>155</v>
      </c>
      <c r="I20" s="1" t="s">
        <v>156</v>
      </c>
      <c r="J20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21" spans="1:10" x14ac:dyDescent="0.25">
      <c r="A21" s="31">
        <f>_xlfn.XLOOKUP(Table1[[#This Row],[Node 1]],Tabel7[ID],Tabel7[UTM_Easting],"")</f>
        <v>743116</v>
      </c>
      <c r="B21" s="32">
        <f>_xlfn.XLOOKUP(Table1[[#This Row],[Node 1]],Tabel7[ID],Tabel7[UTM_Northing],"")</f>
        <v>5904673</v>
      </c>
      <c r="C21" s="32" t="str">
        <f>_xlfn.XLOOKUP(Table1[[#This Row],[Node 1]],Tabel7[ID],Tabel7[UTM_Zone],"")</f>
        <v>31N</v>
      </c>
      <c r="D21" s="32">
        <f>_xlfn.XLOOKUP(Table1[[#This Row],[Node 2]],Tabel7[ID],Tabel7[UTM_Easting],"")</f>
        <v>752049</v>
      </c>
      <c r="E21" s="32">
        <f>_xlfn.XLOOKUP(Table1[[#This Row],[Node 2]],Tabel7[ID],Tabel7[UTM_Northing],"")</f>
        <v>5908337</v>
      </c>
      <c r="F21" s="32" t="str">
        <f>_xlfn.XLOOKUP(Table1[[#This Row],[Node 2]],Tabel7[ID],Tabel7[UTM_Zone],"")</f>
        <v>31N</v>
      </c>
      <c r="G21" s="27">
        <f>_xlfn.XLOOKUP(Table1[[#This Row],[Categorie]],Tabel8[Categorie],Tabel8[Capaciteit],"")</f>
        <v>400</v>
      </c>
      <c r="H21" s="1" t="s">
        <v>156</v>
      </c>
      <c r="I21" s="1" t="s">
        <v>157</v>
      </c>
      <c r="J21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22" spans="1:10" x14ac:dyDescent="0.25">
      <c r="A22" s="31">
        <f>_xlfn.XLOOKUP(Table1[[#This Row],[Node 1]],Tabel7[ID],Tabel7[UTM_Easting],"")</f>
        <v>752049</v>
      </c>
      <c r="B22" s="32">
        <f>_xlfn.XLOOKUP(Table1[[#This Row],[Node 1]],Tabel7[ID],Tabel7[UTM_Northing],"")</f>
        <v>5908337</v>
      </c>
      <c r="C22" s="32" t="str">
        <f>_xlfn.XLOOKUP(Table1[[#This Row],[Node 1]],Tabel7[ID],Tabel7[UTM_Zone],"")</f>
        <v>31N</v>
      </c>
      <c r="D22" s="32">
        <f>_xlfn.XLOOKUP(Table1[[#This Row],[Node 2]],Tabel7[ID],Tabel7[UTM_Easting],"")</f>
        <v>755387</v>
      </c>
      <c r="E22" s="32">
        <f>_xlfn.XLOOKUP(Table1[[#This Row],[Node 2]],Tabel7[ID],Tabel7[UTM_Northing],"")</f>
        <v>5908564</v>
      </c>
      <c r="F22" s="32" t="str">
        <f>_xlfn.XLOOKUP(Table1[[#This Row],[Node 2]],Tabel7[ID],Tabel7[UTM_Zone],"")</f>
        <v>31N</v>
      </c>
      <c r="G22" s="27">
        <f>_xlfn.XLOOKUP(Table1[[#This Row],[Categorie]],Tabel8[Categorie],Tabel8[Capaciteit],"")</f>
        <v>400</v>
      </c>
      <c r="H22" s="1" t="s">
        <v>157</v>
      </c>
      <c r="I22" s="1" t="s">
        <v>158</v>
      </c>
      <c r="J22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23" spans="1:10" x14ac:dyDescent="0.25">
      <c r="A23" s="29">
        <f>_xlfn.XLOOKUP(Table1[[#This Row],[Node 1]],Tabel7[ID],Tabel7[UTM_Easting],"")</f>
        <v>755387</v>
      </c>
      <c r="B23" s="30">
        <f>_xlfn.XLOOKUP(Table1[[#This Row],[Node 1]],Tabel7[ID],Tabel7[UTM_Northing],"")</f>
        <v>5908564</v>
      </c>
      <c r="C23" s="30" t="str">
        <f>_xlfn.XLOOKUP(Table1[[#This Row],[Node 1]],Tabel7[ID],Tabel7[UTM_Zone],"")</f>
        <v>31N</v>
      </c>
      <c r="D23" s="30">
        <f>_xlfn.XLOOKUP(Table1[[#This Row],[Node 2]],Tabel7[ID],Tabel7[UTM_Easting],"")</f>
        <v>758064</v>
      </c>
      <c r="E23" s="30">
        <f>_xlfn.XLOOKUP(Table1[[#This Row],[Node 2]],Tabel7[ID],Tabel7[UTM_Northing],"")</f>
        <v>5909150</v>
      </c>
      <c r="F23" s="30" t="str">
        <f>_xlfn.XLOOKUP(Table1[[#This Row],[Node 2]],Tabel7[ID],Tabel7[UTM_Zone],"")</f>
        <v>31N</v>
      </c>
      <c r="G23" s="21">
        <f>_xlfn.XLOOKUP(Table1[[#This Row],[Categorie]],Tabel8[Categorie],Tabel8[Capaciteit],"")</f>
        <v>400</v>
      </c>
      <c r="H23" s="1" t="s">
        <v>158</v>
      </c>
      <c r="I23" s="1" t="s">
        <v>159</v>
      </c>
      <c r="J23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24" spans="1:10" x14ac:dyDescent="0.25">
      <c r="A24" s="29">
        <f>_xlfn.XLOOKUP(Table1[[#This Row],[Node 1]],Tabel7[ID],Tabel7[UTM_Easting],"")</f>
        <v>758064</v>
      </c>
      <c r="B24" s="30">
        <f>_xlfn.XLOOKUP(Table1[[#This Row],[Node 1]],Tabel7[ID],Tabel7[UTM_Northing],"")</f>
        <v>5909150</v>
      </c>
      <c r="C24" s="30" t="str">
        <f>_xlfn.XLOOKUP(Table1[[#This Row],[Node 1]],Tabel7[ID],Tabel7[UTM_Zone],"")</f>
        <v>31N</v>
      </c>
      <c r="D24" s="30">
        <f>_xlfn.XLOOKUP(Table1[[#This Row],[Node 2]],Tabel7[ID],Tabel7[UTM_Easting],"")</f>
        <v>759324</v>
      </c>
      <c r="E24" s="30">
        <f>_xlfn.XLOOKUP(Table1[[#This Row],[Node 2]],Tabel7[ID],Tabel7[UTM_Northing],"")</f>
        <v>5908334</v>
      </c>
      <c r="F24" s="30" t="str">
        <f>_xlfn.XLOOKUP(Table1[[#This Row],[Node 2]],Tabel7[ID],Tabel7[UTM_Zone],"")</f>
        <v>31N</v>
      </c>
      <c r="G24" s="21">
        <f>_xlfn.XLOOKUP(Table1[[#This Row],[Categorie]],Tabel8[Categorie],Tabel8[Capaciteit],"")</f>
        <v>400</v>
      </c>
      <c r="H24" s="1" t="s">
        <v>159</v>
      </c>
      <c r="I24" s="1" t="s">
        <v>160</v>
      </c>
      <c r="J24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25" spans="1:10" x14ac:dyDescent="0.25">
      <c r="A25" s="29">
        <f>_xlfn.XLOOKUP(Table1[[#This Row],[Node 1]],Tabel7[ID],Tabel7[UTM_Easting],"")</f>
        <v>759324</v>
      </c>
      <c r="B25" s="30">
        <f>_xlfn.XLOOKUP(Table1[[#This Row],[Node 1]],Tabel7[ID],Tabel7[UTM_Northing],"")</f>
        <v>5908334</v>
      </c>
      <c r="C25" s="30" t="str">
        <f>_xlfn.XLOOKUP(Table1[[#This Row],[Node 1]],Tabel7[ID],Tabel7[UTM_Zone],"")</f>
        <v>31N</v>
      </c>
      <c r="D25" s="30">
        <f>_xlfn.XLOOKUP(Table1[[#This Row],[Node 2]],Tabel7[ID],Tabel7[UTM_Easting],"")</f>
        <v>760941</v>
      </c>
      <c r="E25" s="30">
        <f>_xlfn.XLOOKUP(Table1[[#This Row],[Node 2]],Tabel7[ID],Tabel7[UTM_Northing],"")</f>
        <v>5898890</v>
      </c>
      <c r="F25" s="30" t="str">
        <f>_xlfn.XLOOKUP(Table1[[#This Row],[Node 2]],Tabel7[ID],Tabel7[UTM_Zone],"")</f>
        <v>31N</v>
      </c>
      <c r="G25" s="21">
        <f>_xlfn.XLOOKUP(Table1[[#This Row],[Categorie]],Tabel8[Categorie],Tabel8[Capaciteit],"")</f>
        <v>400</v>
      </c>
      <c r="H25" s="1" t="s">
        <v>160</v>
      </c>
      <c r="I25" s="1" t="s">
        <v>161</v>
      </c>
      <c r="J25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26" spans="1:10" x14ac:dyDescent="0.25">
      <c r="A26" s="29">
        <f>_xlfn.XLOOKUP(Table1[[#This Row],[Node 1]],Tabel7[ID],Tabel7[UTM_Easting],"")</f>
        <v>760941</v>
      </c>
      <c r="B26" s="30">
        <f>_xlfn.XLOOKUP(Table1[[#This Row],[Node 1]],Tabel7[ID],Tabel7[UTM_Northing],"")</f>
        <v>5898890</v>
      </c>
      <c r="C26" s="30" t="str">
        <f>_xlfn.XLOOKUP(Table1[[#This Row],[Node 1]],Tabel7[ID],Tabel7[UTM_Zone],"")</f>
        <v>31N</v>
      </c>
      <c r="D26" s="30">
        <f>_xlfn.XLOOKUP(Table1[[#This Row],[Node 2]],Tabel7[ID],Tabel7[UTM_Easting],"")</f>
        <v>762380</v>
      </c>
      <c r="E26" s="30">
        <f>_xlfn.XLOOKUP(Table1[[#This Row],[Node 2]],Tabel7[ID],Tabel7[UTM_Northing],"")</f>
        <v>5890794</v>
      </c>
      <c r="F26" s="30" t="str">
        <f>_xlfn.XLOOKUP(Table1[[#This Row],[Node 2]],Tabel7[ID],Tabel7[UTM_Zone],"")</f>
        <v>31N</v>
      </c>
      <c r="G26" s="21">
        <f>_xlfn.XLOOKUP(Table1[[#This Row],[Categorie]],Tabel8[Categorie],Tabel8[Capaciteit],"")</f>
        <v>400</v>
      </c>
      <c r="H26" s="1" t="s">
        <v>161</v>
      </c>
      <c r="I26" s="1" t="s">
        <v>162</v>
      </c>
      <c r="J26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27" spans="1:10" x14ac:dyDescent="0.25">
      <c r="A27" s="29">
        <f>_xlfn.XLOOKUP(Table1[[#This Row],[Node 1]],Tabel7[ID],Tabel7[UTM_Easting],"")</f>
        <v>762380</v>
      </c>
      <c r="B27" s="30">
        <f>_xlfn.XLOOKUP(Table1[[#This Row],[Node 1]],Tabel7[ID],Tabel7[UTM_Northing],"")</f>
        <v>5890794</v>
      </c>
      <c r="C27" s="30" t="str">
        <f>_xlfn.XLOOKUP(Table1[[#This Row],[Node 1]],Tabel7[ID],Tabel7[UTM_Zone],"")</f>
        <v>31N</v>
      </c>
      <c r="D27" s="30">
        <f>_xlfn.XLOOKUP(Table1[[#This Row],[Node 2]],Tabel7[ID],Tabel7[UTM_Easting],"")</f>
        <v>761465</v>
      </c>
      <c r="E27" s="30">
        <f>_xlfn.XLOOKUP(Table1[[#This Row],[Node 2]],Tabel7[ID],Tabel7[UTM_Northing],"")</f>
        <v>5889584</v>
      </c>
      <c r="F27" s="30" t="str">
        <f>_xlfn.XLOOKUP(Table1[[#This Row],[Node 2]],Tabel7[ID],Tabel7[UTM_Zone],"")</f>
        <v>31N</v>
      </c>
      <c r="G27" s="21">
        <f>_xlfn.XLOOKUP(Table1[[#This Row],[Categorie]],Tabel8[Categorie],Tabel8[Capaciteit],"")</f>
        <v>400</v>
      </c>
      <c r="H27" s="1" t="s">
        <v>162</v>
      </c>
      <c r="I27" s="1" t="s">
        <v>163</v>
      </c>
      <c r="J27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28" spans="1:10" x14ac:dyDescent="0.25">
      <c r="A28" s="29">
        <f>_xlfn.XLOOKUP(Table1[[#This Row],[Node 1]],Tabel7[ID],Tabel7[UTM_Easting],"")</f>
        <v>761465</v>
      </c>
      <c r="B28" s="30">
        <f>_xlfn.XLOOKUP(Table1[[#This Row],[Node 1]],Tabel7[ID],Tabel7[UTM_Northing],"")</f>
        <v>5889584</v>
      </c>
      <c r="C28" s="30" t="str">
        <f>_xlfn.XLOOKUP(Table1[[#This Row],[Node 1]],Tabel7[ID],Tabel7[UTM_Zone],"")</f>
        <v>31N</v>
      </c>
      <c r="D28" s="30">
        <f>_xlfn.XLOOKUP(Table1[[#This Row],[Node 2]],Tabel7[ID],Tabel7[UTM_Easting],"")</f>
        <v>757032</v>
      </c>
      <c r="E28" s="30">
        <f>_xlfn.XLOOKUP(Table1[[#This Row],[Node 2]],Tabel7[ID],Tabel7[UTM_Northing],"")</f>
        <v>5883700</v>
      </c>
      <c r="F28" s="30" t="str">
        <f>_xlfn.XLOOKUP(Table1[[#This Row],[Node 2]],Tabel7[ID],Tabel7[UTM_Zone],"")</f>
        <v>31N</v>
      </c>
      <c r="G28" s="21">
        <f>_xlfn.XLOOKUP(Table1[[#This Row],[Categorie]],Tabel8[Categorie],Tabel8[Capaciteit],"")</f>
        <v>400</v>
      </c>
      <c r="H28" s="1" t="s">
        <v>163</v>
      </c>
      <c r="I28" s="1" t="s">
        <v>164</v>
      </c>
      <c r="J28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29" spans="1:10" x14ac:dyDescent="0.25">
      <c r="A29" s="29">
        <f>_xlfn.XLOOKUP(Table1[[#This Row],[Node 1]],Tabel7[ID],Tabel7[UTM_Easting],"")</f>
        <v>757032</v>
      </c>
      <c r="B29" s="30">
        <f>_xlfn.XLOOKUP(Table1[[#This Row],[Node 1]],Tabel7[ID],Tabel7[UTM_Northing],"")</f>
        <v>5883700</v>
      </c>
      <c r="C29" s="30" t="str">
        <f>_xlfn.XLOOKUP(Table1[[#This Row],[Node 1]],Tabel7[ID],Tabel7[UTM_Zone],"")</f>
        <v>31N</v>
      </c>
      <c r="D29" s="30">
        <f>_xlfn.XLOOKUP(Table1[[#This Row],[Node 2]],Tabel7[ID],Tabel7[UTM_Easting],"")</f>
        <v>756952</v>
      </c>
      <c r="E29" s="30">
        <f>_xlfn.XLOOKUP(Table1[[#This Row],[Node 2]],Tabel7[ID],Tabel7[UTM_Northing],"")</f>
        <v>5870983</v>
      </c>
      <c r="F29" s="30" t="str">
        <f>_xlfn.XLOOKUP(Table1[[#This Row],[Node 2]],Tabel7[ID],Tabel7[UTM_Zone],"")</f>
        <v>31N</v>
      </c>
      <c r="G29" s="21">
        <f>_xlfn.XLOOKUP(Table1[[#This Row],[Categorie]],Tabel8[Categorie],Tabel8[Capaciteit],"")</f>
        <v>400</v>
      </c>
      <c r="H29" s="1" t="s">
        <v>164</v>
      </c>
      <c r="I29" s="1" t="s">
        <v>165</v>
      </c>
      <c r="J29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0" spans="1:10" x14ac:dyDescent="0.25">
      <c r="A30" s="31">
        <f>_xlfn.XLOOKUP(Table1[[#This Row],[Node 1]],Tabel7[ID],Tabel7[UTM_Easting],"")</f>
        <v>756952</v>
      </c>
      <c r="B30" s="32">
        <f>_xlfn.XLOOKUP(Table1[[#This Row],[Node 1]],Tabel7[ID],Tabel7[UTM_Northing],"")</f>
        <v>5870983</v>
      </c>
      <c r="C30" s="32" t="str">
        <f>_xlfn.XLOOKUP(Table1[[#This Row],[Node 1]],Tabel7[ID],Tabel7[UTM_Zone],"")</f>
        <v>31N</v>
      </c>
      <c r="D30" s="32">
        <f>_xlfn.XLOOKUP(Table1[[#This Row],[Node 2]],Tabel7[ID],Tabel7[UTM_Easting],"")</f>
        <v>754894</v>
      </c>
      <c r="E30" s="32">
        <f>_xlfn.XLOOKUP(Table1[[#This Row],[Node 2]],Tabel7[ID],Tabel7[UTM_Northing],"")</f>
        <v>5867951</v>
      </c>
      <c r="F30" s="32" t="str">
        <f>_xlfn.XLOOKUP(Table1[[#This Row],[Node 2]],Tabel7[ID],Tabel7[UTM_Zone],"")</f>
        <v>31N</v>
      </c>
      <c r="G30" s="27">
        <f>_xlfn.XLOOKUP(Table1[[#This Row],[Categorie]],Tabel8[Categorie],Tabel8[Capaciteit],"")</f>
        <v>400</v>
      </c>
      <c r="H30" s="1" t="s">
        <v>165</v>
      </c>
      <c r="I30" s="1" t="s">
        <v>166</v>
      </c>
      <c r="J30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1" spans="1:10" x14ac:dyDescent="0.25">
      <c r="A31" s="31">
        <f>_xlfn.XLOOKUP(Table1[[#This Row],[Node 1]],Tabel7[ID],Tabel7[UTM_Easting],"")</f>
        <v>754894</v>
      </c>
      <c r="B31" s="32">
        <f>_xlfn.XLOOKUP(Table1[[#This Row],[Node 1]],Tabel7[ID],Tabel7[UTM_Northing],"")</f>
        <v>5867951</v>
      </c>
      <c r="C31" s="32" t="str">
        <f>_xlfn.XLOOKUP(Table1[[#This Row],[Node 1]],Tabel7[ID],Tabel7[UTM_Zone],"")</f>
        <v>31N</v>
      </c>
      <c r="D31" s="32">
        <f>_xlfn.XLOOKUP(Table1[[#This Row],[Node 2]],Tabel7[ID],Tabel7[UTM_Easting],"")</f>
        <v>750661</v>
      </c>
      <c r="E31" s="32">
        <f>_xlfn.XLOOKUP(Table1[[#This Row],[Node 2]],Tabel7[ID],Tabel7[UTM_Northing],"")</f>
        <v>5864333</v>
      </c>
      <c r="F31" s="32" t="str">
        <f>_xlfn.XLOOKUP(Table1[[#This Row],[Node 2]],Tabel7[ID],Tabel7[UTM_Zone],"")</f>
        <v>31N</v>
      </c>
      <c r="G31" s="27">
        <f>_xlfn.XLOOKUP(Table1[[#This Row],[Categorie]],Tabel8[Categorie],Tabel8[Capaciteit],"")</f>
        <v>400</v>
      </c>
      <c r="H31" s="1" t="s">
        <v>166</v>
      </c>
      <c r="I31" s="1" t="s">
        <v>167</v>
      </c>
      <c r="J31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2" spans="1:10" x14ac:dyDescent="0.25">
      <c r="A32" s="29">
        <f>_xlfn.XLOOKUP(Table1[[#This Row],[Node 1]],Tabel7[ID],Tabel7[UTM_Easting],"")</f>
        <v>750661</v>
      </c>
      <c r="B32" s="30">
        <f>_xlfn.XLOOKUP(Table1[[#This Row],[Node 1]],Tabel7[ID],Tabel7[UTM_Northing],"")</f>
        <v>5864333</v>
      </c>
      <c r="C32" s="30" t="str">
        <f>_xlfn.XLOOKUP(Table1[[#This Row],[Node 1]],Tabel7[ID],Tabel7[UTM_Zone],"")</f>
        <v>31N</v>
      </c>
      <c r="D32" s="30">
        <f>_xlfn.XLOOKUP(Table1[[#This Row],[Node 2]],Tabel7[ID],Tabel7[UTM_Easting],"")</f>
        <v>747317</v>
      </c>
      <c r="E32" s="30">
        <f>_xlfn.XLOOKUP(Table1[[#This Row],[Node 2]],Tabel7[ID],Tabel7[UTM_Northing],"")</f>
        <v>5859097</v>
      </c>
      <c r="F32" s="30" t="str">
        <f>_xlfn.XLOOKUP(Table1[[#This Row],[Node 2]],Tabel7[ID],Tabel7[UTM_Zone],"")</f>
        <v>31N</v>
      </c>
      <c r="G32" s="21">
        <f>_xlfn.XLOOKUP(Table1[[#This Row],[Categorie]],Tabel8[Categorie],Tabel8[Capaciteit],"")</f>
        <v>400</v>
      </c>
      <c r="H32" s="1" t="s">
        <v>167</v>
      </c>
      <c r="I32" s="1" t="s">
        <v>168</v>
      </c>
      <c r="J32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3" spans="1:10" x14ac:dyDescent="0.25">
      <c r="A33" s="29">
        <f>_xlfn.XLOOKUP(Table1[[#This Row],[Node 1]],Tabel7[ID],Tabel7[UTM_Easting],"")</f>
        <v>747317</v>
      </c>
      <c r="B33" s="30">
        <f>_xlfn.XLOOKUP(Table1[[#This Row],[Node 1]],Tabel7[ID],Tabel7[UTM_Northing],"")</f>
        <v>5859097</v>
      </c>
      <c r="C33" s="30" t="str">
        <f>_xlfn.XLOOKUP(Table1[[#This Row],[Node 1]],Tabel7[ID],Tabel7[UTM_Zone],"")</f>
        <v>31N</v>
      </c>
      <c r="D33" s="30">
        <f>_xlfn.XLOOKUP(Table1[[#This Row],[Node 2]],Tabel7[ID],Tabel7[UTM_Easting],"")</f>
        <v>746714</v>
      </c>
      <c r="E33" s="30">
        <f>_xlfn.XLOOKUP(Table1[[#This Row],[Node 2]],Tabel7[ID],Tabel7[UTM_Northing],"")</f>
        <v>5855615</v>
      </c>
      <c r="F33" s="30" t="str">
        <f>_xlfn.XLOOKUP(Table1[[#This Row],[Node 2]],Tabel7[ID],Tabel7[UTM_Zone],"")</f>
        <v>31N</v>
      </c>
      <c r="G33" s="21">
        <f>_xlfn.XLOOKUP(Table1[[#This Row],[Categorie]],Tabel8[Categorie],Tabel8[Capaciteit],"")</f>
        <v>400</v>
      </c>
      <c r="H33" s="1" t="s">
        <v>168</v>
      </c>
      <c r="I33" s="1" t="s">
        <v>169</v>
      </c>
      <c r="J33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4" spans="1:10" x14ac:dyDescent="0.25">
      <c r="A34" s="29">
        <f>_xlfn.XLOOKUP(Table1[[#This Row],[Node 1]],Tabel7[ID],Tabel7[UTM_Easting],"")</f>
        <v>746714</v>
      </c>
      <c r="B34" s="30">
        <f>_xlfn.XLOOKUP(Table1[[#This Row],[Node 1]],Tabel7[ID],Tabel7[UTM_Northing],"")</f>
        <v>5855615</v>
      </c>
      <c r="C34" s="30" t="str">
        <f>_xlfn.XLOOKUP(Table1[[#This Row],[Node 1]],Tabel7[ID],Tabel7[UTM_Zone],"")</f>
        <v>31N</v>
      </c>
      <c r="D34" s="30">
        <f>_xlfn.XLOOKUP(Table1[[#This Row],[Node 2]],Tabel7[ID],Tabel7[UTM_Easting],"")</f>
        <v>741462</v>
      </c>
      <c r="E34" s="30">
        <f>_xlfn.XLOOKUP(Table1[[#This Row],[Node 2]],Tabel7[ID],Tabel7[UTM_Northing],"")</f>
        <v>5847260</v>
      </c>
      <c r="F34" s="30" t="str">
        <f>_xlfn.XLOOKUP(Table1[[#This Row],[Node 2]],Tabel7[ID],Tabel7[UTM_Zone],"")</f>
        <v>31N</v>
      </c>
      <c r="G34" s="21">
        <f>_xlfn.XLOOKUP(Table1[[#This Row],[Categorie]],Tabel8[Categorie],Tabel8[Capaciteit],"")</f>
        <v>400</v>
      </c>
      <c r="H34" s="1" t="s">
        <v>169</v>
      </c>
      <c r="I34" s="1" t="s">
        <v>170</v>
      </c>
      <c r="J34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5" spans="1:10" x14ac:dyDescent="0.25">
      <c r="A35" s="29">
        <f>_xlfn.XLOOKUP(Table1[[#This Row],[Node 1]],Tabel7[ID],Tabel7[UTM_Easting],"")</f>
        <v>741462</v>
      </c>
      <c r="B35" s="30">
        <f>_xlfn.XLOOKUP(Table1[[#This Row],[Node 1]],Tabel7[ID],Tabel7[UTM_Northing],"")</f>
        <v>5847260</v>
      </c>
      <c r="C35" s="30" t="str">
        <f>_xlfn.XLOOKUP(Table1[[#This Row],[Node 1]],Tabel7[ID],Tabel7[UTM_Zone],"")</f>
        <v>31N</v>
      </c>
      <c r="D35" s="30">
        <f>_xlfn.XLOOKUP(Table1[[#This Row],[Node 2]],Tabel7[ID],Tabel7[UTM_Easting],"")</f>
        <v>741334</v>
      </c>
      <c r="E35" s="30">
        <f>_xlfn.XLOOKUP(Table1[[#This Row],[Node 2]],Tabel7[ID],Tabel7[UTM_Northing],"")</f>
        <v>5843480</v>
      </c>
      <c r="F35" s="30" t="str">
        <f>_xlfn.XLOOKUP(Table1[[#This Row],[Node 2]],Tabel7[ID],Tabel7[UTM_Zone],"")</f>
        <v>31N</v>
      </c>
      <c r="G35" s="21">
        <f>_xlfn.XLOOKUP(Table1[[#This Row],[Categorie]],Tabel8[Categorie],Tabel8[Capaciteit],"")</f>
        <v>400</v>
      </c>
      <c r="H35" s="1" t="s">
        <v>170</v>
      </c>
      <c r="I35" s="1" t="s">
        <v>171</v>
      </c>
      <c r="J35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6" spans="1:10" x14ac:dyDescent="0.25">
      <c r="A36" s="31">
        <f>_xlfn.XLOOKUP(Table1[[#This Row],[Node 1]],Tabel7[ID],Tabel7[UTM_Easting],"")</f>
        <v>741334</v>
      </c>
      <c r="B36" s="32">
        <f>_xlfn.XLOOKUP(Table1[[#This Row],[Node 1]],Tabel7[ID],Tabel7[UTM_Northing],"")</f>
        <v>5843480</v>
      </c>
      <c r="C36" s="32" t="str">
        <f>_xlfn.XLOOKUP(Table1[[#This Row],[Node 1]],Tabel7[ID],Tabel7[UTM_Zone],"")</f>
        <v>31N</v>
      </c>
      <c r="D36" s="32">
        <f>_xlfn.XLOOKUP(Table1[[#This Row],[Node 2]],Tabel7[ID],Tabel7[UTM_Easting],"")</f>
        <v>745665</v>
      </c>
      <c r="E36" s="32">
        <f>_xlfn.XLOOKUP(Table1[[#This Row],[Node 2]],Tabel7[ID],Tabel7[UTM_Northing],"")</f>
        <v>5843709</v>
      </c>
      <c r="F36" s="32" t="str">
        <f>_xlfn.XLOOKUP(Table1[[#This Row],[Node 2]],Tabel7[ID],Tabel7[UTM_Zone],"")</f>
        <v>31N</v>
      </c>
      <c r="G36" s="27">
        <f>_xlfn.XLOOKUP(Table1[[#This Row],[Categorie]],Tabel8[Categorie],Tabel8[Capaciteit],"")</f>
        <v>400</v>
      </c>
      <c r="H36" s="1" t="s">
        <v>171</v>
      </c>
      <c r="I36" s="1" t="s">
        <v>172</v>
      </c>
      <c r="J36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7" spans="1:10" x14ac:dyDescent="0.25">
      <c r="A37" s="31">
        <f>_xlfn.XLOOKUP(Table1[[#This Row],[Node 1]],Tabel7[ID],Tabel7[UTM_Easting],"")</f>
        <v>745665</v>
      </c>
      <c r="B37" s="32">
        <f>_xlfn.XLOOKUP(Table1[[#This Row],[Node 1]],Tabel7[ID],Tabel7[UTM_Northing],"")</f>
        <v>5843709</v>
      </c>
      <c r="C37" s="32" t="str">
        <f>_xlfn.XLOOKUP(Table1[[#This Row],[Node 1]],Tabel7[ID],Tabel7[UTM_Zone],"")</f>
        <v>31N</v>
      </c>
      <c r="D37" s="32">
        <f>_xlfn.XLOOKUP(Table1[[#This Row],[Node 2]],Tabel7[ID],Tabel7[UTM_Easting],"")</f>
        <v>749798</v>
      </c>
      <c r="E37" s="32">
        <f>_xlfn.XLOOKUP(Table1[[#This Row],[Node 2]],Tabel7[ID],Tabel7[UTM_Northing],"")</f>
        <v>5845513</v>
      </c>
      <c r="F37" s="32" t="str">
        <f>_xlfn.XLOOKUP(Table1[[#This Row],[Node 2]],Tabel7[ID],Tabel7[UTM_Zone],"")</f>
        <v>31N</v>
      </c>
      <c r="G37" s="27">
        <f>_xlfn.XLOOKUP(Table1[[#This Row],[Categorie]],Tabel8[Categorie],Tabel8[Capaciteit],"")</f>
        <v>400</v>
      </c>
      <c r="H37" s="1" t="s">
        <v>172</v>
      </c>
      <c r="I37" s="1" t="s">
        <v>173</v>
      </c>
      <c r="J37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8" spans="1:10" x14ac:dyDescent="0.25">
      <c r="A38" s="31">
        <f>_xlfn.XLOOKUP(Table1[[#This Row],[Node 1]],Tabel7[ID],Tabel7[UTM_Easting],"")</f>
        <v>749798</v>
      </c>
      <c r="B38" s="32">
        <f>_xlfn.XLOOKUP(Table1[[#This Row],[Node 1]],Tabel7[ID],Tabel7[UTM_Northing],"")</f>
        <v>5845513</v>
      </c>
      <c r="C38" s="32" t="str">
        <f>_xlfn.XLOOKUP(Table1[[#This Row],[Node 1]],Tabel7[ID],Tabel7[UTM_Zone],"")</f>
        <v>31N</v>
      </c>
      <c r="D38" s="32">
        <f>_xlfn.XLOOKUP(Table1[[#This Row],[Node 2]],Tabel7[ID],Tabel7[UTM_Easting],"")</f>
        <v>751995</v>
      </c>
      <c r="E38" s="32">
        <f>_xlfn.XLOOKUP(Table1[[#This Row],[Node 2]],Tabel7[ID],Tabel7[UTM_Northing],"")</f>
        <v>5843569</v>
      </c>
      <c r="F38" s="32" t="str">
        <f>_xlfn.XLOOKUP(Table1[[#This Row],[Node 2]],Tabel7[ID],Tabel7[UTM_Zone],"")</f>
        <v>31N</v>
      </c>
      <c r="G38" s="27">
        <f>_xlfn.XLOOKUP(Table1[[#This Row],[Categorie]],Tabel8[Categorie],Tabel8[Capaciteit],"")</f>
        <v>400</v>
      </c>
      <c r="H38" s="1" t="s">
        <v>173</v>
      </c>
      <c r="I38" s="1" t="s">
        <v>174</v>
      </c>
      <c r="J38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9" spans="1:10" x14ac:dyDescent="0.25">
      <c r="A39" s="29">
        <f>_xlfn.XLOOKUP(Table1[[#This Row],[Node 1]],Tabel7[ID],Tabel7[UTM_Easting],"")</f>
        <v>751995</v>
      </c>
      <c r="B39" s="30">
        <f>_xlfn.XLOOKUP(Table1[[#This Row],[Node 1]],Tabel7[ID],Tabel7[UTM_Northing],"")</f>
        <v>5843569</v>
      </c>
      <c r="C39" s="30" t="str">
        <f>_xlfn.XLOOKUP(Table1[[#This Row],[Node 1]],Tabel7[ID],Tabel7[UTM_Zone],"")</f>
        <v>31N</v>
      </c>
      <c r="D39" s="30">
        <f>_xlfn.XLOOKUP(Table1[[#This Row],[Node 2]],Tabel7[ID],Tabel7[UTM_Easting],"")</f>
        <v>753147</v>
      </c>
      <c r="E39" s="30">
        <f>_xlfn.XLOOKUP(Table1[[#This Row],[Node 2]],Tabel7[ID],Tabel7[UTM_Northing],"")</f>
        <v>5843496</v>
      </c>
      <c r="F39" s="30" t="str">
        <f>_xlfn.XLOOKUP(Table1[[#This Row],[Node 2]],Tabel7[ID],Tabel7[UTM_Zone],"")</f>
        <v>31N</v>
      </c>
      <c r="G39" s="21">
        <f>_xlfn.XLOOKUP(Table1[[#This Row],[Categorie]],Tabel8[Categorie],Tabel8[Capaciteit],"")</f>
        <v>400</v>
      </c>
      <c r="H39" s="1" t="s">
        <v>174</v>
      </c>
      <c r="I39" s="1" t="s">
        <v>175</v>
      </c>
      <c r="J39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0" spans="1:10" x14ac:dyDescent="0.25">
      <c r="A40" s="29">
        <f>_xlfn.XLOOKUP(Table1[[#This Row],[Node 1]],Tabel7[ID],Tabel7[UTM_Easting],"")</f>
        <v>753147</v>
      </c>
      <c r="B40" s="30">
        <f>_xlfn.XLOOKUP(Table1[[#This Row],[Node 1]],Tabel7[ID],Tabel7[UTM_Northing],"")</f>
        <v>5843496</v>
      </c>
      <c r="C40" s="30" t="str">
        <f>_xlfn.XLOOKUP(Table1[[#This Row],[Node 1]],Tabel7[ID],Tabel7[UTM_Zone],"")</f>
        <v>31N</v>
      </c>
      <c r="D40" s="30">
        <f>_xlfn.XLOOKUP(Table1[[#This Row],[Node 2]],Tabel7[ID],Tabel7[UTM_Easting],"")</f>
        <v>754601</v>
      </c>
      <c r="E40" s="30">
        <f>_xlfn.XLOOKUP(Table1[[#This Row],[Node 2]],Tabel7[ID],Tabel7[UTM_Northing],"")</f>
        <v>5842119</v>
      </c>
      <c r="F40" s="30" t="str">
        <f>_xlfn.XLOOKUP(Table1[[#This Row],[Node 2]],Tabel7[ID],Tabel7[UTM_Zone],"")</f>
        <v>31N</v>
      </c>
      <c r="G40" s="21">
        <f>_xlfn.XLOOKUP(Table1[[#This Row],[Categorie]],Tabel8[Categorie],Tabel8[Capaciteit],"")</f>
        <v>400</v>
      </c>
      <c r="H40" s="1" t="s">
        <v>175</v>
      </c>
      <c r="I40" s="1" t="s">
        <v>176</v>
      </c>
      <c r="J40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1" spans="1:10" x14ac:dyDescent="0.25">
      <c r="A41" s="29">
        <f>_xlfn.XLOOKUP(Table1[[#This Row],[Node 1]],Tabel7[ID],Tabel7[UTM_Easting],"")</f>
        <v>754601</v>
      </c>
      <c r="B41" s="30">
        <f>_xlfn.XLOOKUP(Table1[[#This Row],[Node 1]],Tabel7[ID],Tabel7[UTM_Northing],"")</f>
        <v>5842119</v>
      </c>
      <c r="C41" s="30" t="str">
        <f>_xlfn.XLOOKUP(Table1[[#This Row],[Node 1]],Tabel7[ID],Tabel7[UTM_Zone],"")</f>
        <v>31N</v>
      </c>
      <c r="D41" s="30">
        <f>_xlfn.XLOOKUP(Table1[[#This Row],[Node 2]],Tabel7[ID],Tabel7[UTM_Easting],"")</f>
        <v>761195</v>
      </c>
      <c r="E41" s="30">
        <f>_xlfn.XLOOKUP(Table1[[#This Row],[Node 2]],Tabel7[ID],Tabel7[UTM_Northing],"")</f>
        <v>5842236</v>
      </c>
      <c r="F41" s="30" t="str">
        <f>_xlfn.XLOOKUP(Table1[[#This Row],[Node 2]],Tabel7[ID],Tabel7[UTM_Zone],"")</f>
        <v>31N</v>
      </c>
      <c r="G41" s="21">
        <f>_xlfn.XLOOKUP(Table1[[#This Row],[Categorie]],Tabel8[Categorie],Tabel8[Capaciteit],"")</f>
        <v>400</v>
      </c>
      <c r="H41" s="1" t="s">
        <v>176</v>
      </c>
      <c r="I41" s="1" t="s">
        <v>177</v>
      </c>
      <c r="J41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2" spans="1:10" x14ac:dyDescent="0.25">
      <c r="A42" s="29">
        <f>_xlfn.XLOOKUP(Table1[[#This Row],[Node 1]],Tabel7[ID],Tabel7[UTM_Easting],"")</f>
        <v>761195</v>
      </c>
      <c r="B42" s="30">
        <f>_xlfn.XLOOKUP(Table1[[#This Row],[Node 1]],Tabel7[ID],Tabel7[UTM_Northing],"")</f>
        <v>5842236</v>
      </c>
      <c r="C42" s="30" t="str">
        <f>_xlfn.XLOOKUP(Table1[[#This Row],[Node 1]],Tabel7[ID],Tabel7[UTM_Zone],"")</f>
        <v>31N</v>
      </c>
      <c r="D42" s="30">
        <f>_xlfn.XLOOKUP(Table1[[#This Row],[Node 2]],Tabel7[ID],Tabel7[UTM_Easting],"")</f>
        <v>761804</v>
      </c>
      <c r="E42" s="30">
        <f>_xlfn.XLOOKUP(Table1[[#This Row],[Node 2]],Tabel7[ID],Tabel7[UTM_Northing],"")</f>
        <v>5842991</v>
      </c>
      <c r="F42" s="30" t="str">
        <f>_xlfn.XLOOKUP(Table1[[#This Row],[Node 2]],Tabel7[ID],Tabel7[UTM_Zone],"")</f>
        <v>31N</v>
      </c>
      <c r="G42" s="21">
        <f>_xlfn.XLOOKUP(Table1[[#This Row],[Categorie]],Tabel8[Categorie],Tabel8[Capaciteit],"")</f>
        <v>400</v>
      </c>
      <c r="H42" s="1" t="s">
        <v>177</v>
      </c>
      <c r="I42" s="1" t="s">
        <v>178</v>
      </c>
      <c r="J42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3" spans="1:10" x14ac:dyDescent="0.25">
      <c r="A43" s="29">
        <f>_xlfn.XLOOKUP(Table1[[#This Row],[Node 1]],Tabel7[ID],Tabel7[UTM_Easting],"")</f>
        <v>761804</v>
      </c>
      <c r="B43" s="30">
        <f>_xlfn.XLOOKUP(Table1[[#This Row],[Node 1]],Tabel7[ID],Tabel7[UTM_Northing],"")</f>
        <v>5842991</v>
      </c>
      <c r="C43" s="30" t="str">
        <f>_xlfn.XLOOKUP(Table1[[#This Row],[Node 1]],Tabel7[ID],Tabel7[UTM_Zone],"")</f>
        <v>31N</v>
      </c>
      <c r="D43" s="30">
        <f>_xlfn.XLOOKUP(Table1[[#This Row],[Node 2]],Tabel7[ID],Tabel7[UTM_Easting],"")</f>
        <v>763897</v>
      </c>
      <c r="E43" s="30">
        <f>_xlfn.XLOOKUP(Table1[[#This Row],[Node 2]],Tabel7[ID],Tabel7[UTM_Northing],"")</f>
        <v>5843079</v>
      </c>
      <c r="F43" s="30" t="str">
        <f>_xlfn.XLOOKUP(Table1[[#This Row],[Node 2]],Tabel7[ID],Tabel7[UTM_Zone],"")</f>
        <v>31N</v>
      </c>
      <c r="G43" s="21">
        <f>_xlfn.XLOOKUP(Table1[[#This Row],[Categorie]],Tabel8[Categorie],Tabel8[Capaciteit],"")</f>
        <v>400</v>
      </c>
      <c r="H43" s="1" t="s">
        <v>178</v>
      </c>
      <c r="I43" s="1" t="s">
        <v>179</v>
      </c>
      <c r="J43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4" spans="1:10" x14ac:dyDescent="0.25">
      <c r="A44" s="29">
        <f>_xlfn.XLOOKUP(Table1[[#This Row],[Node 1]],Tabel7[ID],Tabel7[UTM_Easting],"")</f>
        <v>763897</v>
      </c>
      <c r="B44" s="30">
        <f>_xlfn.XLOOKUP(Table1[[#This Row],[Node 1]],Tabel7[ID],Tabel7[UTM_Northing],"")</f>
        <v>5843079</v>
      </c>
      <c r="C44" s="30" t="str">
        <f>_xlfn.XLOOKUP(Table1[[#This Row],[Node 1]],Tabel7[ID],Tabel7[UTM_Zone],"")</f>
        <v>31N</v>
      </c>
      <c r="D44" s="30">
        <f>_xlfn.XLOOKUP(Table1[[#This Row],[Node 2]],Tabel7[ID],Tabel7[UTM_Easting],"")</f>
        <v>763517</v>
      </c>
      <c r="E44" s="30">
        <f>_xlfn.XLOOKUP(Table1[[#This Row],[Node 2]],Tabel7[ID],Tabel7[UTM_Northing],"")</f>
        <v>5847934</v>
      </c>
      <c r="F44" s="30" t="str">
        <f>_xlfn.XLOOKUP(Table1[[#This Row],[Node 2]],Tabel7[ID],Tabel7[UTM_Zone],"")</f>
        <v>31N</v>
      </c>
      <c r="G44" s="21">
        <f>_xlfn.XLOOKUP(Table1[[#This Row],[Categorie]],Tabel8[Categorie],Tabel8[Capaciteit],"")</f>
        <v>400</v>
      </c>
      <c r="H44" s="1" t="s">
        <v>179</v>
      </c>
      <c r="I44" s="1" t="s">
        <v>180</v>
      </c>
      <c r="J44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5" spans="1:10" x14ac:dyDescent="0.25">
      <c r="A45" s="29">
        <f>_xlfn.XLOOKUP(Table1[[#This Row],[Node 1]],Tabel7[ID],Tabel7[UTM_Easting],"")</f>
        <v>763517</v>
      </c>
      <c r="B45" s="30">
        <f>_xlfn.XLOOKUP(Table1[[#This Row],[Node 1]],Tabel7[ID],Tabel7[UTM_Northing],"")</f>
        <v>5847934</v>
      </c>
      <c r="C45" s="30" t="str">
        <f>_xlfn.XLOOKUP(Table1[[#This Row],[Node 1]],Tabel7[ID],Tabel7[UTM_Zone],"")</f>
        <v>31N</v>
      </c>
      <c r="D45" s="30">
        <f>_xlfn.XLOOKUP(Table1[[#This Row],[Node 2]],Tabel7[ID],Tabel7[UTM_Easting],"")</f>
        <v>765766</v>
      </c>
      <c r="E45" s="30">
        <f>_xlfn.XLOOKUP(Table1[[#This Row],[Node 2]],Tabel7[ID],Tabel7[UTM_Northing],"")</f>
        <v>5849610</v>
      </c>
      <c r="F45" s="30" t="str">
        <f>_xlfn.XLOOKUP(Table1[[#This Row],[Node 2]],Tabel7[ID],Tabel7[UTM_Zone],"")</f>
        <v>31N</v>
      </c>
      <c r="G45" s="21">
        <f>_xlfn.XLOOKUP(Table1[[#This Row],[Categorie]],Tabel8[Categorie],Tabel8[Capaciteit],"")</f>
        <v>400</v>
      </c>
      <c r="H45" s="1" t="s">
        <v>180</v>
      </c>
      <c r="I45" s="1" t="s">
        <v>181</v>
      </c>
      <c r="J45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6" spans="1:10" x14ac:dyDescent="0.25">
      <c r="A46" s="29">
        <f>_xlfn.XLOOKUP(Table1[[#This Row],[Node 1]],Tabel7[ID],Tabel7[UTM_Easting],"")</f>
        <v>765766</v>
      </c>
      <c r="B46" s="30">
        <f>_xlfn.XLOOKUP(Table1[[#This Row],[Node 1]],Tabel7[ID],Tabel7[UTM_Northing],"")</f>
        <v>5849610</v>
      </c>
      <c r="C46" s="30" t="str">
        <f>_xlfn.XLOOKUP(Table1[[#This Row],[Node 1]],Tabel7[ID],Tabel7[UTM_Zone],"")</f>
        <v>31N</v>
      </c>
      <c r="D46" s="30">
        <f>_xlfn.XLOOKUP(Table1[[#This Row],[Node 2]],Tabel7[ID],Tabel7[UTM_Easting],"")</f>
        <v>763603</v>
      </c>
      <c r="E46" s="30">
        <f>_xlfn.XLOOKUP(Table1[[#This Row],[Node 2]],Tabel7[ID],Tabel7[UTM_Northing],"")</f>
        <v>5852694</v>
      </c>
      <c r="F46" s="30" t="str">
        <f>_xlfn.XLOOKUP(Table1[[#This Row],[Node 2]],Tabel7[ID],Tabel7[UTM_Zone],"")</f>
        <v>31N</v>
      </c>
      <c r="G46" s="21">
        <f>_xlfn.XLOOKUP(Table1[[#This Row],[Categorie]],Tabel8[Categorie],Tabel8[Capaciteit],"")</f>
        <v>400</v>
      </c>
      <c r="H46" s="1" t="s">
        <v>181</v>
      </c>
      <c r="I46" s="1" t="s">
        <v>182</v>
      </c>
      <c r="J46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7" spans="1:10" x14ac:dyDescent="0.25">
      <c r="A47" s="31">
        <f>_xlfn.XLOOKUP(Table1[[#This Row],[Node 1]],Tabel7[ID],Tabel7[UTM_Easting],"")</f>
        <v>741334</v>
      </c>
      <c r="B47" s="32">
        <f>_xlfn.XLOOKUP(Table1[[#This Row],[Node 1]],Tabel7[ID],Tabel7[UTM_Northing],"")</f>
        <v>5843480</v>
      </c>
      <c r="C47" s="32" t="str">
        <f>_xlfn.XLOOKUP(Table1[[#This Row],[Node 1]],Tabel7[ID],Tabel7[UTM_Zone],"")</f>
        <v>31N</v>
      </c>
      <c r="D47" s="32">
        <f>_xlfn.XLOOKUP(Table1[[#This Row],[Node 2]],Tabel7[ID],Tabel7[UTM_Easting],"")</f>
        <v>736823</v>
      </c>
      <c r="E47" s="32">
        <f>_xlfn.XLOOKUP(Table1[[#This Row],[Node 2]],Tabel7[ID],Tabel7[UTM_Northing],"")</f>
        <v>5838838</v>
      </c>
      <c r="F47" s="32" t="str">
        <f>_xlfn.XLOOKUP(Table1[[#This Row],[Node 2]],Tabel7[ID],Tabel7[UTM_Zone],"")</f>
        <v>31N</v>
      </c>
      <c r="G47" s="27">
        <f>_xlfn.XLOOKUP(Table1[[#This Row],[Categorie]],Tabel8[Categorie],Tabel8[Capaciteit],"")</f>
        <v>400</v>
      </c>
      <c r="H47" s="33" t="s">
        <v>171</v>
      </c>
      <c r="I47" s="1" t="s">
        <v>183</v>
      </c>
      <c r="J47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8" spans="1:10" x14ac:dyDescent="0.25">
      <c r="A48" s="31">
        <f>_xlfn.XLOOKUP(Table1[[#This Row],[Node 1]],Tabel7[ID],Tabel7[UTM_Easting],"")</f>
        <v>761465</v>
      </c>
      <c r="B48" s="32">
        <f>_xlfn.XLOOKUP(Table1[[#This Row],[Node 1]],Tabel7[ID],Tabel7[UTM_Northing],"")</f>
        <v>5889584</v>
      </c>
      <c r="C48" s="32" t="str">
        <f>_xlfn.XLOOKUP(Table1[[#This Row],[Node 1]],Tabel7[ID],Tabel7[UTM_Zone],"")</f>
        <v>31N</v>
      </c>
      <c r="D48" s="32">
        <f>_xlfn.XLOOKUP(Table1[[#This Row],[Node 2]],Tabel7[ID],Tabel7[UTM_Easting],"")</f>
        <v>764270</v>
      </c>
      <c r="E48" s="32">
        <f>_xlfn.XLOOKUP(Table1[[#This Row],[Node 2]],Tabel7[ID],Tabel7[UTM_Northing],"")</f>
        <v>5889191</v>
      </c>
      <c r="F48" s="32" t="str">
        <f>_xlfn.XLOOKUP(Table1[[#This Row],[Node 2]],Tabel7[ID],Tabel7[UTM_Zone],"")</f>
        <v>31N</v>
      </c>
      <c r="G48" s="27">
        <f>_xlfn.XLOOKUP(Table1[[#This Row],[Categorie]],Tabel8[Categorie],Tabel8[Capaciteit],"")</f>
        <v>400</v>
      </c>
      <c r="H48" s="33" t="s">
        <v>163</v>
      </c>
      <c r="I48" s="1" t="s">
        <v>184</v>
      </c>
      <c r="J48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9" spans="1:10" x14ac:dyDescent="0.25">
      <c r="A49" s="31">
        <f>_xlfn.XLOOKUP(Table1[[#This Row],[Node 1]],Tabel7[ID],Tabel7[UTM_Easting],"")</f>
        <v>760941</v>
      </c>
      <c r="B49" s="32">
        <f>_xlfn.XLOOKUP(Table1[[#This Row],[Node 1]],Tabel7[ID],Tabel7[UTM_Northing],"")</f>
        <v>5898890</v>
      </c>
      <c r="C49" s="32" t="str">
        <f>_xlfn.XLOOKUP(Table1[[#This Row],[Node 1]],Tabel7[ID],Tabel7[UTM_Zone],"")</f>
        <v>31N</v>
      </c>
      <c r="D49" s="32">
        <f>_xlfn.XLOOKUP(Table1[[#This Row],[Node 2]],Tabel7[ID],Tabel7[UTM_Easting],"")</f>
        <v>765325</v>
      </c>
      <c r="E49" s="32">
        <f>_xlfn.XLOOKUP(Table1[[#This Row],[Node 2]],Tabel7[ID],Tabel7[UTM_Northing],"")</f>
        <v>5902836</v>
      </c>
      <c r="F49" s="32" t="str">
        <f>_xlfn.XLOOKUP(Table1[[#This Row],[Node 2]],Tabel7[ID],Tabel7[UTM_Zone],"")</f>
        <v>31N</v>
      </c>
      <c r="G49" s="27">
        <f>_xlfn.XLOOKUP(Table1[[#This Row],[Categorie]],Tabel8[Categorie],Tabel8[Capaciteit],"")</f>
        <v>400</v>
      </c>
      <c r="H49" s="33" t="s">
        <v>161</v>
      </c>
      <c r="I49" s="1" t="s">
        <v>185</v>
      </c>
      <c r="J49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0" spans="1:10" x14ac:dyDescent="0.25">
      <c r="A50" s="29">
        <f>_xlfn.XLOOKUP(Table1[[#This Row],[Node 1]],Tabel7[ID],Tabel7[UTM_Easting],"")</f>
        <v>765325</v>
      </c>
      <c r="B50" s="30">
        <f>_xlfn.XLOOKUP(Table1[[#This Row],[Node 1]],Tabel7[ID],Tabel7[UTM_Northing],"")</f>
        <v>5902836</v>
      </c>
      <c r="C50" s="30" t="str">
        <f>_xlfn.XLOOKUP(Table1[[#This Row],[Node 1]],Tabel7[ID],Tabel7[UTM_Zone],"")</f>
        <v>31N</v>
      </c>
      <c r="D50" s="30">
        <f>_xlfn.XLOOKUP(Table1[[#This Row],[Node 2]],Tabel7[ID],Tabel7[UTM_Easting],"")</f>
        <v>775595</v>
      </c>
      <c r="E50" s="30">
        <f>_xlfn.XLOOKUP(Table1[[#This Row],[Node 2]],Tabel7[ID],Tabel7[UTM_Northing],"")</f>
        <v>5904436</v>
      </c>
      <c r="F50" s="30" t="str">
        <f>_xlfn.XLOOKUP(Table1[[#This Row],[Node 2]],Tabel7[ID],Tabel7[UTM_Zone],"")</f>
        <v>31N</v>
      </c>
      <c r="G50" s="21">
        <f>_xlfn.XLOOKUP(Table1[[#This Row],[Categorie]],Tabel8[Categorie],Tabel8[Capaciteit],"")</f>
        <v>400</v>
      </c>
      <c r="H50" s="1" t="s">
        <v>185</v>
      </c>
      <c r="I50" s="1" t="s">
        <v>186</v>
      </c>
      <c r="J50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1" spans="1:10" x14ac:dyDescent="0.25">
      <c r="A51" s="29">
        <f>_xlfn.XLOOKUP(Table1[[#This Row],[Node 1]],Tabel7[ID],Tabel7[UTM_Easting],"")</f>
        <v>775595</v>
      </c>
      <c r="B51" s="30">
        <f>_xlfn.XLOOKUP(Table1[[#This Row],[Node 1]],Tabel7[ID],Tabel7[UTM_Northing],"")</f>
        <v>5904436</v>
      </c>
      <c r="C51" s="30" t="str">
        <f>_xlfn.XLOOKUP(Table1[[#This Row],[Node 1]],Tabel7[ID],Tabel7[UTM_Zone],"")</f>
        <v>31N</v>
      </c>
      <c r="D51" s="30">
        <f>_xlfn.XLOOKUP(Table1[[#This Row],[Node 2]],Tabel7[ID],Tabel7[UTM_Easting],"")</f>
        <v>781590</v>
      </c>
      <c r="E51" s="30">
        <f>_xlfn.XLOOKUP(Table1[[#This Row],[Node 2]],Tabel7[ID],Tabel7[UTM_Northing],"")</f>
        <v>5903178</v>
      </c>
      <c r="F51" s="30" t="str">
        <f>_xlfn.XLOOKUP(Table1[[#This Row],[Node 2]],Tabel7[ID],Tabel7[UTM_Zone],"")</f>
        <v>31N</v>
      </c>
      <c r="G51" s="21">
        <f>_xlfn.XLOOKUP(Table1[[#This Row],[Categorie]],Tabel8[Categorie],Tabel8[Capaciteit],"")</f>
        <v>400</v>
      </c>
      <c r="H51" s="1" t="s">
        <v>186</v>
      </c>
      <c r="I51" s="1" t="s">
        <v>187</v>
      </c>
      <c r="J51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2" spans="1:10" x14ac:dyDescent="0.25">
      <c r="A52" s="31">
        <f>_xlfn.XLOOKUP(Table1[[#This Row],[Node 1]],Tabel7[ID],Tabel7[UTM_Easting],"")</f>
        <v>758064</v>
      </c>
      <c r="B52" s="32">
        <f>_xlfn.XLOOKUP(Table1[[#This Row],[Node 1]],Tabel7[ID],Tabel7[UTM_Northing],"")</f>
        <v>5909150</v>
      </c>
      <c r="C52" s="32" t="str">
        <f>_xlfn.XLOOKUP(Table1[[#This Row],[Node 1]],Tabel7[ID],Tabel7[UTM_Zone],"")</f>
        <v>31N</v>
      </c>
      <c r="D52" s="32">
        <f>_xlfn.XLOOKUP(Table1[[#This Row],[Node 2]],Tabel7[ID],Tabel7[UTM_Easting],"")</f>
        <v>760292</v>
      </c>
      <c r="E52" s="32">
        <f>_xlfn.XLOOKUP(Table1[[#This Row],[Node 2]],Tabel7[ID],Tabel7[UTM_Northing],"")</f>
        <v>5910386</v>
      </c>
      <c r="F52" s="32" t="str">
        <f>_xlfn.XLOOKUP(Table1[[#This Row],[Node 2]],Tabel7[ID],Tabel7[UTM_Zone],"")</f>
        <v>31N</v>
      </c>
      <c r="G52" s="27">
        <f>_xlfn.XLOOKUP(Table1[[#This Row],[Categorie]],Tabel8[Categorie],Tabel8[Capaciteit],"")</f>
        <v>400</v>
      </c>
      <c r="H52" s="33" t="s">
        <v>159</v>
      </c>
      <c r="I52" s="1" t="s">
        <v>188</v>
      </c>
      <c r="J52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3" spans="1:10" x14ac:dyDescent="0.25">
      <c r="A53" s="29">
        <f>_xlfn.XLOOKUP(Table1[[#This Row],[Node 1]],Tabel7[ID],Tabel7[UTM_Easting],"")</f>
        <v>760292</v>
      </c>
      <c r="B53" s="30">
        <f>_xlfn.XLOOKUP(Table1[[#This Row],[Node 1]],Tabel7[ID],Tabel7[UTM_Northing],"")</f>
        <v>5910386</v>
      </c>
      <c r="C53" s="30" t="str">
        <f>_xlfn.XLOOKUP(Table1[[#This Row],[Node 1]],Tabel7[ID],Tabel7[UTM_Zone],"")</f>
        <v>31N</v>
      </c>
      <c r="D53" s="30">
        <f>_xlfn.XLOOKUP(Table1[[#This Row],[Node 2]],Tabel7[ID],Tabel7[UTM_Easting],"")</f>
        <v>760299</v>
      </c>
      <c r="E53" s="30">
        <f>_xlfn.XLOOKUP(Table1[[#This Row],[Node 2]],Tabel7[ID],Tabel7[UTM_Northing],"")</f>
        <v>5911761</v>
      </c>
      <c r="F53" s="30" t="str">
        <f>_xlfn.XLOOKUP(Table1[[#This Row],[Node 2]],Tabel7[ID],Tabel7[UTM_Zone],"")</f>
        <v>31N</v>
      </c>
      <c r="G53" s="21">
        <f>_xlfn.XLOOKUP(Table1[[#This Row],[Categorie]],Tabel8[Categorie],Tabel8[Capaciteit],"")</f>
        <v>400</v>
      </c>
      <c r="H53" s="1" t="s">
        <v>188</v>
      </c>
      <c r="I53" s="1" t="s">
        <v>189</v>
      </c>
      <c r="J53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4" spans="1:10" x14ac:dyDescent="0.25">
      <c r="A54" s="29">
        <f>_xlfn.XLOOKUP(Table1[[#This Row],[Node 1]],Tabel7[ID],Tabel7[UTM_Easting],"")</f>
        <v>760299</v>
      </c>
      <c r="B54" s="30">
        <f>_xlfn.XLOOKUP(Table1[[#This Row],[Node 1]],Tabel7[ID],Tabel7[UTM_Northing],"")</f>
        <v>5911761</v>
      </c>
      <c r="C54" s="30" t="str">
        <f>_xlfn.XLOOKUP(Table1[[#This Row],[Node 1]],Tabel7[ID],Tabel7[UTM_Zone],"")</f>
        <v>31N</v>
      </c>
      <c r="D54" s="30">
        <f>_xlfn.XLOOKUP(Table1[[#This Row],[Node 2]],Tabel7[ID],Tabel7[UTM_Easting],"")</f>
        <v>762337</v>
      </c>
      <c r="E54" s="30">
        <f>_xlfn.XLOOKUP(Table1[[#This Row],[Node 2]],Tabel7[ID],Tabel7[UTM_Northing],"")</f>
        <v>5913183</v>
      </c>
      <c r="F54" s="30" t="str">
        <f>_xlfn.XLOOKUP(Table1[[#This Row],[Node 2]],Tabel7[ID],Tabel7[UTM_Zone],"")</f>
        <v>31N</v>
      </c>
      <c r="G54" s="21">
        <f>_xlfn.XLOOKUP(Table1[[#This Row],[Categorie]],Tabel8[Categorie],Tabel8[Capaciteit],"")</f>
        <v>400</v>
      </c>
      <c r="H54" s="1" t="s">
        <v>189</v>
      </c>
      <c r="I54" s="1" t="s">
        <v>190</v>
      </c>
      <c r="J54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5" spans="1:10" x14ac:dyDescent="0.25">
      <c r="A55" s="29">
        <f>_xlfn.XLOOKUP(Table1[[#This Row],[Node 1]],Tabel7[ID],Tabel7[UTM_Easting],"")</f>
        <v>762337</v>
      </c>
      <c r="B55" s="30">
        <f>_xlfn.XLOOKUP(Table1[[#This Row],[Node 1]],Tabel7[ID],Tabel7[UTM_Northing],"")</f>
        <v>5913183</v>
      </c>
      <c r="C55" s="30" t="str">
        <f>_xlfn.XLOOKUP(Table1[[#This Row],[Node 1]],Tabel7[ID],Tabel7[UTM_Zone],"")</f>
        <v>31N</v>
      </c>
      <c r="D55" s="30">
        <f>_xlfn.XLOOKUP(Table1[[#This Row],[Node 2]],Tabel7[ID],Tabel7[UTM_Easting],"")</f>
        <v>762453</v>
      </c>
      <c r="E55" s="30">
        <f>_xlfn.XLOOKUP(Table1[[#This Row],[Node 2]],Tabel7[ID],Tabel7[UTM_Northing],"")</f>
        <v>5914957</v>
      </c>
      <c r="F55" s="30" t="str">
        <f>_xlfn.XLOOKUP(Table1[[#This Row],[Node 2]],Tabel7[ID],Tabel7[UTM_Zone],"")</f>
        <v>31N</v>
      </c>
      <c r="G55" s="21">
        <f>_xlfn.XLOOKUP(Table1[[#This Row],[Categorie]],Tabel8[Categorie],Tabel8[Capaciteit],"")</f>
        <v>400</v>
      </c>
      <c r="H55" s="1" t="s">
        <v>190</v>
      </c>
      <c r="I55" s="1" t="s">
        <v>191</v>
      </c>
      <c r="J55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6" spans="1:10" x14ac:dyDescent="0.25">
      <c r="A56" s="31">
        <f>_xlfn.XLOOKUP(Table1[[#This Row],[Node 1]],Tabel7[ID],Tabel7[UTM_Easting],"")</f>
        <v>758064</v>
      </c>
      <c r="B56" s="32">
        <f>_xlfn.XLOOKUP(Table1[[#This Row],[Node 1]],Tabel7[ID],Tabel7[UTM_Northing],"")</f>
        <v>5909150</v>
      </c>
      <c r="C56" s="32" t="str">
        <f>_xlfn.XLOOKUP(Table1[[#This Row],[Node 1]],Tabel7[ID],Tabel7[UTM_Zone],"")</f>
        <v>31N</v>
      </c>
      <c r="D56" s="32">
        <f>_xlfn.XLOOKUP(Table1[[#This Row],[Node 2]],Tabel7[ID],Tabel7[UTM_Easting],"")</f>
        <v>755425</v>
      </c>
      <c r="E56" s="32">
        <f>_xlfn.XLOOKUP(Table1[[#This Row],[Node 2]],Tabel7[ID],Tabel7[UTM_Northing],"")</f>
        <v>5912361</v>
      </c>
      <c r="F56" s="32" t="str">
        <f>_xlfn.XLOOKUP(Table1[[#This Row],[Node 2]],Tabel7[ID],Tabel7[UTM_Zone],"")</f>
        <v>31N</v>
      </c>
      <c r="G56" s="27">
        <f>_xlfn.XLOOKUP(Table1[[#This Row],[Categorie]],Tabel8[Categorie],Tabel8[Capaciteit],"")</f>
        <v>400</v>
      </c>
      <c r="H56" s="33" t="s">
        <v>159</v>
      </c>
      <c r="I56" s="1" t="s">
        <v>192</v>
      </c>
      <c r="J56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7" spans="1:10" x14ac:dyDescent="0.25">
      <c r="A57" s="29">
        <f>_xlfn.XLOOKUP(Table1[[#This Row],[Node 1]],Tabel7[ID],Tabel7[UTM_Easting],"")</f>
        <v>755425</v>
      </c>
      <c r="B57" s="30">
        <f>_xlfn.XLOOKUP(Table1[[#This Row],[Node 1]],Tabel7[ID],Tabel7[UTM_Northing],"")</f>
        <v>5912361</v>
      </c>
      <c r="C57" s="30" t="str">
        <f>_xlfn.XLOOKUP(Table1[[#This Row],[Node 1]],Tabel7[ID],Tabel7[UTM_Zone],"")</f>
        <v>31N</v>
      </c>
      <c r="D57" s="30">
        <f>_xlfn.XLOOKUP(Table1[[#This Row],[Node 2]],Tabel7[ID],Tabel7[UTM_Easting],"")</f>
        <v>754141</v>
      </c>
      <c r="E57" s="30">
        <f>_xlfn.XLOOKUP(Table1[[#This Row],[Node 2]],Tabel7[ID],Tabel7[UTM_Northing],"")</f>
        <v>5922854</v>
      </c>
      <c r="F57" s="30" t="str">
        <f>_xlfn.XLOOKUP(Table1[[#This Row],[Node 2]],Tabel7[ID],Tabel7[UTM_Zone],"")</f>
        <v>31N</v>
      </c>
      <c r="G57" s="21">
        <f>_xlfn.XLOOKUP(Table1[[#This Row],[Categorie]],Tabel8[Categorie],Tabel8[Capaciteit],"")</f>
        <v>400</v>
      </c>
      <c r="H57" s="1" t="s">
        <v>192</v>
      </c>
      <c r="I57" s="1" t="s">
        <v>193</v>
      </c>
      <c r="J57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8" spans="1:10" x14ac:dyDescent="0.25">
      <c r="A58" s="29">
        <f>_xlfn.XLOOKUP(Table1[[#This Row],[Node 1]],Tabel7[ID],Tabel7[UTM_Easting],"")</f>
        <v>754141</v>
      </c>
      <c r="B58" s="30">
        <f>_xlfn.XLOOKUP(Table1[[#This Row],[Node 1]],Tabel7[ID],Tabel7[UTM_Northing],"")</f>
        <v>5922854</v>
      </c>
      <c r="C58" s="30" t="str">
        <f>_xlfn.XLOOKUP(Table1[[#This Row],[Node 1]],Tabel7[ID],Tabel7[UTM_Zone],"")</f>
        <v>31N</v>
      </c>
      <c r="D58" s="30">
        <f>_xlfn.XLOOKUP(Table1[[#This Row],[Node 2]],Tabel7[ID],Tabel7[UTM_Easting],"")</f>
        <v>756824</v>
      </c>
      <c r="E58" s="30">
        <f>_xlfn.XLOOKUP(Table1[[#This Row],[Node 2]],Tabel7[ID],Tabel7[UTM_Northing],"")</f>
        <v>5928614</v>
      </c>
      <c r="F58" s="30" t="str">
        <f>_xlfn.XLOOKUP(Table1[[#This Row],[Node 2]],Tabel7[ID],Tabel7[UTM_Zone],"")</f>
        <v>31N</v>
      </c>
      <c r="G58" s="21">
        <f>_xlfn.XLOOKUP(Table1[[#This Row],[Categorie]],Tabel8[Categorie],Tabel8[Capaciteit],"")</f>
        <v>400</v>
      </c>
      <c r="H58" s="1" t="s">
        <v>193</v>
      </c>
      <c r="I58" s="1" t="s">
        <v>194</v>
      </c>
      <c r="J58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9" spans="1:10" x14ac:dyDescent="0.25">
      <c r="A59" s="31">
        <f>_xlfn.XLOOKUP(Table1[[#This Row],[Node 1]],Tabel7[ID],Tabel7[UTM_Easting],"")</f>
        <v>732448</v>
      </c>
      <c r="B59" s="32">
        <f>_xlfn.XLOOKUP(Table1[[#This Row],[Node 1]],Tabel7[ID],Tabel7[UTM_Northing],"")</f>
        <v>5838026</v>
      </c>
      <c r="C59" s="32" t="str">
        <f>_xlfn.XLOOKUP(Table1[[#This Row],[Node 1]],Tabel7[ID],Tabel7[UTM_Zone],"")</f>
        <v>31N</v>
      </c>
      <c r="D59" s="32">
        <f>_xlfn.XLOOKUP(Table1[[#This Row],[Node 2]],Tabel7[ID],Tabel7[UTM_Easting],"")</f>
        <v>732653</v>
      </c>
      <c r="E59" s="32">
        <f>_xlfn.XLOOKUP(Table1[[#This Row],[Node 2]],Tabel7[ID],Tabel7[UTM_Northing],"")</f>
        <v>5840535</v>
      </c>
      <c r="F59" s="32" t="str">
        <f>_xlfn.XLOOKUP(Table1[[#This Row],[Node 2]],Tabel7[ID],Tabel7[UTM_Zone],"")</f>
        <v>31N</v>
      </c>
      <c r="G59" s="27">
        <f>_xlfn.XLOOKUP(Table1[[#This Row],[Categorie]],Tabel8[Categorie],Tabel8[Capaciteit],"")</f>
        <v>400</v>
      </c>
      <c r="H59" s="33" t="s">
        <v>42</v>
      </c>
      <c r="I59" s="1" t="s">
        <v>43</v>
      </c>
      <c r="J59" t="str">
        <f>IF(ISNUMBER(FIND("P",Table1[[#This Row],[Node 1]])),"Pipeline",
 IF(ISNUMBER(FIND("W",Table1[[#This Row],[Node 1]])),"Waterway",
 IF(ISNUMBER(FIND("R",Table1[[#This Row],[Node 1]])),"Road",
 "")))</f>
        <v>Road</v>
      </c>
    </row>
    <row r="60" spans="1:10" x14ac:dyDescent="0.25">
      <c r="A60" s="31">
        <f>_xlfn.XLOOKUP(Table1[[#This Row],[Node 1]],Tabel7[ID],Tabel7[UTM_Easting],"")</f>
        <v>732653</v>
      </c>
      <c r="B60" s="32">
        <f>_xlfn.XLOOKUP(Table1[[#This Row],[Node 1]],Tabel7[ID],Tabel7[UTM_Northing],"")</f>
        <v>5840535</v>
      </c>
      <c r="C60" s="32" t="str">
        <f>_xlfn.XLOOKUP(Table1[[#This Row],[Node 1]],Tabel7[ID],Tabel7[UTM_Zone],"")</f>
        <v>31N</v>
      </c>
      <c r="D60" s="32">
        <f>_xlfn.XLOOKUP(Table1[[#This Row],[Node 2]],Tabel7[ID],Tabel7[UTM_Easting],"")</f>
        <v>733570</v>
      </c>
      <c r="E60" s="32">
        <f>_xlfn.XLOOKUP(Table1[[#This Row],[Node 2]],Tabel7[ID],Tabel7[UTM_Northing],"")</f>
        <v>5845352</v>
      </c>
      <c r="F60" s="32" t="str">
        <f>_xlfn.XLOOKUP(Table1[[#This Row],[Node 2]],Tabel7[ID],Tabel7[UTM_Zone],"")</f>
        <v>31N</v>
      </c>
      <c r="G60" s="27">
        <f>_xlfn.XLOOKUP(Table1[[#This Row],[Categorie]],Tabel8[Categorie],Tabel8[Capaciteit],"")</f>
        <v>400</v>
      </c>
      <c r="H60" s="33" t="s">
        <v>43</v>
      </c>
      <c r="I60" s="1" t="s">
        <v>44</v>
      </c>
      <c r="J60" t="str">
        <f>IF(ISNUMBER(FIND("P",Table1[[#This Row],[Node 1]])),"Pipeline",
 IF(ISNUMBER(FIND("W",Table1[[#This Row],[Node 1]])),"Waterway",
 IF(ISNUMBER(FIND("R",Table1[[#This Row],[Node 1]])),"Road",
 "")))</f>
        <v>Road</v>
      </c>
    </row>
    <row r="61" spans="1:10" x14ac:dyDescent="0.25">
      <c r="A61" s="29">
        <f>_xlfn.XLOOKUP(Table1[[#This Row],[Node 1]],Tabel7[ID],Tabel7[UTM_Easting],"")</f>
        <v>733570</v>
      </c>
      <c r="B61" s="30">
        <f>_xlfn.XLOOKUP(Table1[[#This Row],[Node 1]],Tabel7[ID],Tabel7[UTM_Northing],"")</f>
        <v>5845352</v>
      </c>
      <c r="C61" s="30" t="str">
        <f>_xlfn.XLOOKUP(Table1[[#This Row],[Node 1]],Tabel7[ID],Tabel7[UTM_Zone],"")</f>
        <v>31N</v>
      </c>
      <c r="D61" s="30">
        <f>_xlfn.XLOOKUP(Table1[[#This Row],[Node 2]],Tabel7[ID],Tabel7[UTM_Easting],"")</f>
        <v>734014</v>
      </c>
      <c r="E61" s="30">
        <f>_xlfn.XLOOKUP(Table1[[#This Row],[Node 2]],Tabel7[ID],Tabel7[UTM_Northing],"")</f>
        <v>5846493</v>
      </c>
      <c r="F61" s="30" t="str">
        <f>_xlfn.XLOOKUP(Table1[[#This Row],[Node 2]],Tabel7[ID],Tabel7[UTM_Zone],"")</f>
        <v>31N</v>
      </c>
      <c r="G61" s="21">
        <f>_xlfn.XLOOKUP(Table1[[#This Row],[Categorie]],Tabel8[Categorie],Tabel8[Capaciteit],"")</f>
        <v>400</v>
      </c>
      <c r="H61" s="33" t="s">
        <v>44</v>
      </c>
      <c r="I61" s="1" t="s">
        <v>45</v>
      </c>
      <c r="J61" t="str">
        <f>IF(ISNUMBER(FIND("P",Table1[[#This Row],[Node 1]])),"Pipeline",
 IF(ISNUMBER(FIND("W",Table1[[#This Row],[Node 1]])),"Waterway",
 IF(ISNUMBER(FIND("R",Table1[[#This Row],[Node 1]])),"Road",
 "")))</f>
        <v>Road</v>
      </c>
    </row>
    <row r="62" spans="1:10" x14ac:dyDescent="0.25">
      <c r="A62" s="29">
        <f>_xlfn.XLOOKUP(Table1[[#This Row],[Node 1]],Tabel7[ID],Tabel7[UTM_Easting],"")</f>
        <v>734014</v>
      </c>
      <c r="B62" s="30">
        <f>_xlfn.XLOOKUP(Table1[[#This Row],[Node 1]],Tabel7[ID],Tabel7[UTM_Northing],"")</f>
        <v>5846493</v>
      </c>
      <c r="C62" s="30" t="str">
        <f>_xlfn.XLOOKUP(Table1[[#This Row],[Node 1]],Tabel7[ID],Tabel7[UTM_Zone],"")</f>
        <v>31N</v>
      </c>
      <c r="D62" s="30">
        <f>_xlfn.XLOOKUP(Table1[[#This Row],[Node 2]],Tabel7[ID],Tabel7[UTM_Easting],"")</f>
        <v>733916</v>
      </c>
      <c r="E62" s="30">
        <f>_xlfn.XLOOKUP(Table1[[#This Row],[Node 2]],Tabel7[ID],Tabel7[UTM_Northing],"")</f>
        <v>5848875</v>
      </c>
      <c r="F62" s="30" t="str">
        <f>_xlfn.XLOOKUP(Table1[[#This Row],[Node 2]],Tabel7[ID],Tabel7[UTM_Zone],"")</f>
        <v>31N</v>
      </c>
      <c r="G62" s="21">
        <f>_xlfn.XLOOKUP(Table1[[#This Row],[Categorie]],Tabel8[Categorie],Tabel8[Capaciteit],"")</f>
        <v>400</v>
      </c>
      <c r="H62" s="33" t="s">
        <v>45</v>
      </c>
      <c r="I62" s="1" t="s">
        <v>46</v>
      </c>
      <c r="J62" t="str">
        <f>IF(ISNUMBER(FIND("P",Table1[[#This Row],[Node 1]])),"Pipeline",
 IF(ISNUMBER(FIND("W",Table1[[#This Row],[Node 1]])),"Waterway",
 IF(ISNUMBER(FIND("R",Table1[[#This Row],[Node 1]])),"Road",
 "")))</f>
        <v>Road</v>
      </c>
    </row>
    <row r="63" spans="1:10" x14ac:dyDescent="0.25">
      <c r="A63" s="29">
        <f>_xlfn.XLOOKUP(Table1[[#This Row],[Node 1]],Tabel7[ID],Tabel7[UTM_Easting],"")</f>
        <v>733916</v>
      </c>
      <c r="B63" s="30">
        <f>_xlfn.XLOOKUP(Table1[[#This Row],[Node 1]],Tabel7[ID],Tabel7[UTM_Northing],"")</f>
        <v>5848875</v>
      </c>
      <c r="C63" s="30" t="str">
        <f>_xlfn.XLOOKUP(Table1[[#This Row],[Node 1]],Tabel7[ID],Tabel7[UTM_Zone],"")</f>
        <v>31N</v>
      </c>
      <c r="D63" s="30">
        <f>_xlfn.XLOOKUP(Table1[[#This Row],[Node 2]],Tabel7[ID],Tabel7[UTM_Easting],"")</f>
        <v>732497</v>
      </c>
      <c r="E63" s="30">
        <f>_xlfn.XLOOKUP(Table1[[#This Row],[Node 2]],Tabel7[ID],Tabel7[UTM_Northing],"")</f>
        <v>5852833</v>
      </c>
      <c r="F63" s="30" t="str">
        <f>_xlfn.XLOOKUP(Table1[[#This Row],[Node 2]],Tabel7[ID],Tabel7[UTM_Zone],"")</f>
        <v>31N</v>
      </c>
      <c r="G63" s="21">
        <f>_xlfn.XLOOKUP(Table1[[#This Row],[Categorie]],Tabel8[Categorie],Tabel8[Capaciteit],"")</f>
        <v>400</v>
      </c>
      <c r="H63" s="33" t="s">
        <v>46</v>
      </c>
      <c r="I63" s="1" t="s">
        <v>47</v>
      </c>
      <c r="J63" t="str">
        <f>IF(ISNUMBER(FIND("P",Table1[[#This Row],[Node 1]])),"Pipeline",
 IF(ISNUMBER(FIND("W",Table1[[#This Row],[Node 1]])),"Waterway",
 IF(ISNUMBER(FIND("R",Table1[[#This Row],[Node 1]])),"Road",
 "")))</f>
        <v>Road</v>
      </c>
    </row>
    <row r="64" spans="1:10" x14ac:dyDescent="0.25">
      <c r="A64" s="29">
        <f>_xlfn.XLOOKUP(Table1[[#This Row],[Node 1]],Tabel7[ID],Tabel7[UTM_Easting],"")</f>
        <v>732497</v>
      </c>
      <c r="B64" s="30">
        <f>_xlfn.XLOOKUP(Table1[[#This Row],[Node 1]],Tabel7[ID],Tabel7[UTM_Northing],"")</f>
        <v>5852833</v>
      </c>
      <c r="C64" s="30" t="str">
        <f>_xlfn.XLOOKUP(Table1[[#This Row],[Node 1]],Tabel7[ID],Tabel7[UTM_Zone],"")</f>
        <v>31N</v>
      </c>
      <c r="D64" s="30">
        <f>_xlfn.XLOOKUP(Table1[[#This Row],[Node 2]],Tabel7[ID],Tabel7[UTM_Easting],"")</f>
        <v>732542</v>
      </c>
      <c r="E64" s="30">
        <f>_xlfn.XLOOKUP(Table1[[#This Row],[Node 2]],Tabel7[ID],Tabel7[UTM_Northing],"")</f>
        <v>5854644</v>
      </c>
      <c r="F64" s="30" t="str">
        <f>_xlfn.XLOOKUP(Table1[[#This Row],[Node 2]],Tabel7[ID],Tabel7[UTM_Zone],"")</f>
        <v>31N</v>
      </c>
      <c r="G64" s="21">
        <f>_xlfn.XLOOKUP(Table1[[#This Row],[Categorie]],Tabel8[Categorie],Tabel8[Capaciteit],"")</f>
        <v>400</v>
      </c>
      <c r="H64" s="33" t="s">
        <v>47</v>
      </c>
      <c r="I64" s="1" t="s">
        <v>48</v>
      </c>
      <c r="J64" t="str">
        <f>IF(ISNUMBER(FIND("P",Table1[[#This Row],[Node 1]])),"Pipeline",
 IF(ISNUMBER(FIND("W",Table1[[#This Row],[Node 1]])),"Waterway",
 IF(ISNUMBER(FIND("R",Table1[[#This Row],[Node 1]])),"Road",
 "")))</f>
        <v>Road</v>
      </c>
    </row>
    <row r="65" spans="1:10" x14ac:dyDescent="0.25">
      <c r="A65" s="29">
        <f>_xlfn.XLOOKUP(Table1[[#This Row],[Node 1]],Tabel7[ID],Tabel7[UTM_Easting],"")</f>
        <v>732542</v>
      </c>
      <c r="B65" s="30">
        <f>_xlfn.XLOOKUP(Table1[[#This Row],[Node 1]],Tabel7[ID],Tabel7[UTM_Northing],"")</f>
        <v>5854644</v>
      </c>
      <c r="C65" s="30" t="str">
        <f>_xlfn.XLOOKUP(Table1[[#This Row],[Node 1]],Tabel7[ID],Tabel7[UTM_Zone],"")</f>
        <v>31N</v>
      </c>
      <c r="D65" s="30">
        <f>_xlfn.XLOOKUP(Table1[[#This Row],[Node 2]],Tabel7[ID],Tabel7[UTM_Easting],"")</f>
        <v>733216</v>
      </c>
      <c r="E65" s="30">
        <f>_xlfn.XLOOKUP(Table1[[#This Row],[Node 2]],Tabel7[ID],Tabel7[UTM_Northing],"")</f>
        <v>5857196</v>
      </c>
      <c r="F65" s="30" t="str">
        <f>_xlfn.XLOOKUP(Table1[[#This Row],[Node 2]],Tabel7[ID],Tabel7[UTM_Zone],"")</f>
        <v>31N</v>
      </c>
      <c r="G65" s="21">
        <f>_xlfn.XLOOKUP(Table1[[#This Row],[Categorie]],Tabel8[Categorie],Tabel8[Capaciteit],"")</f>
        <v>400</v>
      </c>
      <c r="H65" s="33" t="s">
        <v>48</v>
      </c>
      <c r="I65" s="1" t="s">
        <v>49</v>
      </c>
      <c r="J65" t="str">
        <f>IF(ISNUMBER(FIND("P",Table1[[#This Row],[Node 1]])),"Pipeline",
 IF(ISNUMBER(FIND("W",Table1[[#This Row],[Node 1]])),"Waterway",
 IF(ISNUMBER(FIND("R",Table1[[#This Row],[Node 1]])),"Road",
 "")))</f>
        <v>Road</v>
      </c>
    </row>
    <row r="66" spans="1:10" x14ac:dyDescent="0.25">
      <c r="A66" s="29">
        <f>_xlfn.XLOOKUP(Table1[[#This Row],[Node 1]],Tabel7[ID],Tabel7[UTM_Easting],"")</f>
        <v>733216</v>
      </c>
      <c r="B66" s="30">
        <f>_xlfn.XLOOKUP(Table1[[#This Row],[Node 1]],Tabel7[ID],Tabel7[UTM_Northing],"")</f>
        <v>5857196</v>
      </c>
      <c r="C66" s="30" t="str">
        <f>_xlfn.XLOOKUP(Table1[[#This Row],[Node 1]],Tabel7[ID],Tabel7[UTM_Zone],"")</f>
        <v>31N</v>
      </c>
      <c r="D66" s="30">
        <f>_xlfn.XLOOKUP(Table1[[#This Row],[Node 2]],Tabel7[ID],Tabel7[UTM_Easting],"")</f>
        <v>736393</v>
      </c>
      <c r="E66" s="30">
        <f>_xlfn.XLOOKUP(Table1[[#This Row],[Node 2]],Tabel7[ID],Tabel7[UTM_Northing],"")</f>
        <v>5864464</v>
      </c>
      <c r="F66" s="30" t="str">
        <f>_xlfn.XLOOKUP(Table1[[#This Row],[Node 2]],Tabel7[ID],Tabel7[UTM_Zone],"")</f>
        <v>31N</v>
      </c>
      <c r="G66" s="21">
        <f>_xlfn.XLOOKUP(Table1[[#This Row],[Categorie]],Tabel8[Categorie],Tabel8[Capaciteit],"")</f>
        <v>400</v>
      </c>
      <c r="H66" s="33" t="s">
        <v>49</v>
      </c>
      <c r="I66" s="1" t="s">
        <v>50</v>
      </c>
      <c r="J66" t="str">
        <f>IF(ISNUMBER(FIND("P",Table1[[#This Row],[Node 1]])),"Pipeline",
 IF(ISNUMBER(FIND("W",Table1[[#This Row],[Node 1]])),"Waterway",
 IF(ISNUMBER(FIND("R",Table1[[#This Row],[Node 1]])),"Road",
 "")))</f>
        <v>Road</v>
      </c>
    </row>
    <row r="67" spans="1:10" x14ac:dyDescent="0.25">
      <c r="A67" s="29">
        <f>_xlfn.XLOOKUP(Table1[[#This Row],[Node 1]],Tabel7[ID],Tabel7[UTM_Easting],"")</f>
        <v>736393</v>
      </c>
      <c r="B67" s="30">
        <f>_xlfn.XLOOKUP(Table1[[#This Row],[Node 1]],Tabel7[ID],Tabel7[UTM_Northing],"")</f>
        <v>5864464</v>
      </c>
      <c r="C67" s="30" t="str">
        <f>_xlfn.XLOOKUP(Table1[[#This Row],[Node 1]],Tabel7[ID],Tabel7[UTM_Zone],"")</f>
        <v>31N</v>
      </c>
      <c r="D67" s="30">
        <f>_xlfn.XLOOKUP(Table1[[#This Row],[Node 2]],Tabel7[ID],Tabel7[UTM_Easting],"")</f>
        <v>737520</v>
      </c>
      <c r="E67" s="30">
        <f>_xlfn.XLOOKUP(Table1[[#This Row],[Node 2]],Tabel7[ID],Tabel7[UTM_Northing],"")</f>
        <v>5866824</v>
      </c>
      <c r="F67" s="30" t="str">
        <f>_xlfn.XLOOKUP(Table1[[#This Row],[Node 2]],Tabel7[ID],Tabel7[UTM_Zone],"")</f>
        <v>31N</v>
      </c>
      <c r="G67" s="21">
        <f>_xlfn.XLOOKUP(Table1[[#This Row],[Categorie]],Tabel8[Categorie],Tabel8[Capaciteit],"")</f>
        <v>400</v>
      </c>
      <c r="H67" s="33" t="s">
        <v>50</v>
      </c>
      <c r="I67" s="1" t="s">
        <v>51</v>
      </c>
      <c r="J67" t="str">
        <f>IF(ISNUMBER(FIND("P",Table1[[#This Row],[Node 1]])),"Pipeline",
 IF(ISNUMBER(FIND("W",Table1[[#This Row],[Node 1]])),"Waterway",
 IF(ISNUMBER(FIND("R",Table1[[#This Row],[Node 1]])),"Road",
 "")))</f>
        <v>Road</v>
      </c>
    </row>
    <row r="68" spans="1:10" x14ac:dyDescent="0.25">
      <c r="A68" s="29">
        <f>_xlfn.XLOOKUP(Table1[[#This Row],[Node 1]],Tabel7[ID],Tabel7[UTM_Easting],"")</f>
        <v>737520</v>
      </c>
      <c r="B68" s="30">
        <f>_xlfn.XLOOKUP(Table1[[#This Row],[Node 1]],Tabel7[ID],Tabel7[UTM_Northing],"")</f>
        <v>5866824</v>
      </c>
      <c r="C68" s="30" t="str">
        <f>_xlfn.XLOOKUP(Table1[[#This Row],[Node 1]],Tabel7[ID],Tabel7[UTM_Zone],"")</f>
        <v>31N</v>
      </c>
      <c r="D68" s="30">
        <f>_xlfn.XLOOKUP(Table1[[#This Row],[Node 2]],Tabel7[ID],Tabel7[UTM_Easting],"")</f>
        <v>737387</v>
      </c>
      <c r="E68" s="30">
        <f>_xlfn.XLOOKUP(Table1[[#This Row],[Node 2]],Tabel7[ID],Tabel7[UTM_Northing],"")</f>
        <v>5868848</v>
      </c>
      <c r="F68" s="30" t="str">
        <f>_xlfn.XLOOKUP(Table1[[#This Row],[Node 2]],Tabel7[ID],Tabel7[UTM_Zone],"")</f>
        <v>31N</v>
      </c>
      <c r="G68" s="21">
        <f>_xlfn.XLOOKUP(Table1[[#This Row],[Categorie]],Tabel8[Categorie],Tabel8[Capaciteit],"")</f>
        <v>400</v>
      </c>
      <c r="H68" s="33" t="s">
        <v>51</v>
      </c>
      <c r="I68" s="1" t="s">
        <v>52</v>
      </c>
      <c r="J68" t="str">
        <f>IF(ISNUMBER(FIND("P",Table1[[#This Row],[Node 1]])),"Pipeline",
 IF(ISNUMBER(FIND("W",Table1[[#This Row],[Node 1]])),"Waterway",
 IF(ISNUMBER(FIND("R",Table1[[#This Row],[Node 1]])),"Road",
 "")))</f>
        <v>Road</v>
      </c>
    </row>
    <row r="69" spans="1:10" x14ac:dyDescent="0.25">
      <c r="A69" s="29">
        <f>_xlfn.XLOOKUP(Table1[[#This Row],[Node 1]],Tabel7[ID],Tabel7[UTM_Easting],"")</f>
        <v>737387</v>
      </c>
      <c r="B69" s="30">
        <f>_xlfn.XLOOKUP(Table1[[#This Row],[Node 1]],Tabel7[ID],Tabel7[UTM_Northing],"")</f>
        <v>5868848</v>
      </c>
      <c r="C69" s="30" t="str">
        <f>_xlfn.XLOOKUP(Table1[[#This Row],[Node 1]],Tabel7[ID],Tabel7[UTM_Zone],"")</f>
        <v>31N</v>
      </c>
      <c r="D69" s="30">
        <f>_xlfn.XLOOKUP(Table1[[#This Row],[Node 2]],Tabel7[ID],Tabel7[UTM_Easting],"")</f>
        <v>738290</v>
      </c>
      <c r="E69" s="30">
        <f>_xlfn.XLOOKUP(Table1[[#This Row],[Node 2]],Tabel7[ID],Tabel7[UTM_Northing],"")</f>
        <v>5875001</v>
      </c>
      <c r="F69" s="30" t="str">
        <f>_xlfn.XLOOKUP(Table1[[#This Row],[Node 2]],Tabel7[ID],Tabel7[UTM_Zone],"")</f>
        <v>31N</v>
      </c>
      <c r="G69" s="21">
        <f>_xlfn.XLOOKUP(Table1[[#This Row],[Categorie]],Tabel8[Categorie],Tabel8[Capaciteit],"")</f>
        <v>400</v>
      </c>
      <c r="H69" s="33" t="s">
        <v>52</v>
      </c>
      <c r="I69" s="1" t="s">
        <v>53</v>
      </c>
      <c r="J69" t="str">
        <f>IF(ISNUMBER(FIND("P",Table1[[#This Row],[Node 1]])),"Pipeline",
 IF(ISNUMBER(FIND("W",Table1[[#This Row],[Node 1]])),"Waterway",
 IF(ISNUMBER(FIND("R",Table1[[#This Row],[Node 1]])),"Road",
 "")))</f>
        <v>Road</v>
      </c>
    </row>
    <row r="70" spans="1:10" x14ac:dyDescent="0.25">
      <c r="A70" s="29">
        <f>_xlfn.XLOOKUP(Table1[[#This Row],[Node 1]],Tabel7[ID],Tabel7[UTM_Easting],"")</f>
        <v>738290</v>
      </c>
      <c r="B70" s="30">
        <f>_xlfn.XLOOKUP(Table1[[#This Row],[Node 1]],Tabel7[ID],Tabel7[UTM_Northing],"")</f>
        <v>5875001</v>
      </c>
      <c r="C70" s="30" t="str">
        <f>_xlfn.XLOOKUP(Table1[[#This Row],[Node 1]],Tabel7[ID],Tabel7[UTM_Zone],"")</f>
        <v>31N</v>
      </c>
      <c r="D70" s="30">
        <f>_xlfn.XLOOKUP(Table1[[#This Row],[Node 2]],Tabel7[ID],Tabel7[UTM_Easting],"")</f>
        <v>736838</v>
      </c>
      <c r="E70" s="30">
        <f>_xlfn.XLOOKUP(Table1[[#This Row],[Node 2]],Tabel7[ID],Tabel7[UTM_Northing],"")</f>
        <v>5875964</v>
      </c>
      <c r="F70" s="30" t="str">
        <f>_xlfn.XLOOKUP(Table1[[#This Row],[Node 2]],Tabel7[ID],Tabel7[UTM_Zone],"")</f>
        <v>31N</v>
      </c>
      <c r="G70" s="21">
        <f>_xlfn.XLOOKUP(Table1[[#This Row],[Categorie]],Tabel8[Categorie],Tabel8[Capaciteit],"")</f>
        <v>400</v>
      </c>
      <c r="H70" s="33" t="s">
        <v>53</v>
      </c>
      <c r="I70" s="1" t="s">
        <v>54</v>
      </c>
      <c r="J70" t="str">
        <f>IF(ISNUMBER(FIND("P",Table1[[#This Row],[Node 1]])),"Pipeline",
 IF(ISNUMBER(FIND("W",Table1[[#This Row],[Node 1]])),"Waterway",
 IF(ISNUMBER(FIND("R",Table1[[#This Row],[Node 1]])),"Road",
 "")))</f>
        <v>Road</v>
      </c>
    </row>
    <row r="71" spans="1:10" x14ac:dyDescent="0.25">
      <c r="A71" s="29">
        <f>_xlfn.XLOOKUP(Table1[[#This Row],[Node 1]],Tabel7[ID],Tabel7[UTM_Easting],"")</f>
        <v>736838</v>
      </c>
      <c r="B71" s="30">
        <f>_xlfn.XLOOKUP(Table1[[#This Row],[Node 1]],Tabel7[ID],Tabel7[UTM_Northing],"")</f>
        <v>5875964</v>
      </c>
      <c r="C71" s="30" t="str">
        <f>_xlfn.XLOOKUP(Table1[[#This Row],[Node 1]],Tabel7[ID],Tabel7[UTM_Zone],"")</f>
        <v>31N</v>
      </c>
      <c r="D71" s="30">
        <f>_xlfn.XLOOKUP(Table1[[#This Row],[Node 2]],Tabel7[ID],Tabel7[UTM_Easting],"")</f>
        <v>736611</v>
      </c>
      <c r="E71" s="30">
        <f>_xlfn.XLOOKUP(Table1[[#This Row],[Node 2]],Tabel7[ID],Tabel7[UTM_Northing],"")</f>
        <v>5878229</v>
      </c>
      <c r="F71" s="30" t="str">
        <f>_xlfn.XLOOKUP(Table1[[#This Row],[Node 2]],Tabel7[ID],Tabel7[UTM_Zone],"")</f>
        <v>31N</v>
      </c>
      <c r="G71" s="21">
        <f>_xlfn.XLOOKUP(Table1[[#This Row],[Categorie]],Tabel8[Categorie],Tabel8[Capaciteit],"")</f>
        <v>400</v>
      </c>
      <c r="H71" s="33" t="s">
        <v>54</v>
      </c>
      <c r="I71" s="1" t="s">
        <v>82</v>
      </c>
      <c r="J71" t="str">
        <f>IF(ISNUMBER(FIND("P",Table1[[#This Row],[Node 1]])),"Pipeline",
 IF(ISNUMBER(FIND("W",Table1[[#This Row],[Node 1]])),"Waterway",
 IF(ISNUMBER(FIND("R",Table1[[#This Row],[Node 1]])),"Road",
 "")))</f>
        <v>Road</v>
      </c>
    </row>
    <row r="72" spans="1:10" x14ac:dyDescent="0.25">
      <c r="A72" s="29">
        <f>_xlfn.XLOOKUP(Table1[[#This Row],[Node 1]],Tabel7[ID],Tabel7[UTM_Easting],"")</f>
        <v>736611</v>
      </c>
      <c r="B72" s="30">
        <f>_xlfn.XLOOKUP(Table1[[#This Row],[Node 1]],Tabel7[ID],Tabel7[UTM_Northing],"")</f>
        <v>5878229</v>
      </c>
      <c r="C72" s="30" t="str">
        <f>_xlfn.XLOOKUP(Table1[[#This Row],[Node 1]],Tabel7[ID],Tabel7[UTM_Zone],"")</f>
        <v>31N</v>
      </c>
      <c r="D72" s="30">
        <f>_xlfn.XLOOKUP(Table1[[#This Row],[Node 2]],Tabel7[ID],Tabel7[UTM_Easting],"")</f>
        <v>738403</v>
      </c>
      <c r="E72" s="30">
        <f>_xlfn.XLOOKUP(Table1[[#This Row],[Node 2]],Tabel7[ID],Tabel7[UTM_Northing],"")</f>
        <v>5880722</v>
      </c>
      <c r="F72" s="30" t="str">
        <f>_xlfn.XLOOKUP(Table1[[#This Row],[Node 2]],Tabel7[ID],Tabel7[UTM_Zone],"")</f>
        <v>31N</v>
      </c>
      <c r="G72" s="21">
        <f>_xlfn.XLOOKUP(Table1[[#This Row],[Categorie]],Tabel8[Categorie],Tabel8[Capaciteit],"")</f>
        <v>400</v>
      </c>
      <c r="H72" s="33" t="s">
        <v>82</v>
      </c>
      <c r="I72" s="1" t="s">
        <v>83</v>
      </c>
      <c r="J72" t="str">
        <f>IF(ISNUMBER(FIND("P",Table1[[#This Row],[Node 1]])),"Pipeline",
 IF(ISNUMBER(FIND("W",Table1[[#This Row],[Node 1]])),"Waterway",
 IF(ISNUMBER(FIND("R",Table1[[#This Row],[Node 1]])),"Road",
 "")))</f>
        <v>Road</v>
      </c>
    </row>
    <row r="73" spans="1:10" x14ac:dyDescent="0.25">
      <c r="A73" s="29">
        <f>_xlfn.XLOOKUP(Table1[[#This Row],[Node 1]],Tabel7[ID],Tabel7[UTM_Easting],"")</f>
        <v>738403</v>
      </c>
      <c r="B73" s="30">
        <f>_xlfn.XLOOKUP(Table1[[#This Row],[Node 1]],Tabel7[ID],Tabel7[UTM_Northing],"")</f>
        <v>5880722</v>
      </c>
      <c r="C73" s="30" t="str">
        <f>_xlfn.XLOOKUP(Table1[[#This Row],[Node 1]],Tabel7[ID],Tabel7[UTM_Zone],"")</f>
        <v>31N</v>
      </c>
      <c r="D73" s="30">
        <f>_xlfn.XLOOKUP(Table1[[#This Row],[Node 2]],Tabel7[ID],Tabel7[UTM_Easting],"")</f>
        <v>739837</v>
      </c>
      <c r="E73" s="30">
        <f>_xlfn.XLOOKUP(Table1[[#This Row],[Node 2]],Tabel7[ID],Tabel7[UTM_Northing],"")</f>
        <v>5881835</v>
      </c>
      <c r="F73" s="30" t="str">
        <f>_xlfn.XLOOKUP(Table1[[#This Row],[Node 2]],Tabel7[ID],Tabel7[UTM_Zone],"")</f>
        <v>31N</v>
      </c>
      <c r="G73" s="21">
        <f>_xlfn.XLOOKUP(Table1[[#This Row],[Categorie]],Tabel8[Categorie],Tabel8[Capaciteit],"")</f>
        <v>400</v>
      </c>
      <c r="H73" s="33" t="s">
        <v>83</v>
      </c>
      <c r="I73" s="1" t="s">
        <v>84</v>
      </c>
      <c r="J73" t="str">
        <f>IF(ISNUMBER(FIND("P",Table1[[#This Row],[Node 1]])),"Pipeline",
 IF(ISNUMBER(FIND("W",Table1[[#This Row],[Node 1]])),"Waterway",
 IF(ISNUMBER(FIND("R",Table1[[#This Row],[Node 1]])),"Road",
 "")))</f>
        <v>Road</v>
      </c>
    </row>
    <row r="74" spans="1:10" x14ac:dyDescent="0.25">
      <c r="A74" s="29">
        <f>_xlfn.XLOOKUP(Table1[[#This Row],[Node 1]],Tabel7[ID],Tabel7[UTM_Easting],"")</f>
        <v>739837</v>
      </c>
      <c r="B74" s="30">
        <f>_xlfn.XLOOKUP(Table1[[#This Row],[Node 1]],Tabel7[ID],Tabel7[UTM_Northing],"")</f>
        <v>5881835</v>
      </c>
      <c r="C74" s="30" t="str">
        <f>_xlfn.XLOOKUP(Table1[[#This Row],[Node 1]],Tabel7[ID],Tabel7[UTM_Zone],"")</f>
        <v>31N</v>
      </c>
      <c r="D74" s="30">
        <f>_xlfn.XLOOKUP(Table1[[#This Row],[Node 2]],Tabel7[ID],Tabel7[UTM_Easting],"")</f>
        <v>741468</v>
      </c>
      <c r="E74" s="30">
        <f>_xlfn.XLOOKUP(Table1[[#This Row],[Node 2]],Tabel7[ID],Tabel7[UTM_Northing],"")</f>
        <v>5885844</v>
      </c>
      <c r="F74" s="30" t="str">
        <f>_xlfn.XLOOKUP(Table1[[#This Row],[Node 2]],Tabel7[ID],Tabel7[UTM_Zone],"")</f>
        <v>31N</v>
      </c>
      <c r="G74" s="21">
        <f>_xlfn.XLOOKUP(Table1[[#This Row],[Categorie]],Tabel8[Categorie],Tabel8[Capaciteit],"")</f>
        <v>400</v>
      </c>
      <c r="H74" s="33" t="s">
        <v>84</v>
      </c>
      <c r="I74" s="1" t="s">
        <v>85</v>
      </c>
      <c r="J74" t="str">
        <f>IF(ISNUMBER(FIND("P",Table1[[#This Row],[Node 1]])),"Pipeline",
 IF(ISNUMBER(FIND("W",Table1[[#This Row],[Node 1]])),"Waterway",
 IF(ISNUMBER(FIND("R",Table1[[#This Row],[Node 1]])),"Road",
 "")))</f>
        <v>Road</v>
      </c>
    </row>
    <row r="75" spans="1:10" x14ac:dyDescent="0.25">
      <c r="A75" s="29">
        <f>_xlfn.XLOOKUP(Table1[[#This Row],[Node 1]],Tabel7[ID],Tabel7[UTM_Easting],"")</f>
        <v>741468</v>
      </c>
      <c r="B75" s="30">
        <f>_xlfn.XLOOKUP(Table1[[#This Row],[Node 1]],Tabel7[ID],Tabel7[UTM_Northing],"")</f>
        <v>5885844</v>
      </c>
      <c r="C75" s="30" t="str">
        <f>_xlfn.XLOOKUP(Table1[[#This Row],[Node 1]],Tabel7[ID],Tabel7[UTM_Zone],"")</f>
        <v>31N</v>
      </c>
      <c r="D75" s="30">
        <f>_xlfn.XLOOKUP(Table1[[#This Row],[Node 2]],Tabel7[ID],Tabel7[UTM_Easting],"")</f>
        <v>741395</v>
      </c>
      <c r="E75" s="30">
        <f>_xlfn.XLOOKUP(Table1[[#This Row],[Node 2]],Tabel7[ID],Tabel7[UTM_Northing],"")</f>
        <v>5888107</v>
      </c>
      <c r="F75" s="30" t="str">
        <f>_xlfn.XLOOKUP(Table1[[#This Row],[Node 2]],Tabel7[ID],Tabel7[UTM_Zone],"")</f>
        <v>31N</v>
      </c>
      <c r="G75" s="21">
        <f>_xlfn.XLOOKUP(Table1[[#This Row],[Categorie]],Tabel8[Categorie],Tabel8[Capaciteit],"")</f>
        <v>400</v>
      </c>
      <c r="H75" s="33" t="s">
        <v>85</v>
      </c>
      <c r="I75" s="1" t="s">
        <v>86</v>
      </c>
      <c r="J75" t="str">
        <f>IF(ISNUMBER(FIND("P",Table1[[#This Row],[Node 1]])),"Pipeline",
 IF(ISNUMBER(FIND("W",Table1[[#This Row],[Node 1]])),"Waterway",
 IF(ISNUMBER(FIND("R",Table1[[#This Row],[Node 1]])),"Road",
 "")))</f>
        <v>Road</v>
      </c>
    </row>
    <row r="76" spans="1:10" x14ac:dyDescent="0.25">
      <c r="A76" s="29">
        <f>_xlfn.XLOOKUP(Table1[[#This Row],[Node 1]],Tabel7[ID],Tabel7[UTM_Easting],"")</f>
        <v>741395</v>
      </c>
      <c r="B76" s="30">
        <f>_xlfn.XLOOKUP(Table1[[#This Row],[Node 1]],Tabel7[ID],Tabel7[UTM_Northing],"")</f>
        <v>5888107</v>
      </c>
      <c r="C76" s="30" t="str">
        <f>_xlfn.XLOOKUP(Table1[[#This Row],[Node 1]],Tabel7[ID],Tabel7[UTM_Zone],"")</f>
        <v>31N</v>
      </c>
      <c r="D76" s="30">
        <f>_xlfn.XLOOKUP(Table1[[#This Row],[Node 2]],Tabel7[ID],Tabel7[UTM_Easting],"")</f>
        <v>741841</v>
      </c>
      <c r="E76" s="30">
        <f>_xlfn.XLOOKUP(Table1[[#This Row],[Node 2]],Tabel7[ID],Tabel7[UTM_Northing],"")</f>
        <v>5889882</v>
      </c>
      <c r="F76" s="30" t="str">
        <f>_xlfn.XLOOKUP(Table1[[#This Row],[Node 2]],Tabel7[ID],Tabel7[UTM_Zone],"")</f>
        <v>31N</v>
      </c>
      <c r="G76" s="21">
        <f>_xlfn.XLOOKUP(Table1[[#This Row],[Categorie]],Tabel8[Categorie],Tabel8[Capaciteit],"")</f>
        <v>400</v>
      </c>
      <c r="H76" s="33" t="s">
        <v>86</v>
      </c>
      <c r="I76" s="1" t="s">
        <v>87</v>
      </c>
      <c r="J76" t="str">
        <f>IF(ISNUMBER(FIND("P",Table1[[#This Row],[Node 1]])),"Pipeline",
 IF(ISNUMBER(FIND("W",Table1[[#This Row],[Node 1]])),"Waterway",
 IF(ISNUMBER(FIND("R",Table1[[#This Row],[Node 1]])),"Road",
 "")))</f>
        <v>Road</v>
      </c>
    </row>
    <row r="77" spans="1:10" x14ac:dyDescent="0.25">
      <c r="A77" s="29">
        <f>_xlfn.XLOOKUP(Table1[[#This Row],[Node 1]],Tabel7[ID],Tabel7[UTM_Easting],"")</f>
        <v>741841</v>
      </c>
      <c r="B77" s="30">
        <f>_xlfn.XLOOKUP(Table1[[#This Row],[Node 1]],Tabel7[ID],Tabel7[UTM_Northing],"")</f>
        <v>5889882</v>
      </c>
      <c r="C77" s="30" t="str">
        <f>_xlfn.XLOOKUP(Table1[[#This Row],[Node 1]],Tabel7[ID],Tabel7[UTM_Zone],"")</f>
        <v>31N</v>
      </c>
      <c r="D77" s="30">
        <f>_xlfn.XLOOKUP(Table1[[#This Row],[Node 2]],Tabel7[ID],Tabel7[UTM_Easting],"")</f>
        <v>741145</v>
      </c>
      <c r="E77" s="30">
        <f>_xlfn.XLOOKUP(Table1[[#This Row],[Node 2]],Tabel7[ID],Tabel7[UTM_Northing],"")</f>
        <v>5894706</v>
      </c>
      <c r="F77" s="30" t="str">
        <f>_xlfn.XLOOKUP(Table1[[#This Row],[Node 2]],Tabel7[ID],Tabel7[UTM_Zone],"")</f>
        <v>31N</v>
      </c>
      <c r="G77" s="21">
        <f>_xlfn.XLOOKUP(Table1[[#This Row],[Categorie]],Tabel8[Categorie],Tabel8[Capaciteit],"")</f>
        <v>400</v>
      </c>
      <c r="H77" s="33" t="s">
        <v>87</v>
      </c>
      <c r="I77" s="1" t="s">
        <v>88</v>
      </c>
      <c r="J77" t="str">
        <f>IF(ISNUMBER(FIND("P",Table1[[#This Row],[Node 1]])),"Pipeline",
 IF(ISNUMBER(FIND("W",Table1[[#This Row],[Node 1]])),"Waterway",
 IF(ISNUMBER(FIND("R",Table1[[#This Row],[Node 1]])),"Road",
 "")))</f>
        <v>Road</v>
      </c>
    </row>
    <row r="78" spans="1:10" x14ac:dyDescent="0.25">
      <c r="A78" s="29">
        <f>_xlfn.XLOOKUP(Table1[[#This Row],[Node 1]],Tabel7[ID],Tabel7[UTM_Easting],"")</f>
        <v>741145</v>
      </c>
      <c r="B78" s="30">
        <f>_xlfn.XLOOKUP(Table1[[#This Row],[Node 1]],Tabel7[ID],Tabel7[UTM_Northing],"")</f>
        <v>5894706</v>
      </c>
      <c r="C78" s="30" t="str">
        <f>_xlfn.XLOOKUP(Table1[[#This Row],[Node 1]],Tabel7[ID],Tabel7[UTM_Zone],"")</f>
        <v>31N</v>
      </c>
      <c r="D78" s="30">
        <f>_xlfn.XLOOKUP(Table1[[#This Row],[Node 2]],Tabel7[ID],Tabel7[UTM_Easting],"")</f>
        <v>740116</v>
      </c>
      <c r="E78" s="30">
        <f>_xlfn.XLOOKUP(Table1[[#This Row],[Node 2]],Tabel7[ID],Tabel7[UTM_Northing],"")</f>
        <v>5896678</v>
      </c>
      <c r="F78" s="30" t="str">
        <f>_xlfn.XLOOKUP(Table1[[#This Row],[Node 2]],Tabel7[ID],Tabel7[UTM_Zone],"")</f>
        <v>31N</v>
      </c>
      <c r="G78" s="21">
        <f>_xlfn.XLOOKUP(Table1[[#This Row],[Categorie]],Tabel8[Categorie],Tabel8[Capaciteit],"")</f>
        <v>400</v>
      </c>
      <c r="H78" s="33" t="s">
        <v>88</v>
      </c>
      <c r="I78" s="1" t="s">
        <v>89</v>
      </c>
      <c r="J78" t="str">
        <f>IF(ISNUMBER(FIND("P",Table1[[#This Row],[Node 1]])),"Pipeline",
 IF(ISNUMBER(FIND("W",Table1[[#This Row],[Node 1]])),"Waterway",
 IF(ISNUMBER(FIND("R",Table1[[#This Row],[Node 1]])),"Road",
 "")))</f>
        <v>Road</v>
      </c>
    </row>
    <row r="79" spans="1:10" x14ac:dyDescent="0.25">
      <c r="A79" s="29">
        <f>_xlfn.XLOOKUP(Table1[[#This Row],[Node 1]],Tabel7[ID],Tabel7[UTM_Easting],"")</f>
        <v>740116</v>
      </c>
      <c r="B79" s="30">
        <f>_xlfn.XLOOKUP(Table1[[#This Row],[Node 1]],Tabel7[ID],Tabel7[UTM_Northing],"")</f>
        <v>5896678</v>
      </c>
      <c r="C79" s="30" t="str">
        <f>_xlfn.XLOOKUP(Table1[[#This Row],[Node 1]],Tabel7[ID],Tabel7[UTM_Zone],"")</f>
        <v>31N</v>
      </c>
      <c r="D79" s="30">
        <f>_xlfn.XLOOKUP(Table1[[#This Row],[Node 2]],Tabel7[ID],Tabel7[UTM_Easting],"")</f>
        <v>739827</v>
      </c>
      <c r="E79" s="30">
        <f>_xlfn.XLOOKUP(Table1[[#This Row],[Node 2]],Tabel7[ID],Tabel7[UTM_Northing],"")</f>
        <v>5897503</v>
      </c>
      <c r="F79" s="30" t="str">
        <f>_xlfn.XLOOKUP(Table1[[#This Row],[Node 2]],Tabel7[ID],Tabel7[UTM_Zone],"")</f>
        <v>31N</v>
      </c>
      <c r="G79" s="21">
        <f>_xlfn.XLOOKUP(Table1[[#This Row],[Categorie]],Tabel8[Categorie],Tabel8[Capaciteit],"")</f>
        <v>400</v>
      </c>
      <c r="H79" s="33" t="s">
        <v>89</v>
      </c>
      <c r="I79" s="1" t="s">
        <v>90</v>
      </c>
      <c r="J79" t="str">
        <f>IF(ISNUMBER(FIND("P",Table1[[#This Row],[Node 1]])),"Pipeline",
 IF(ISNUMBER(FIND("W",Table1[[#This Row],[Node 1]])),"Waterway",
 IF(ISNUMBER(FIND("R",Table1[[#This Row],[Node 1]])),"Road",
 "")))</f>
        <v>Road</v>
      </c>
    </row>
    <row r="80" spans="1:10" x14ac:dyDescent="0.25">
      <c r="A80" s="29">
        <f>_xlfn.XLOOKUP(Table1[[#This Row],[Node 1]],Tabel7[ID],Tabel7[UTM_Easting],"")</f>
        <v>739827</v>
      </c>
      <c r="B80" s="30">
        <f>_xlfn.XLOOKUP(Table1[[#This Row],[Node 1]],Tabel7[ID],Tabel7[UTM_Northing],"")</f>
        <v>5897503</v>
      </c>
      <c r="C80" s="30" t="str">
        <f>_xlfn.XLOOKUP(Table1[[#This Row],[Node 1]],Tabel7[ID],Tabel7[UTM_Zone],"")</f>
        <v>31N</v>
      </c>
      <c r="D80" s="30">
        <f>_xlfn.XLOOKUP(Table1[[#This Row],[Node 2]],Tabel7[ID],Tabel7[UTM_Easting],"")</f>
        <v>738352</v>
      </c>
      <c r="E80" s="30">
        <f>_xlfn.XLOOKUP(Table1[[#This Row],[Node 2]],Tabel7[ID],Tabel7[UTM_Northing],"")</f>
        <v>5899055</v>
      </c>
      <c r="F80" s="30" t="str">
        <f>_xlfn.XLOOKUP(Table1[[#This Row],[Node 2]],Tabel7[ID],Tabel7[UTM_Zone],"")</f>
        <v>31N</v>
      </c>
      <c r="G80" s="21">
        <f>_xlfn.XLOOKUP(Table1[[#This Row],[Categorie]],Tabel8[Categorie],Tabel8[Capaciteit],"")</f>
        <v>400</v>
      </c>
      <c r="H80" s="33" t="s">
        <v>90</v>
      </c>
      <c r="I80" s="1" t="s">
        <v>91</v>
      </c>
      <c r="J80" t="str">
        <f>IF(ISNUMBER(FIND("P",Table1[[#This Row],[Node 1]])),"Pipeline",
 IF(ISNUMBER(FIND("W",Table1[[#This Row],[Node 1]])),"Waterway",
 IF(ISNUMBER(FIND("R",Table1[[#This Row],[Node 1]])),"Road",
 "")))</f>
        <v>Road</v>
      </c>
    </row>
    <row r="81" spans="1:10" x14ac:dyDescent="0.25">
      <c r="A81" s="29">
        <f>_xlfn.XLOOKUP(Table1[[#This Row],[Node 1]],Tabel7[ID],Tabel7[UTM_Easting],"")</f>
        <v>738352</v>
      </c>
      <c r="B81" s="30">
        <f>_xlfn.XLOOKUP(Table1[[#This Row],[Node 1]],Tabel7[ID],Tabel7[UTM_Northing],"")</f>
        <v>5899055</v>
      </c>
      <c r="C81" s="30" t="str">
        <f>_xlfn.XLOOKUP(Table1[[#This Row],[Node 1]],Tabel7[ID],Tabel7[UTM_Zone],"")</f>
        <v>31N</v>
      </c>
      <c r="D81" s="30">
        <f>_xlfn.XLOOKUP(Table1[[#This Row],[Node 2]],Tabel7[ID],Tabel7[UTM_Easting],"")</f>
        <v>737977</v>
      </c>
      <c r="E81" s="30">
        <f>_xlfn.XLOOKUP(Table1[[#This Row],[Node 2]],Tabel7[ID],Tabel7[UTM_Northing],"")</f>
        <v>5899964</v>
      </c>
      <c r="F81" s="30" t="str">
        <f>_xlfn.XLOOKUP(Table1[[#This Row],[Node 2]],Tabel7[ID],Tabel7[UTM_Zone],"")</f>
        <v>31N</v>
      </c>
      <c r="G81" s="21">
        <f>_xlfn.XLOOKUP(Table1[[#This Row],[Categorie]],Tabel8[Categorie],Tabel8[Capaciteit],"")</f>
        <v>400</v>
      </c>
      <c r="H81" s="33" t="s">
        <v>91</v>
      </c>
      <c r="I81" s="1" t="s">
        <v>92</v>
      </c>
      <c r="J81" t="str">
        <f>IF(ISNUMBER(FIND("P",Table1[[#This Row],[Node 1]])),"Pipeline",
 IF(ISNUMBER(FIND("W",Table1[[#This Row],[Node 1]])),"Waterway",
 IF(ISNUMBER(FIND("R",Table1[[#This Row],[Node 1]])),"Road",
 "")))</f>
        <v>Road</v>
      </c>
    </row>
    <row r="82" spans="1:10" x14ac:dyDescent="0.25">
      <c r="A82" s="29">
        <f>_xlfn.XLOOKUP(Table1[[#This Row],[Node 1]],Tabel7[ID],Tabel7[UTM_Easting],"")</f>
        <v>737977</v>
      </c>
      <c r="B82" s="30">
        <f>_xlfn.XLOOKUP(Table1[[#This Row],[Node 1]],Tabel7[ID],Tabel7[UTM_Northing],"")</f>
        <v>5899964</v>
      </c>
      <c r="C82" s="30" t="str">
        <f>_xlfn.XLOOKUP(Table1[[#This Row],[Node 1]],Tabel7[ID],Tabel7[UTM_Zone],"")</f>
        <v>31N</v>
      </c>
      <c r="D82" s="30">
        <f>_xlfn.XLOOKUP(Table1[[#This Row],[Node 2]],Tabel7[ID],Tabel7[UTM_Easting],"")</f>
        <v>738163</v>
      </c>
      <c r="E82" s="30">
        <f>_xlfn.XLOOKUP(Table1[[#This Row],[Node 2]],Tabel7[ID],Tabel7[UTM_Northing],"")</f>
        <v>5900859</v>
      </c>
      <c r="F82" s="30" t="str">
        <f>_xlfn.XLOOKUP(Table1[[#This Row],[Node 2]],Tabel7[ID],Tabel7[UTM_Zone],"")</f>
        <v>31N</v>
      </c>
      <c r="G82" s="21">
        <f>_xlfn.XLOOKUP(Table1[[#This Row],[Categorie]],Tabel8[Categorie],Tabel8[Capaciteit],"")</f>
        <v>400</v>
      </c>
      <c r="H82" s="33" t="s">
        <v>92</v>
      </c>
      <c r="I82" s="1" t="s">
        <v>93</v>
      </c>
      <c r="J82" t="str">
        <f>IF(ISNUMBER(FIND("P",Table1[[#This Row],[Node 1]])),"Pipeline",
 IF(ISNUMBER(FIND("W",Table1[[#This Row],[Node 1]])),"Waterway",
 IF(ISNUMBER(FIND("R",Table1[[#This Row],[Node 1]])),"Road",
 "")))</f>
        <v>Road</v>
      </c>
    </row>
    <row r="83" spans="1:10" x14ac:dyDescent="0.25">
      <c r="A83" s="29">
        <f>_xlfn.XLOOKUP(Table1[[#This Row],[Node 1]],Tabel7[ID],Tabel7[UTM_Easting],"")</f>
        <v>738163</v>
      </c>
      <c r="B83" s="30">
        <f>_xlfn.XLOOKUP(Table1[[#This Row],[Node 1]],Tabel7[ID],Tabel7[UTM_Northing],"")</f>
        <v>5900859</v>
      </c>
      <c r="C83" s="30" t="str">
        <f>_xlfn.XLOOKUP(Table1[[#This Row],[Node 1]],Tabel7[ID],Tabel7[UTM_Zone],"")</f>
        <v>31N</v>
      </c>
      <c r="D83" s="30">
        <f>_xlfn.XLOOKUP(Table1[[#This Row],[Node 2]],Tabel7[ID],Tabel7[UTM_Easting],"")</f>
        <v>738919</v>
      </c>
      <c r="E83" s="30">
        <f>_xlfn.XLOOKUP(Table1[[#This Row],[Node 2]],Tabel7[ID],Tabel7[UTM_Northing],"")</f>
        <v>5901185</v>
      </c>
      <c r="F83" s="30" t="str">
        <f>_xlfn.XLOOKUP(Table1[[#This Row],[Node 2]],Tabel7[ID],Tabel7[UTM_Zone],"")</f>
        <v>31N</v>
      </c>
      <c r="G83" s="21">
        <f>_xlfn.XLOOKUP(Table1[[#This Row],[Categorie]],Tabel8[Categorie],Tabel8[Capaciteit],"")</f>
        <v>400</v>
      </c>
      <c r="H83" s="33" t="s">
        <v>93</v>
      </c>
      <c r="I83" s="1" t="s">
        <v>94</v>
      </c>
      <c r="J83" t="str">
        <f>IF(ISNUMBER(FIND("P",Table1[[#This Row],[Node 1]])),"Pipeline",
 IF(ISNUMBER(FIND("W",Table1[[#This Row],[Node 1]])),"Waterway",
 IF(ISNUMBER(FIND("R",Table1[[#This Row],[Node 1]])),"Road",
 "")))</f>
        <v>Road</v>
      </c>
    </row>
    <row r="84" spans="1:10" x14ac:dyDescent="0.25">
      <c r="A84" s="29">
        <f>_xlfn.XLOOKUP(Table1[[#This Row],[Node 1]],Tabel7[ID],Tabel7[UTM_Easting],"")</f>
        <v>738919</v>
      </c>
      <c r="B84" s="30">
        <f>_xlfn.XLOOKUP(Table1[[#This Row],[Node 1]],Tabel7[ID],Tabel7[UTM_Northing],"")</f>
        <v>5901185</v>
      </c>
      <c r="C84" s="30" t="str">
        <f>_xlfn.XLOOKUP(Table1[[#This Row],[Node 1]],Tabel7[ID],Tabel7[UTM_Zone],"")</f>
        <v>31N</v>
      </c>
      <c r="D84" s="30">
        <f>_xlfn.XLOOKUP(Table1[[#This Row],[Node 2]],Tabel7[ID],Tabel7[UTM_Easting],"")</f>
        <v>739800</v>
      </c>
      <c r="E84" s="30">
        <f>_xlfn.XLOOKUP(Table1[[#This Row],[Node 2]],Tabel7[ID],Tabel7[UTM_Northing],"")</f>
        <v>5901976</v>
      </c>
      <c r="F84" s="30" t="str">
        <f>_xlfn.XLOOKUP(Table1[[#This Row],[Node 2]],Tabel7[ID],Tabel7[UTM_Zone],"")</f>
        <v>31N</v>
      </c>
      <c r="G84" s="21">
        <f>_xlfn.XLOOKUP(Table1[[#This Row],[Categorie]],Tabel8[Categorie],Tabel8[Capaciteit],"")</f>
        <v>400</v>
      </c>
      <c r="H84" s="33" t="s">
        <v>94</v>
      </c>
      <c r="I84" s="1" t="s">
        <v>95</v>
      </c>
      <c r="J84" t="str">
        <f>IF(ISNUMBER(FIND("P",Table1[[#This Row],[Node 1]])),"Pipeline",
 IF(ISNUMBER(FIND("W",Table1[[#This Row],[Node 1]])),"Waterway",
 IF(ISNUMBER(FIND("R",Table1[[#This Row],[Node 1]])),"Road",
 "")))</f>
        <v>Road</v>
      </c>
    </row>
    <row r="85" spans="1:10" x14ac:dyDescent="0.25">
      <c r="A85" s="29">
        <f>_xlfn.XLOOKUP(Table1[[#This Row],[Node 1]],Tabel7[ID],Tabel7[UTM_Easting],"")</f>
        <v>739800</v>
      </c>
      <c r="B85" s="30">
        <f>_xlfn.XLOOKUP(Table1[[#This Row],[Node 1]],Tabel7[ID],Tabel7[UTM_Northing],"")</f>
        <v>5901976</v>
      </c>
      <c r="C85" s="30" t="str">
        <f>_xlfn.XLOOKUP(Table1[[#This Row],[Node 1]],Tabel7[ID],Tabel7[UTM_Zone],"")</f>
        <v>31N</v>
      </c>
      <c r="D85" s="30">
        <f>_xlfn.XLOOKUP(Table1[[#This Row],[Node 2]],Tabel7[ID],Tabel7[UTM_Easting],"")</f>
        <v>741476</v>
      </c>
      <c r="E85" s="30">
        <f>_xlfn.XLOOKUP(Table1[[#This Row],[Node 2]],Tabel7[ID],Tabel7[UTM_Northing],"")</f>
        <v>5902634</v>
      </c>
      <c r="F85" s="30" t="str">
        <f>_xlfn.XLOOKUP(Table1[[#This Row],[Node 2]],Tabel7[ID],Tabel7[UTM_Zone],"")</f>
        <v>31N</v>
      </c>
      <c r="G85" s="21">
        <f>_xlfn.XLOOKUP(Table1[[#This Row],[Categorie]],Tabel8[Categorie],Tabel8[Capaciteit],"")</f>
        <v>400</v>
      </c>
      <c r="H85" s="33" t="s">
        <v>95</v>
      </c>
      <c r="I85" s="1" t="s">
        <v>96</v>
      </c>
      <c r="J85" t="str">
        <f>IF(ISNUMBER(FIND("P",Table1[[#This Row],[Node 1]])),"Pipeline",
 IF(ISNUMBER(FIND("W",Table1[[#This Row],[Node 1]])),"Waterway",
 IF(ISNUMBER(FIND("R",Table1[[#This Row],[Node 1]])),"Road",
 "")))</f>
        <v>Road</v>
      </c>
    </row>
    <row r="86" spans="1:10" x14ac:dyDescent="0.25">
      <c r="A86" s="29">
        <f>_xlfn.XLOOKUP(Table1[[#This Row],[Node 1]],Tabel7[ID],Tabel7[UTM_Easting],"")</f>
        <v>741476</v>
      </c>
      <c r="B86" s="30">
        <f>_xlfn.XLOOKUP(Table1[[#This Row],[Node 1]],Tabel7[ID],Tabel7[UTM_Northing],"")</f>
        <v>5902634</v>
      </c>
      <c r="C86" s="30" t="str">
        <f>_xlfn.XLOOKUP(Table1[[#This Row],[Node 1]],Tabel7[ID],Tabel7[UTM_Zone],"")</f>
        <v>31N</v>
      </c>
      <c r="D86" s="30">
        <f>_xlfn.XLOOKUP(Table1[[#This Row],[Node 2]],Tabel7[ID],Tabel7[UTM_Easting],"")</f>
        <v>742549</v>
      </c>
      <c r="E86" s="30">
        <f>_xlfn.XLOOKUP(Table1[[#This Row],[Node 2]],Tabel7[ID],Tabel7[UTM_Northing],"")</f>
        <v>5901172</v>
      </c>
      <c r="F86" s="30" t="str">
        <f>_xlfn.XLOOKUP(Table1[[#This Row],[Node 2]],Tabel7[ID],Tabel7[UTM_Zone],"")</f>
        <v>31N</v>
      </c>
      <c r="G86" s="21">
        <f>_xlfn.XLOOKUP(Table1[[#This Row],[Categorie]],Tabel8[Categorie],Tabel8[Capaciteit],"")</f>
        <v>400</v>
      </c>
      <c r="H86" s="33" t="s">
        <v>96</v>
      </c>
      <c r="I86" s="1" t="s">
        <v>97</v>
      </c>
      <c r="J86" t="str">
        <f>IF(ISNUMBER(FIND("P",Table1[[#This Row],[Node 1]])),"Pipeline",
 IF(ISNUMBER(FIND("W",Table1[[#This Row],[Node 1]])),"Waterway",
 IF(ISNUMBER(FIND("R",Table1[[#This Row],[Node 1]])),"Road",
 "")))</f>
        <v>Road</v>
      </c>
    </row>
    <row r="87" spans="1:10" x14ac:dyDescent="0.25">
      <c r="A87" s="29">
        <f>_xlfn.XLOOKUP(Table1[[#This Row],[Node 1]],Tabel7[ID],Tabel7[UTM_Easting],"")</f>
        <v>742549</v>
      </c>
      <c r="B87" s="30">
        <f>_xlfn.XLOOKUP(Table1[[#This Row],[Node 1]],Tabel7[ID],Tabel7[UTM_Northing],"")</f>
        <v>5901172</v>
      </c>
      <c r="C87" s="30" t="str">
        <f>_xlfn.XLOOKUP(Table1[[#This Row],[Node 1]],Tabel7[ID],Tabel7[UTM_Zone],"")</f>
        <v>31N</v>
      </c>
      <c r="D87" s="30">
        <f>_xlfn.XLOOKUP(Table1[[#This Row],[Node 2]],Tabel7[ID],Tabel7[UTM_Easting],"")</f>
        <v>743594</v>
      </c>
      <c r="E87" s="30">
        <f>_xlfn.XLOOKUP(Table1[[#This Row],[Node 2]],Tabel7[ID],Tabel7[UTM_Northing],"")</f>
        <v>5900675</v>
      </c>
      <c r="F87" s="30" t="str">
        <f>_xlfn.XLOOKUP(Table1[[#This Row],[Node 2]],Tabel7[ID],Tabel7[UTM_Zone],"")</f>
        <v>31N</v>
      </c>
      <c r="G87" s="21">
        <f>_xlfn.XLOOKUP(Table1[[#This Row],[Categorie]],Tabel8[Categorie],Tabel8[Capaciteit],"")</f>
        <v>400</v>
      </c>
      <c r="H87" s="33" t="s">
        <v>97</v>
      </c>
      <c r="I87" s="1" t="s">
        <v>98</v>
      </c>
      <c r="J87" t="str">
        <f>IF(ISNUMBER(FIND("P",Table1[[#This Row],[Node 1]])),"Pipeline",
 IF(ISNUMBER(FIND("W",Table1[[#This Row],[Node 1]])),"Waterway",
 IF(ISNUMBER(FIND("R",Table1[[#This Row],[Node 1]])),"Road",
 "")))</f>
        <v>Road</v>
      </c>
    </row>
    <row r="88" spans="1:10" x14ac:dyDescent="0.25">
      <c r="A88" s="29">
        <f>_xlfn.XLOOKUP(Table1[[#This Row],[Node 1]],Tabel7[ID],Tabel7[UTM_Easting],"")</f>
        <v>743594</v>
      </c>
      <c r="B88" s="30">
        <f>_xlfn.XLOOKUP(Table1[[#This Row],[Node 1]],Tabel7[ID],Tabel7[UTM_Northing],"")</f>
        <v>5900675</v>
      </c>
      <c r="C88" s="30" t="str">
        <f>_xlfn.XLOOKUP(Table1[[#This Row],[Node 1]],Tabel7[ID],Tabel7[UTM_Zone],"")</f>
        <v>31N</v>
      </c>
      <c r="D88" s="30">
        <f>_xlfn.XLOOKUP(Table1[[#This Row],[Node 2]],Tabel7[ID],Tabel7[UTM_Easting],"")</f>
        <v>746074</v>
      </c>
      <c r="E88" s="30">
        <f>_xlfn.XLOOKUP(Table1[[#This Row],[Node 2]],Tabel7[ID],Tabel7[UTM_Northing],"")</f>
        <v>5900885</v>
      </c>
      <c r="F88" s="30" t="str">
        <f>_xlfn.XLOOKUP(Table1[[#This Row],[Node 2]],Tabel7[ID],Tabel7[UTM_Zone],"")</f>
        <v>31N</v>
      </c>
      <c r="G88" s="21">
        <f>_xlfn.XLOOKUP(Table1[[#This Row],[Categorie]],Tabel8[Categorie],Tabel8[Capaciteit],"")</f>
        <v>400</v>
      </c>
      <c r="H88" s="33" t="s">
        <v>98</v>
      </c>
      <c r="I88" s="1" t="s">
        <v>99</v>
      </c>
      <c r="J88" t="str">
        <f>IF(ISNUMBER(FIND("P",Table1[[#This Row],[Node 1]])),"Pipeline",
 IF(ISNUMBER(FIND("W",Table1[[#This Row],[Node 1]])),"Waterway",
 IF(ISNUMBER(FIND("R",Table1[[#This Row],[Node 1]])),"Road",
 "")))</f>
        <v>Road</v>
      </c>
    </row>
    <row r="89" spans="1:10" x14ac:dyDescent="0.25">
      <c r="A89" s="29">
        <f>_xlfn.XLOOKUP(Table1[[#This Row],[Node 1]],Tabel7[ID],Tabel7[UTM_Easting],"")</f>
        <v>746074</v>
      </c>
      <c r="B89" s="30">
        <f>_xlfn.XLOOKUP(Table1[[#This Row],[Node 1]],Tabel7[ID],Tabel7[UTM_Northing],"")</f>
        <v>5900885</v>
      </c>
      <c r="C89" s="30" t="str">
        <f>_xlfn.XLOOKUP(Table1[[#This Row],[Node 1]],Tabel7[ID],Tabel7[UTM_Zone],"")</f>
        <v>31N</v>
      </c>
      <c r="D89" s="30">
        <f>_xlfn.XLOOKUP(Table1[[#This Row],[Node 2]],Tabel7[ID],Tabel7[UTM_Easting],"")</f>
        <v>750554</v>
      </c>
      <c r="E89" s="30">
        <f>_xlfn.XLOOKUP(Table1[[#This Row],[Node 2]],Tabel7[ID],Tabel7[UTM_Northing],"")</f>
        <v>5897916</v>
      </c>
      <c r="F89" s="30" t="str">
        <f>_xlfn.XLOOKUP(Table1[[#This Row],[Node 2]],Tabel7[ID],Tabel7[UTM_Zone],"")</f>
        <v>31N</v>
      </c>
      <c r="G89" s="21">
        <f>_xlfn.XLOOKUP(Table1[[#This Row],[Categorie]],Tabel8[Categorie],Tabel8[Capaciteit],"")</f>
        <v>400</v>
      </c>
      <c r="H89" s="33" t="s">
        <v>99</v>
      </c>
      <c r="I89" s="1" t="s">
        <v>100</v>
      </c>
      <c r="J89" t="str">
        <f>IF(ISNUMBER(FIND("P",Table1[[#This Row],[Node 1]])),"Pipeline",
 IF(ISNUMBER(FIND("W",Table1[[#This Row],[Node 1]])),"Waterway",
 IF(ISNUMBER(FIND("R",Table1[[#This Row],[Node 1]])),"Road",
 "")))</f>
        <v>Road</v>
      </c>
    </row>
    <row r="90" spans="1:10" x14ac:dyDescent="0.25">
      <c r="A90" s="29">
        <f>_xlfn.XLOOKUP(Table1[[#This Row],[Node 1]],Tabel7[ID],Tabel7[UTM_Easting],"")</f>
        <v>750554</v>
      </c>
      <c r="B90" s="30">
        <f>_xlfn.XLOOKUP(Table1[[#This Row],[Node 1]],Tabel7[ID],Tabel7[UTM_Northing],"")</f>
        <v>5897916</v>
      </c>
      <c r="C90" s="30" t="str">
        <f>_xlfn.XLOOKUP(Table1[[#This Row],[Node 1]],Tabel7[ID],Tabel7[UTM_Zone],"")</f>
        <v>31N</v>
      </c>
      <c r="D90" s="30">
        <f>_xlfn.XLOOKUP(Table1[[#This Row],[Node 2]],Tabel7[ID],Tabel7[UTM_Easting],"")</f>
        <v>752248</v>
      </c>
      <c r="E90" s="30">
        <f>_xlfn.XLOOKUP(Table1[[#This Row],[Node 2]],Tabel7[ID],Tabel7[UTM_Northing],"")</f>
        <v>5897718</v>
      </c>
      <c r="F90" s="30" t="str">
        <f>_xlfn.XLOOKUP(Table1[[#This Row],[Node 2]],Tabel7[ID],Tabel7[UTM_Zone],"")</f>
        <v>31N</v>
      </c>
      <c r="G90" s="21">
        <f>_xlfn.XLOOKUP(Table1[[#This Row],[Categorie]],Tabel8[Categorie],Tabel8[Capaciteit],"")</f>
        <v>400</v>
      </c>
      <c r="H90" s="33" t="s">
        <v>100</v>
      </c>
      <c r="I90" s="1" t="s">
        <v>101</v>
      </c>
      <c r="J90" t="str">
        <f>IF(ISNUMBER(FIND("P",Table1[[#This Row],[Node 1]])),"Pipeline",
 IF(ISNUMBER(FIND("W",Table1[[#This Row],[Node 1]])),"Waterway",
 IF(ISNUMBER(FIND("R",Table1[[#This Row],[Node 1]])),"Road",
 "")))</f>
        <v>Road</v>
      </c>
    </row>
    <row r="91" spans="1:10" x14ac:dyDescent="0.25">
      <c r="A91" s="29">
        <f>_xlfn.XLOOKUP(Table1[[#This Row],[Node 1]],Tabel7[ID],Tabel7[UTM_Easting],"")</f>
        <v>752248</v>
      </c>
      <c r="B91" s="30">
        <f>_xlfn.XLOOKUP(Table1[[#This Row],[Node 1]],Tabel7[ID],Tabel7[UTM_Northing],"")</f>
        <v>5897718</v>
      </c>
      <c r="C91" s="30" t="str">
        <f>_xlfn.XLOOKUP(Table1[[#This Row],[Node 1]],Tabel7[ID],Tabel7[UTM_Zone],"")</f>
        <v>31N</v>
      </c>
      <c r="D91" s="30">
        <f>_xlfn.XLOOKUP(Table1[[#This Row],[Node 2]],Tabel7[ID],Tabel7[UTM_Easting],"")</f>
        <v>760269</v>
      </c>
      <c r="E91" s="30">
        <f>_xlfn.XLOOKUP(Table1[[#This Row],[Node 2]],Tabel7[ID],Tabel7[UTM_Northing],"")</f>
        <v>5898288</v>
      </c>
      <c r="F91" s="30" t="str">
        <f>_xlfn.XLOOKUP(Table1[[#This Row],[Node 2]],Tabel7[ID],Tabel7[UTM_Zone],"")</f>
        <v>31N</v>
      </c>
      <c r="G91" s="21">
        <f>_xlfn.XLOOKUP(Table1[[#This Row],[Categorie]],Tabel8[Categorie],Tabel8[Capaciteit],"")</f>
        <v>400</v>
      </c>
      <c r="H91" s="33" t="s">
        <v>101</v>
      </c>
      <c r="I91" s="1" t="s">
        <v>102</v>
      </c>
      <c r="J91" t="str">
        <f>IF(ISNUMBER(FIND("P",Table1[[#This Row],[Node 1]])),"Pipeline",
 IF(ISNUMBER(FIND("W",Table1[[#This Row],[Node 1]])),"Waterway",
 IF(ISNUMBER(FIND("R",Table1[[#This Row],[Node 1]])),"Road",
 "")))</f>
        <v>Road</v>
      </c>
    </row>
    <row r="92" spans="1:10" x14ac:dyDescent="0.25">
      <c r="A92" s="29">
        <f>_xlfn.XLOOKUP(Table1[[#This Row],[Node 1]],Tabel7[ID],Tabel7[UTM_Easting],"")</f>
        <v>760269</v>
      </c>
      <c r="B92" s="30">
        <f>_xlfn.XLOOKUP(Table1[[#This Row],[Node 1]],Tabel7[ID],Tabel7[UTM_Northing],"")</f>
        <v>5898288</v>
      </c>
      <c r="C92" s="30" t="str">
        <f>_xlfn.XLOOKUP(Table1[[#This Row],[Node 1]],Tabel7[ID],Tabel7[UTM_Zone],"")</f>
        <v>31N</v>
      </c>
      <c r="D92" s="30">
        <f>_xlfn.XLOOKUP(Table1[[#This Row],[Node 2]],Tabel7[ID],Tabel7[UTM_Easting],"")</f>
        <v>760052</v>
      </c>
      <c r="E92" s="30">
        <f>_xlfn.XLOOKUP(Table1[[#This Row],[Node 2]],Tabel7[ID],Tabel7[UTM_Northing],"")</f>
        <v>5901050</v>
      </c>
      <c r="F92" s="30" t="str">
        <f>_xlfn.XLOOKUP(Table1[[#This Row],[Node 2]],Tabel7[ID],Tabel7[UTM_Zone],"")</f>
        <v>31N</v>
      </c>
      <c r="G92" s="21">
        <f>_xlfn.XLOOKUP(Table1[[#This Row],[Categorie]],Tabel8[Categorie],Tabel8[Capaciteit],"")</f>
        <v>400</v>
      </c>
      <c r="H92" s="33" t="s">
        <v>102</v>
      </c>
      <c r="I92" s="1" t="s">
        <v>103</v>
      </c>
      <c r="J92" t="str">
        <f>IF(ISNUMBER(FIND("P",Table1[[#This Row],[Node 1]])),"Pipeline",
 IF(ISNUMBER(FIND("W",Table1[[#This Row],[Node 1]])),"Waterway",
 IF(ISNUMBER(FIND("R",Table1[[#This Row],[Node 1]])),"Road",
 "")))</f>
        <v>Road</v>
      </c>
    </row>
    <row r="93" spans="1:10" x14ac:dyDescent="0.25">
      <c r="A93" s="29">
        <f>_xlfn.XLOOKUP(Table1[[#This Row],[Node 1]],Tabel7[ID],Tabel7[UTM_Easting],"")</f>
        <v>760052</v>
      </c>
      <c r="B93" s="30">
        <f>_xlfn.XLOOKUP(Table1[[#This Row],[Node 1]],Tabel7[ID],Tabel7[UTM_Northing],"")</f>
        <v>5901050</v>
      </c>
      <c r="C93" s="30" t="str">
        <f>_xlfn.XLOOKUP(Table1[[#This Row],[Node 1]],Tabel7[ID],Tabel7[UTM_Zone],"")</f>
        <v>31N</v>
      </c>
      <c r="D93" s="30">
        <f>_xlfn.XLOOKUP(Table1[[#This Row],[Node 2]],Tabel7[ID],Tabel7[UTM_Easting],"")</f>
        <v>758903</v>
      </c>
      <c r="E93" s="30">
        <f>_xlfn.XLOOKUP(Table1[[#This Row],[Node 2]],Tabel7[ID],Tabel7[UTM_Northing],"")</f>
        <v>5903596</v>
      </c>
      <c r="F93" s="30" t="str">
        <f>_xlfn.XLOOKUP(Table1[[#This Row],[Node 2]],Tabel7[ID],Tabel7[UTM_Zone],"")</f>
        <v>31N</v>
      </c>
      <c r="G93" s="21">
        <f>_xlfn.XLOOKUP(Table1[[#This Row],[Categorie]],Tabel8[Categorie],Tabel8[Capaciteit],"")</f>
        <v>400</v>
      </c>
      <c r="H93" s="33" t="s">
        <v>103</v>
      </c>
      <c r="I93" s="1" t="s">
        <v>104</v>
      </c>
      <c r="J93" t="str">
        <f>IF(ISNUMBER(FIND("P",Table1[[#This Row],[Node 1]])),"Pipeline",
 IF(ISNUMBER(FIND("W",Table1[[#This Row],[Node 1]])),"Waterway",
 IF(ISNUMBER(FIND("R",Table1[[#This Row],[Node 1]])),"Road",
 "")))</f>
        <v>Road</v>
      </c>
    </row>
    <row r="94" spans="1:10" x14ac:dyDescent="0.25">
      <c r="A94" s="29">
        <f>_xlfn.XLOOKUP(Table1[[#This Row],[Node 1]],Tabel7[ID],Tabel7[UTM_Easting],"")</f>
        <v>758903</v>
      </c>
      <c r="B94" s="30">
        <f>_xlfn.XLOOKUP(Table1[[#This Row],[Node 1]],Tabel7[ID],Tabel7[UTM_Northing],"")</f>
        <v>5903596</v>
      </c>
      <c r="C94" s="30" t="str">
        <f>_xlfn.XLOOKUP(Table1[[#This Row],[Node 1]],Tabel7[ID],Tabel7[UTM_Zone],"")</f>
        <v>31N</v>
      </c>
      <c r="D94" s="30">
        <f>_xlfn.XLOOKUP(Table1[[#This Row],[Node 2]],Tabel7[ID],Tabel7[UTM_Easting],"")</f>
        <v>758313</v>
      </c>
      <c r="E94" s="30">
        <f>_xlfn.XLOOKUP(Table1[[#This Row],[Node 2]],Tabel7[ID],Tabel7[UTM_Northing],"")</f>
        <v>5909464</v>
      </c>
      <c r="F94" s="30" t="str">
        <f>_xlfn.XLOOKUP(Table1[[#This Row],[Node 2]],Tabel7[ID],Tabel7[UTM_Zone],"")</f>
        <v>31N</v>
      </c>
      <c r="G94" s="21">
        <f>_xlfn.XLOOKUP(Table1[[#This Row],[Categorie]],Tabel8[Categorie],Tabel8[Capaciteit],"")</f>
        <v>400</v>
      </c>
      <c r="H94" s="33" t="s">
        <v>104</v>
      </c>
      <c r="I94" s="1" t="s">
        <v>105</v>
      </c>
      <c r="J94" t="str">
        <f>IF(ISNUMBER(FIND("P",Table1[[#This Row],[Node 1]])),"Pipeline",
 IF(ISNUMBER(FIND("W",Table1[[#This Row],[Node 1]])),"Waterway",
 IF(ISNUMBER(FIND("R",Table1[[#This Row],[Node 1]])),"Road",
 "")))</f>
        <v>Road</v>
      </c>
    </row>
    <row r="95" spans="1:10" x14ac:dyDescent="0.25">
      <c r="A95" s="29">
        <f>_xlfn.XLOOKUP(Table1[[#This Row],[Node 1]],Tabel7[ID],Tabel7[UTM_Easting],"")</f>
        <v>758313</v>
      </c>
      <c r="B95" s="30">
        <f>_xlfn.XLOOKUP(Table1[[#This Row],[Node 1]],Tabel7[ID],Tabel7[UTM_Northing],"")</f>
        <v>5909464</v>
      </c>
      <c r="C95" s="30" t="str">
        <f>_xlfn.XLOOKUP(Table1[[#This Row],[Node 1]],Tabel7[ID],Tabel7[UTM_Zone],"")</f>
        <v>31N</v>
      </c>
      <c r="D95" s="30">
        <f>_xlfn.XLOOKUP(Table1[[#This Row],[Node 2]],Tabel7[ID],Tabel7[UTM_Easting],"")</f>
        <v>756614</v>
      </c>
      <c r="E95" s="30">
        <f>_xlfn.XLOOKUP(Table1[[#This Row],[Node 2]],Tabel7[ID],Tabel7[UTM_Northing],"")</f>
        <v>5911435</v>
      </c>
      <c r="F95" s="30" t="str">
        <f>_xlfn.XLOOKUP(Table1[[#This Row],[Node 2]],Tabel7[ID],Tabel7[UTM_Zone],"")</f>
        <v>31N</v>
      </c>
      <c r="G95" s="21">
        <f>_xlfn.XLOOKUP(Table1[[#This Row],[Categorie]],Tabel8[Categorie],Tabel8[Capaciteit],"")</f>
        <v>400</v>
      </c>
      <c r="H95" s="33" t="s">
        <v>105</v>
      </c>
      <c r="I95" s="1" t="s">
        <v>106</v>
      </c>
      <c r="J95" t="str">
        <f>IF(ISNUMBER(FIND("P",Table1[[#This Row],[Node 1]])),"Pipeline",
 IF(ISNUMBER(FIND("W",Table1[[#This Row],[Node 1]])),"Waterway",
 IF(ISNUMBER(FIND("R",Table1[[#This Row],[Node 1]])),"Road",
 "")))</f>
        <v>Road</v>
      </c>
    </row>
    <row r="96" spans="1:10" x14ac:dyDescent="0.25">
      <c r="A96" s="29">
        <f>_xlfn.XLOOKUP(Table1[[#This Row],[Node 1]],Tabel7[ID],Tabel7[UTM_Easting],"")</f>
        <v>756614</v>
      </c>
      <c r="B96" s="30">
        <f>_xlfn.XLOOKUP(Table1[[#This Row],[Node 1]],Tabel7[ID],Tabel7[UTM_Northing],"")</f>
        <v>5911435</v>
      </c>
      <c r="C96" s="30" t="str">
        <f>_xlfn.XLOOKUP(Table1[[#This Row],[Node 1]],Tabel7[ID],Tabel7[UTM_Zone],"")</f>
        <v>31N</v>
      </c>
      <c r="D96" s="30">
        <f>_xlfn.XLOOKUP(Table1[[#This Row],[Node 2]],Tabel7[ID],Tabel7[UTM_Easting],"")</f>
        <v>756736</v>
      </c>
      <c r="E96" s="30">
        <f>_xlfn.XLOOKUP(Table1[[#This Row],[Node 2]],Tabel7[ID],Tabel7[UTM_Northing],"")</f>
        <v>5912377</v>
      </c>
      <c r="F96" s="30" t="str">
        <f>_xlfn.XLOOKUP(Table1[[#This Row],[Node 2]],Tabel7[ID],Tabel7[UTM_Zone],"")</f>
        <v>31N</v>
      </c>
      <c r="G96" s="21">
        <f>_xlfn.XLOOKUP(Table1[[#This Row],[Categorie]],Tabel8[Categorie],Tabel8[Capaciteit],"")</f>
        <v>400</v>
      </c>
      <c r="H96" s="33" t="s">
        <v>106</v>
      </c>
      <c r="I96" s="1" t="s">
        <v>107</v>
      </c>
      <c r="J96" t="str">
        <f>IF(ISNUMBER(FIND("P",Table1[[#This Row],[Node 1]])),"Pipeline",
 IF(ISNUMBER(FIND("W",Table1[[#This Row],[Node 1]])),"Waterway",
 IF(ISNUMBER(FIND("R",Table1[[#This Row],[Node 1]])),"Road",
 "")))</f>
        <v>Road</v>
      </c>
    </row>
    <row r="97" spans="1:10" x14ac:dyDescent="0.25">
      <c r="A97" s="29">
        <f>_xlfn.XLOOKUP(Table1[[#This Row],[Node 1]],Tabel7[ID],Tabel7[UTM_Easting],"")</f>
        <v>756736</v>
      </c>
      <c r="B97" s="30">
        <f>_xlfn.XLOOKUP(Table1[[#This Row],[Node 1]],Tabel7[ID],Tabel7[UTM_Northing],"")</f>
        <v>5912377</v>
      </c>
      <c r="C97" s="30" t="str">
        <f>_xlfn.XLOOKUP(Table1[[#This Row],[Node 1]],Tabel7[ID],Tabel7[UTM_Zone],"")</f>
        <v>31N</v>
      </c>
      <c r="D97" s="30">
        <f>_xlfn.XLOOKUP(Table1[[#This Row],[Node 2]],Tabel7[ID],Tabel7[UTM_Easting],"")</f>
        <v>758415</v>
      </c>
      <c r="E97" s="30">
        <f>_xlfn.XLOOKUP(Table1[[#This Row],[Node 2]],Tabel7[ID],Tabel7[UTM_Northing],"")</f>
        <v>5913025</v>
      </c>
      <c r="F97" s="30" t="str">
        <f>_xlfn.XLOOKUP(Table1[[#This Row],[Node 2]],Tabel7[ID],Tabel7[UTM_Zone],"")</f>
        <v>31N</v>
      </c>
      <c r="G97" s="21">
        <f>_xlfn.XLOOKUP(Table1[[#This Row],[Categorie]],Tabel8[Categorie],Tabel8[Capaciteit],"")</f>
        <v>400</v>
      </c>
      <c r="H97" s="33" t="s">
        <v>107</v>
      </c>
      <c r="I97" s="1" t="s">
        <v>108</v>
      </c>
      <c r="J97" t="str">
        <f>IF(ISNUMBER(FIND("P",Table1[[#This Row],[Node 1]])),"Pipeline",
 IF(ISNUMBER(FIND("W",Table1[[#This Row],[Node 1]])),"Waterway",
 IF(ISNUMBER(FIND("R",Table1[[#This Row],[Node 1]])),"Road",
 "")))</f>
        <v>Road</v>
      </c>
    </row>
    <row r="98" spans="1:10" x14ac:dyDescent="0.25">
      <c r="A98" s="29">
        <f>_xlfn.XLOOKUP(Table1[[#This Row],[Node 1]],Tabel7[ID],Tabel7[UTM_Easting],"")</f>
        <v>758415</v>
      </c>
      <c r="B98" s="30">
        <f>_xlfn.XLOOKUP(Table1[[#This Row],[Node 1]],Tabel7[ID],Tabel7[UTM_Northing],"")</f>
        <v>5913025</v>
      </c>
      <c r="C98" s="30" t="str">
        <f>_xlfn.XLOOKUP(Table1[[#This Row],[Node 1]],Tabel7[ID],Tabel7[UTM_Zone],"")</f>
        <v>31N</v>
      </c>
      <c r="D98" s="30">
        <f>_xlfn.XLOOKUP(Table1[[#This Row],[Node 2]],Tabel7[ID],Tabel7[UTM_Easting],"")</f>
        <v>758803</v>
      </c>
      <c r="E98" s="30">
        <f>_xlfn.XLOOKUP(Table1[[#This Row],[Node 2]],Tabel7[ID],Tabel7[UTM_Northing],"")</f>
        <v>5913734</v>
      </c>
      <c r="F98" s="30" t="str">
        <f>_xlfn.XLOOKUP(Table1[[#This Row],[Node 2]],Tabel7[ID],Tabel7[UTM_Zone],"")</f>
        <v>31N</v>
      </c>
      <c r="G98" s="21">
        <f>_xlfn.XLOOKUP(Table1[[#This Row],[Categorie]],Tabel8[Categorie],Tabel8[Capaciteit],"")</f>
        <v>400</v>
      </c>
      <c r="H98" s="33" t="s">
        <v>108</v>
      </c>
      <c r="I98" s="1" t="s">
        <v>109</v>
      </c>
      <c r="J98" t="str">
        <f>IF(ISNUMBER(FIND("P",Table1[[#This Row],[Node 1]])),"Pipeline",
 IF(ISNUMBER(FIND("W",Table1[[#This Row],[Node 1]])),"Waterway",
 IF(ISNUMBER(FIND("R",Table1[[#This Row],[Node 1]])),"Road",
 "")))</f>
        <v>Road</v>
      </c>
    </row>
    <row r="99" spans="1:10" x14ac:dyDescent="0.25">
      <c r="A99" s="29">
        <f>_xlfn.XLOOKUP(Table1[[#This Row],[Node 1]],Tabel7[ID],Tabel7[UTM_Easting],"")</f>
        <v>758803</v>
      </c>
      <c r="B99" s="30">
        <f>_xlfn.XLOOKUP(Table1[[#This Row],[Node 1]],Tabel7[ID],Tabel7[UTM_Northing],"")</f>
        <v>5913734</v>
      </c>
      <c r="C99" s="30" t="str">
        <f>_xlfn.XLOOKUP(Table1[[#This Row],[Node 1]],Tabel7[ID],Tabel7[UTM_Zone],"")</f>
        <v>31N</v>
      </c>
      <c r="D99" s="30">
        <f>_xlfn.XLOOKUP(Table1[[#This Row],[Node 2]],Tabel7[ID],Tabel7[UTM_Easting],"")</f>
        <v>758254</v>
      </c>
      <c r="E99" s="30">
        <f>_xlfn.XLOOKUP(Table1[[#This Row],[Node 2]],Tabel7[ID],Tabel7[UTM_Northing],"")</f>
        <v>5915317</v>
      </c>
      <c r="F99" s="30" t="str">
        <f>_xlfn.XLOOKUP(Table1[[#This Row],[Node 2]],Tabel7[ID],Tabel7[UTM_Zone],"")</f>
        <v>31N</v>
      </c>
      <c r="G99" s="21">
        <f>_xlfn.XLOOKUP(Table1[[#This Row],[Categorie]],Tabel8[Categorie],Tabel8[Capaciteit],"")</f>
        <v>400</v>
      </c>
      <c r="H99" s="33" t="s">
        <v>109</v>
      </c>
      <c r="I99" s="1" t="s">
        <v>110</v>
      </c>
      <c r="J99" t="str">
        <f>IF(ISNUMBER(FIND("P",Table1[[#This Row],[Node 1]])),"Pipeline",
 IF(ISNUMBER(FIND("W",Table1[[#This Row],[Node 1]])),"Waterway",
 IF(ISNUMBER(FIND("R",Table1[[#This Row],[Node 1]])),"Road",
 "")))</f>
        <v>Road</v>
      </c>
    </row>
    <row r="100" spans="1:10" x14ac:dyDescent="0.25">
      <c r="A100" s="29">
        <f>_xlfn.XLOOKUP(Table1[[#This Row],[Node 1]],Tabel7[ID],Tabel7[UTM_Easting],"")</f>
        <v>758254</v>
      </c>
      <c r="B100" s="30">
        <f>_xlfn.XLOOKUP(Table1[[#This Row],[Node 1]],Tabel7[ID],Tabel7[UTM_Northing],"")</f>
        <v>5915317</v>
      </c>
      <c r="C100" s="30" t="str">
        <f>_xlfn.XLOOKUP(Table1[[#This Row],[Node 1]],Tabel7[ID],Tabel7[UTM_Zone],"")</f>
        <v>31N</v>
      </c>
      <c r="D100" s="30">
        <f>_xlfn.XLOOKUP(Table1[[#This Row],[Node 2]],Tabel7[ID],Tabel7[UTM_Easting],"")</f>
        <v>757449</v>
      </c>
      <c r="E100" s="30">
        <f>_xlfn.XLOOKUP(Table1[[#This Row],[Node 2]],Tabel7[ID],Tabel7[UTM_Northing],"")</f>
        <v>5916309</v>
      </c>
      <c r="F100" s="30" t="str">
        <f>_xlfn.XLOOKUP(Table1[[#This Row],[Node 2]],Tabel7[ID],Tabel7[UTM_Zone],"")</f>
        <v>31N</v>
      </c>
      <c r="G100" s="21">
        <f>_xlfn.XLOOKUP(Table1[[#This Row],[Categorie]],Tabel8[Categorie],Tabel8[Capaciteit],"")</f>
        <v>400</v>
      </c>
      <c r="H100" s="33" t="s">
        <v>110</v>
      </c>
      <c r="I100" s="1" t="s">
        <v>111</v>
      </c>
      <c r="J100" t="str">
        <f>IF(ISNUMBER(FIND("P",Table1[[#This Row],[Node 1]])),"Pipeline",
 IF(ISNUMBER(FIND("W",Table1[[#This Row],[Node 1]])),"Waterway",
 IF(ISNUMBER(FIND("R",Table1[[#This Row],[Node 1]])),"Road",
 "")))</f>
        <v>Road</v>
      </c>
    </row>
    <row r="101" spans="1:10" x14ac:dyDescent="0.25">
      <c r="A101" s="29">
        <f>_xlfn.XLOOKUP(Table1[[#This Row],[Node 1]],Tabel7[ID],Tabel7[UTM_Easting],"")</f>
        <v>757449</v>
      </c>
      <c r="B101" s="30">
        <f>_xlfn.XLOOKUP(Table1[[#This Row],[Node 1]],Tabel7[ID],Tabel7[UTM_Northing],"")</f>
        <v>5916309</v>
      </c>
      <c r="C101" s="30" t="str">
        <f>_xlfn.XLOOKUP(Table1[[#This Row],[Node 1]],Tabel7[ID],Tabel7[UTM_Zone],"")</f>
        <v>31N</v>
      </c>
      <c r="D101" s="30">
        <f>_xlfn.XLOOKUP(Table1[[#This Row],[Node 2]],Tabel7[ID],Tabel7[UTM_Easting],"")</f>
        <v>757452</v>
      </c>
      <c r="E101" s="30">
        <f>_xlfn.XLOOKUP(Table1[[#This Row],[Node 2]],Tabel7[ID],Tabel7[UTM_Northing],"")</f>
        <v>5918077</v>
      </c>
      <c r="F101" s="30" t="str">
        <f>_xlfn.XLOOKUP(Table1[[#This Row],[Node 2]],Tabel7[ID],Tabel7[UTM_Zone],"")</f>
        <v>31N</v>
      </c>
      <c r="G101" s="21">
        <f>_xlfn.XLOOKUP(Table1[[#This Row],[Categorie]],Tabel8[Categorie],Tabel8[Capaciteit],"")</f>
        <v>400</v>
      </c>
      <c r="H101" s="33" t="s">
        <v>111</v>
      </c>
      <c r="I101" s="1" t="s">
        <v>112</v>
      </c>
      <c r="J101" t="str">
        <f>IF(ISNUMBER(FIND("P",Table1[[#This Row],[Node 1]])),"Pipeline",
 IF(ISNUMBER(FIND("W",Table1[[#This Row],[Node 1]])),"Waterway",
 IF(ISNUMBER(FIND("R",Table1[[#This Row],[Node 1]])),"Road",
 "")))</f>
        <v>Road</v>
      </c>
    </row>
    <row r="102" spans="1:10" x14ac:dyDescent="0.25">
      <c r="A102" s="29">
        <f>_xlfn.XLOOKUP(Table1[[#This Row],[Node 1]],Tabel7[ID],Tabel7[UTM_Easting],"")</f>
        <v>757452</v>
      </c>
      <c r="B102" s="30">
        <f>_xlfn.XLOOKUP(Table1[[#This Row],[Node 1]],Tabel7[ID],Tabel7[UTM_Northing],"")</f>
        <v>5918077</v>
      </c>
      <c r="C102" s="30" t="str">
        <f>_xlfn.XLOOKUP(Table1[[#This Row],[Node 1]],Tabel7[ID],Tabel7[UTM_Zone],"")</f>
        <v>31N</v>
      </c>
      <c r="D102" s="30">
        <f>_xlfn.XLOOKUP(Table1[[#This Row],[Node 2]],Tabel7[ID],Tabel7[UTM_Easting],"")</f>
        <v>756465</v>
      </c>
      <c r="E102" s="30">
        <f>_xlfn.XLOOKUP(Table1[[#This Row],[Node 2]],Tabel7[ID],Tabel7[UTM_Northing],"")</f>
        <v>5920072</v>
      </c>
      <c r="F102" s="30" t="str">
        <f>_xlfn.XLOOKUP(Table1[[#This Row],[Node 2]],Tabel7[ID],Tabel7[UTM_Zone],"")</f>
        <v>31N</v>
      </c>
      <c r="G102" s="21">
        <f>_xlfn.XLOOKUP(Table1[[#This Row],[Categorie]],Tabel8[Categorie],Tabel8[Capaciteit],"")</f>
        <v>400</v>
      </c>
      <c r="H102" s="33" t="s">
        <v>112</v>
      </c>
      <c r="I102" s="1" t="s">
        <v>113</v>
      </c>
      <c r="J102" t="str">
        <f>IF(ISNUMBER(FIND("P",Table1[[#This Row],[Node 1]])),"Pipeline",
 IF(ISNUMBER(FIND("W",Table1[[#This Row],[Node 1]])),"Waterway",
 IF(ISNUMBER(FIND("R",Table1[[#This Row],[Node 1]])),"Road",
 "")))</f>
        <v>Road</v>
      </c>
    </row>
    <row r="103" spans="1:10" x14ac:dyDescent="0.25">
      <c r="A103" s="29">
        <f>_xlfn.XLOOKUP(Table1[[#This Row],[Node 1]],Tabel7[ID],Tabel7[UTM_Easting],"")</f>
        <v>756465</v>
      </c>
      <c r="B103" s="30">
        <f>_xlfn.XLOOKUP(Table1[[#This Row],[Node 1]],Tabel7[ID],Tabel7[UTM_Northing],"")</f>
        <v>5920072</v>
      </c>
      <c r="C103" s="30" t="str">
        <f>_xlfn.XLOOKUP(Table1[[#This Row],[Node 1]],Tabel7[ID],Tabel7[UTM_Zone],"")</f>
        <v>31N</v>
      </c>
      <c r="D103" s="30">
        <f>_xlfn.XLOOKUP(Table1[[#This Row],[Node 2]],Tabel7[ID],Tabel7[UTM_Easting],"")</f>
        <v>755824</v>
      </c>
      <c r="E103" s="30">
        <f>_xlfn.XLOOKUP(Table1[[#This Row],[Node 2]],Tabel7[ID],Tabel7[UTM_Northing],"")</f>
        <v>5920416</v>
      </c>
      <c r="F103" s="30" t="str">
        <f>_xlfn.XLOOKUP(Table1[[#This Row],[Node 2]],Tabel7[ID],Tabel7[UTM_Zone],"")</f>
        <v>31N</v>
      </c>
      <c r="G103" s="21">
        <f>_xlfn.XLOOKUP(Table1[[#This Row],[Categorie]],Tabel8[Categorie],Tabel8[Capaciteit],"")</f>
        <v>400</v>
      </c>
      <c r="H103" s="33" t="s">
        <v>113</v>
      </c>
      <c r="I103" s="1" t="s">
        <v>114</v>
      </c>
      <c r="J103" t="str">
        <f>IF(ISNUMBER(FIND("P",Table1[[#This Row],[Node 1]])),"Pipeline",
 IF(ISNUMBER(FIND("W",Table1[[#This Row],[Node 1]])),"Waterway",
 IF(ISNUMBER(FIND("R",Table1[[#This Row],[Node 1]])),"Road",
 "")))</f>
        <v>Road</v>
      </c>
    </row>
    <row r="104" spans="1:10" x14ac:dyDescent="0.25">
      <c r="A104" s="29">
        <f>_xlfn.XLOOKUP(Table1[[#This Row],[Node 1]],Tabel7[ID],Tabel7[UTM_Easting],"")</f>
        <v>755824</v>
      </c>
      <c r="B104" s="30">
        <f>_xlfn.XLOOKUP(Table1[[#This Row],[Node 1]],Tabel7[ID],Tabel7[UTM_Northing],"")</f>
        <v>5920416</v>
      </c>
      <c r="C104" s="30" t="str">
        <f>_xlfn.XLOOKUP(Table1[[#This Row],[Node 1]],Tabel7[ID],Tabel7[UTM_Zone],"")</f>
        <v>31N</v>
      </c>
      <c r="D104" s="30">
        <f>_xlfn.XLOOKUP(Table1[[#This Row],[Node 2]],Tabel7[ID],Tabel7[UTM_Easting],"")</f>
        <v>754939</v>
      </c>
      <c r="E104" s="30">
        <f>_xlfn.XLOOKUP(Table1[[#This Row],[Node 2]],Tabel7[ID],Tabel7[UTM_Northing],"")</f>
        <v>5922106</v>
      </c>
      <c r="F104" s="30" t="str">
        <f>_xlfn.XLOOKUP(Table1[[#This Row],[Node 2]],Tabel7[ID],Tabel7[UTM_Zone],"")</f>
        <v>31N</v>
      </c>
      <c r="G104" s="21">
        <f>_xlfn.XLOOKUP(Table1[[#This Row],[Categorie]],Tabel8[Categorie],Tabel8[Capaciteit],"")</f>
        <v>400</v>
      </c>
      <c r="H104" s="33" t="s">
        <v>114</v>
      </c>
      <c r="I104" s="1" t="s">
        <v>115</v>
      </c>
      <c r="J104" t="str">
        <f>IF(ISNUMBER(FIND("P",Table1[[#This Row],[Node 1]])),"Pipeline",
 IF(ISNUMBER(FIND("W",Table1[[#This Row],[Node 1]])),"Waterway",
 IF(ISNUMBER(FIND("R",Table1[[#This Row],[Node 1]])),"Road",
 "")))</f>
        <v>Road</v>
      </c>
    </row>
    <row r="105" spans="1:10" x14ac:dyDescent="0.25">
      <c r="A105" s="29">
        <f>_xlfn.XLOOKUP(Table1[[#This Row],[Node 1]],Tabel7[ID],Tabel7[UTM_Easting],"")</f>
        <v>754939</v>
      </c>
      <c r="B105" s="30">
        <f>_xlfn.XLOOKUP(Table1[[#This Row],[Node 1]],Tabel7[ID],Tabel7[UTM_Northing],"")</f>
        <v>5922106</v>
      </c>
      <c r="C105" s="30" t="str">
        <f>_xlfn.XLOOKUP(Table1[[#This Row],[Node 1]],Tabel7[ID],Tabel7[UTM_Zone],"")</f>
        <v>31N</v>
      </c>
      <c r="D105" s="30">
        <f>_xlfn.XLOOKUP(Table1[[#This Row],[Node 2]],Tabel7[ID],Tabel7[UTM_Easting],"")</f>
        <v>754601</v>
      </c>
      <c r="E105" s="30">
        <f>_xlfn.XLOOKUP(Table1[[#This Row],[Node 2]],Tabel7[ID],Tabel7[UTM_Northing],"")</f>
        <v>5922745</v>
      </c>
      <c r="F105" s="30" t="str">
        <f>_xlfn.XLOOKUP(Table1[[#This Row],[Node 2]],Tabel7[ID],Tabel7[UTM_Zone],"")</f>
        <v>31N</v>
      </c>
      <c r="G105" s="21">
        <f>_xlfn.XLOOKUP(Table1[[#This Row],[Categorie]],Tabel8[Categorie],Tabel8[Capaciteit],"")</f>
        <v>400</v>
      </c>
      <c r="H105" s="33" t="s">
        <v>115</v>
      </c>
      <c r="I105" s="1" t="s">
        <v>116</v>
      </c>
      <c r="J105" t="str">
        <f>IF(ISNUMBER(FIND("P",Table1[[#This Row],[Node 1]])),"Pipeline",
 IF(ISNUMBER(FIND("W",Table1[[#This Row],[Node 1]])),"Waterway",
 IF(ISNUMBER(FIND("R",Table1[[#This Row],[Node 1]])),"Road",
 "")))</f>
        <v>Road</v>
      </c>
    </row>
    <row r="106" spans="1:10" x14ac:dyDescent="0.25">
      <c r="A106" s="29">
        <f>_xlfn.XLOOKUP(Table1[[#This Row],[Node 1]],Tabel7[ID],Tabel7[UTM_Easting],"")</f>
        <v>754601</v>
      </c>
      <c r="B106" s="30">
        <f>_xlfn.XLOOKUP(Table1[[#This Row],[Node 1]],Tabel7[ID],Tabel7[UTM_Northing],"")</f>
        <v>5922745</v>
      </c>
      <c r="C106" s="30" t="str">
        <f>_xlfn.XLOOKUP(Table1[[#This Row],[Node 1]],Tabel7[ID],Tabel7[UTM_Zone],"")</f>
        <v>31N</v>
      </c>
      <c r="D106" s="30">
        <f>_xlfn.XLOOKUP(Table1[[#This Row],[Node 2]],Tabel7[ID],Tabel7[UTM_Easting],"")</f>
        <v>754978</v>
      </c>
      <c r="E106" s="30">
        <f>_xlfn.XLOOKUP(Table1[[#This Row],[Node 2]],Tabel7[ID],Tabel7[UTM_Northing],"")</f>
        <v>5923580</v>
      </c>
      <c r="F106" s="30" t="str">
        <f>_xlfn.XLOOKUP(Table1[[#This Row],[Node 2]],Tabel7[ID],Tabel7[UTM_Zone],"")</f>
        <v>31N</v>
      </c>
      <c r="G106" s="21">
        <f>_xlfn.XLOOKUP(Table1[[#This Row],[Categorie]],Tabel8[Categorie],Tabel8[Capaciteit],"")</f>
        <v>400</v>
      </c>
      <c r="H106" s="33" t="s">
        <v>116</v>
      </c>
      <c r="I106" s="1" t="s">
        <v>117</v>
      </c>
      <c r="J106" t="str">
        <f>IF(ISNUMBER(FIND("P",Table1[[#This Row],[Node 1]])),"Pipeline",
 IF(ISNUMBER(FIND("W",Table1[[#This Row],[Node 1]])),"Waterway",
 IF(ISNUMBER(FIND("R",Table1[[#This Row],[Node 1]])),"Road",
 "")))</f>
        <v>Road</v>
      </c>
    </row>
    <row r="107" spans="1:10" x14ac:dyDescent="0.25">
      <c r="A107" s="29">
        <f>_xlfn.XLOOKUP(Table1[[#This Row],[Node 1]],Tabel7[ID],Tabel7[UTM_Easting],"")</f>
        <v>754978</v>
      </c>
      <c r="B107" s="30">
        <f>_xlfn.XLOOKUP(Table1[[#This Row],[Node 1]],Tabel7[ID],Tabel7[UTM_Northing],"")</f>
        <v>5923580</v>
      </c>
      <c r="C107" s="30" t="str">
        <f>_xlfn.XLOOKUP(Table1[[#This Row],[Node 1]],Tabel7[ID],Tabel7[UTM_Zone],"")</f>
        <v>31N</v>
      </c>
      <c r="D107" s="30">
        <f>_xlfn.XLOOKUP(Table1[[#This Row],[Node 2]],Tabel7[ID],Tabel7[UTM_Easting],"")</f>
        <v>756302</v>
      </c>
      <c r="E107" s="30">
        <f>_xlfn.XLOOKUP(Table1[[#This Row],[Node 2]],Tabel7[ID],Tabel7[UTM_Northing],"")</f>
        <v>5926422</v>
      </c>
      <c r="F107" s="30" t="str">
        <f>_xlfn.XLOOKUP(Table1[[#This Row],[Node 2]],Tabel7[ID],Tabel7[UTM_Zone],"")</f>
        <v>31N</v>
      </c>
      <c r="G107" s="21">
        <f>_xlfn.XLOOKUP(Table1[[#This Row],[Categorie]],Tabel8[Categorie],Tabel8[Capaciteit],"")</f>
        <v>400</v>
      </c>
      <c r="H107" s="33" t="s">
        <v>117</v>
      </c>
      <c r="I107" s="1" t="s">
        <v>118</v>
      </c>
      <c r="J107" t="str">
        <f>IF(ISNUMBER(FIND("P",Table1[[#This Row],[Node 1]])),"Pipeline",
 IF(ISNUMBER(FIND("W",Table1[[#This Row],[Node 1]])),"Waterway",
 IF(ISNUMBER(FIND("R",Table1[[#This Row],[Node 1]])),"Road",
 "")))</f>
        <v>Road</v>
      </c>
    </row>
    <row r="108" spans="1:10" x14ac:dyDescent="0.25">
      <c r="A108" s="29">
        <f>_xlfn.XLOOKUP(Table1[[#This Row],[Node 1]],Tabel7[ID],Tabel7[UTM_Easting],"")</f>
        <v>760269</v>
      </c>
      <c r="B108" s="30">
        <f>_xlfn.XLOOKUP(Table1[[#This Row],[Node 1]],Tabel7[ID],Tabel7[UTM_Northing],"")</f>
        <v>5898288</v>
      </c>
      <c r="C108" s="30" t="str">
        <f>_xlfn.XLOOKUP(Table1[[#This Row],[Node 1]],Tabel7[ID],Tabel7[UTM_Zone],"")</f>
        <v>31N</v>
      </c>
      <c r="D108" s="30">
        <f>_xlfn.XLOOKUP(Table1[[#This Row],[Node 2]],Tabel7[ID],Tabel7[UTM_Easting],"")</f>
        <v>763331</v>
      </c>
      <c r="E108" s="30">
        <f>_xlfn.XLOOKUP(Table1[[#This Row],[Node 2]],Tabel7[ID],Tabel7[UTM_Northing],"")</f>
        <v>5900184</v>
      </c>
      <c r="F108" s="30" t="str">
        <f>_xlfn.XLOOKUP(Table1[[#This Row],[Node 2]],Tabel7[ID],Tabel7[UTM_Zone],"")</f>
        <v>31N</v>
      </c>
      <c r="G108" s="21">
        <f>_xlfn.XLOOKUP(Table1[[#This Row],[Categorie]],Tabel8[Categorie],Tabel8[Capaciteit],"")</f>
        <v>400</v>
      </c>
      <c r="H108" s="22" t="s">
        <v>102</v>
      </c>
      <c r="I108" s="1" t="s">
        <v>119</v>
      </c>
      <c r="J108" t="str">
        <f>IF(ISNUMBER(FIND("P",Table1[[#This Row],[Node 1]])),"Pipeline",
 IF(ISNUMBER(FIND("W",Table1[[#This Row],[Node 1]])),"Waterway",
 IF(ISNUMBER(FIND("R",Table1[[#This Row],[Node 1]])),"Road",
 "")))</f>
        <v>Road</v>
      </c>
    </row>
    <row r="109" spans="1:10" x14ac:dyDescent="0.25">
      <c r="A109" s="29">
        <f>_xlfn.XLOOKUP(Table1[[#This Row],[Node 1]],Tabel7[ID],Tabel7[UTM_Easting],"")</f>
        <v>763331</v>
      </c>
      <c r="B109" s="30">
        <f>_xlfn.XLOOKUP(Table1[[#This Row],[Node 1]],Tabel7[ID],Tabel7[UTM_Northing],"")</f>
        <v>5900184</v>
      </c>
      <c r="C109" s="30" t="str">
        <f>_xlfn.XLOOKUP(Table1[[#This Row],[Node 1]],Tabel7[ID],Tabel7[UTM_Zone],"")</f>
        <v>31N</v>
      </c>
      <c r="D109" s="30">
        <f>_xlfn.XLOOKUP(Table1[[#This Row],[Node 2]],Tabel7[ID],Tabel7[UTM_Easting],"")</f>
        <v>765422</v>
      </c>
      <c r="E109" s="30">
        <f>_xlfn.XLOOKUP(Table1[[#This Row],[Node 2]],Tabel7[ID],Tabel7[UTM_Northing],"")</f>
        <v>5900448</v>
      </c>
      <c r="F109" s="30" t="str">
        <f>_xlfn.XLOOKUP(Table1[[#This Row],[Node 2]],Tabel7[ID],Tabel7[UTM_Zone],"")</f>
        <v>31N</v>
      </c>
      <c r="G109" s="21">
        <f>_xlfn.XLOOKUP(Table1[[#This Row],[Categorie]],Tabel8[Categorie],Tabel8[Capaciteit],"")</f>
        <v>400</v>
      </c>
      <c r="H109" s="1" t="s">
        <v>119</v>
      </c>
      <c r="I109" s="1" t="s">
        <v>120</v>
      </c>
      <c r="J109" t="str">
        <f>IF(ISNUMBER(FIND("P",Table1[[#This Row],[Node 1]])),"Pipeline",
 IF(ISNUMBER(FIND("W",Table1[[#This Row],[Node 1]])),"Waterway",
 IF(ISNUMBER(FIND("R",Table1[[#This Row],[Node 1]])),"Road",
 "")))</f>
        <v>Road</v>
      </c>
    </row>
    <row r="110" spans="1:10" x14ac:dyDescent="0.25">
      <c r="A110" s="29">
        <f>_xlfn.XLOOKUP(Table1[[#This Row],[Node 1]],Tabel7[ID],Tabel7[UTM_Easting],"")</f>
        <v>765422</v>
      </c>
      <c r="B110" s="30">
        <f>_xlfn.XLOOKUP(Table1[[#This Row],[Node 1]],Tabel7[ID],Tabel7[UTM_Northing],"")</f>
        <v>5900448</v>
      </c>
      <c r="C110" s="30" t="str">
        <f>_xlfn.XLOOKUP(Table1[[#This Row],[Node 1]],Tabel7[ID],Tabel7[UTM_Zone],"")</f>
        <v>31N</v>
      </c>
      <c r="D110" s="30">
        <f>_xlfn.XLOOKUP(Table1[[#This Row],[Node 2]],Tabel7[ID],Tabel7[UTM_Easting],"")</f>
        <v>767481</v>
      </c>
      <c r="E110" s="30">
        <f>_xlfn.XLOOKUP(Table1[[#This Row],[Node 2]],Tabel7[ID],Tabel7[UTM_Northing],"")</f>
        <v>5898506</v>
      </c>
      <c r="F110" s="30" t="str">
        <f>_xlfn.XLOOKUP(Table1[[#This Row],[Node 2]],Tabel7[ID],Tabel7[UTM_Zone],"")</f>
        <v>31N</v>
      </c>
      <c r="G110" s="21">
        <f>_xlfn.XLOOKUP(Table1[[#This Row],[Categorie]],Tabel8[Categorie],Tabel8[Capaciteit],"")</f>
        <v>400</v>
      </c>
      <c r="H110" s="1" t="s">
        <v>120</v>
      </c>
      <c r="I110" s="1" t="s">
        <v>121</v>
      </c>
      <c r="J110" t="str">
        <f>IF(ISNUMBER(FIND("P",Table1[[#This Row],[Node 1]])),"Pipeline",
 IF(ISNUMBER(FIND("W",Table1[[#This Row],[Node 1]])),"Waterway",
 IF(ISNUMBER(FIND("R",Table1[[#This Row],[Node 1]])),"Road",
 "")))</f>
        <v>Road</v>
      </c>
    </row>
    <row r="111" spans="1:10" x14ac:dyDescent="0.25">
      <c r="A111" s="29">
        <f>_xlfn.XLOOKUP(Table1[[#This Row],[Node 1]],Tabel7[ID],Tabel7[UTM_Easting],"")</f>
        <v>767481</v>
      </c>
      <c r="B111" s="30">
        <f>_xlfn.XLOOKUP(Table1[[#This Row],[Node 1]],Tabel7[ID],Tabel7[UTM_Northing],"")</f>
        <v>5898506</v>
      </c>
      <c r="C111" s="30" t="str">
        <f>_xlfn.XLOOKUP(Table1[[#This Row],[Node 1]],Tabel7[ID],Tabel7[UTM_Zone],"")</f>
        <v>31N</v>
      </c>
      <c r="D111" s="30">
        <f>_xlfn.XLOOKUP(Table1[[#This Row],[Node 2]],Tabel7[ID],Tabel7[UTM_Easting],"")</f>
        <v>771037</v>
      </c>
      <c r="E111" s="30">
        <f>_xlfn.XLOOKUP(Table1[[#This Row],[Node 2]],Tabel7[ID],Tabel7[UTM_Northing],"")</f>
        <v>5897327</v>
      </c>
      <c r="F111" s="30" t="str">
        <f>_xlfn.XLOOKUP(Table1[[#This Row],[Node 2]],Tabel7[ID],Tabel7[UTM_Zone],"")</f>
        <v>31N</v>
      </c>
      <c r="G111" s="21">
        <f>_xlfn.XLOOKUP(Table1[[#This Row],[Categorie]],Tabel8[Categorie],Tabel8[Capaciteit],"")</f>
        <v>400</v>
      </c>
      <c r="H111" s="1" t="s">
        <v>121</v>
      </c>
      <c r="I111" s="1" t="s">
        <v>122</v>
      </c>
      <c r="J111" t="str">
        <f>IF(ISNUMBER(FIND("P",Table1[[#This Row],[Node 1]])),"Pipeline",
 IF(ISNUMBER(FIND("W",Table1[[#This Row],[Node 1]])),"Waterway",
 IF(ISNUMBER(FIND("R",Table1[[#This Row],[Node 1]])),"Road",
 "")))</f>
        <v>Road</v>
      </c>
    </row>
    <row r="112" spans="1:10" x14ac:dyDescent="0.25">
      <c r="A112" s="29">
        <f>_xlfn.XLOOKUP(Table1[[#This Row],[Node 1]],Tabel7[ID],Tabel7[UTM_Easting],"")</f>
        <v>771037</v>
      </c>
      <c r="B112" s="30">
        <f>_xlfn.XLOOKUP(Table1[[#This Row],[Node 1]],Tabel7[ID],Tabel7[UTM_Northing],"")</f>
        <v>5897327</v>
      </c>
      <c r="C112" s="30" t="str">
        <f>_xlfn.XLOOKUP(Table1[[#This Row],[Node 1]],Tabel7[ID],Tabel7[UTM_Zone],"")</f>
        <v>31N</v>
      </c>
      <c r="D112" s="30">
        <f>_xlfn.XLOOKUP(Table1[[#This Row],[Node 2]],Tabel7[ID],Tabel7[UTM_Easting],"")</f>
        <v>774179</v>
      </c>
      <c r="E112" s="30">
        <f>_xlfn.XLOOKUP(Table1[[#This Row],[Node 2]],Tabel7[ID],Tabel7[UTM_Northing],"")</f>
        <v>5896241</v>
      </c>
      <c r="F112" s="30" t="str">
        <f>_xlfn.XLOOKUP(Table1[[#This Row],[Node 2]],Tabel7[ID],Tabel7[UTM_Zone],"")</f>
        <v>31N</v>
      </c>
      <c r="G112" s="21">
        <f>_xlfn.XLOOKUP(Table1[[#This Row],[Categorie]],Tabel8[Categorie],Tabel8[Capaciteit],"")</f>
        <v>400</v>
      </c>
      <c r="H112" s="1" t="s">
        <v>122</v>
      </c>
      <c r="I112" s="1" t="s">
        <v>123</v>
      </c>
      <c r="J112" t="str">
        <f>IF(ISNUMBER(FIND("P",Table1[[#This Row],[Node 1]])),"Pipeline",
 IF(ISNUMBER(FIND("W",Table1[[#This Row],[Node 1]])),"Waterway",
 IF(ISNUMBER(FIND("R",Table1[[#This Row],[Node 1]])),"Road",
 "")))</f>
        <v>Road</v>
      </c>
    </row>
    <row r="113" spans="1:10" x14ac:dyDescent="0.25">
      <c r="A113" s="29">
        <f>_xlfn.XLOOKUP(Table1[[#This Row],[Node 1]],Tabel7[ID],Tabel7[UTM_Easting],"")</f>
        <v>774179</v>
      </c>
      <c r="B113" s="30">
        <f>_xlfn.XLOOKUP(Table1[[#This Row],[Node 1]],Tabel7[ID],Tabel7[UTM_Northing],"")</f>
        <v>5896241</v>
      </c>
      <c r="C113" s="30" t="str">
        <f>_xlfn.XLOOKUP(Table1[[#This Row],[Node 1]],Tabel7[ID],Tabel7[UTM_Zone],"")</f>
        <v>31N</v>
      </c>
      <c r="D113" s="30">
        <f>_xlfn.XLOOKUP(Table1[[#This Row],[Node 2]],Tabel7[ID],Tabel7[UTM_Easting],"")</f>
        <v>779750</v>
      </c>
      <c r="E113" s="30">
        <f>_xlfn.XLOOKUP(Table1[[#This Row],[Node 2]],Tabel7[ID],Tabel7[UTM_Northing],"")</f>
        <v>5900277</v>
      </c>
      <c r="F113" s="30" t="str">
        <f>_xlfn.XLOOKUP(Table1[[#This Row],[Node 2]],Tabel7[ID],Tabel7[UTM_Zone],"")</f>
        <v>31N</v>
      </c>
      <c r="G113" s="21">
        <f>_xlfn.XLOOKUP(Table1[[#This Row],[Categorie]],Tabel8[Categorie],Tabel8[Capaciteit],"")</f>
        <v>400</v>
      </c>
      <c r="H113" s="1" t="s">
        <v>123</v>
      </c>
      <c r="I113" s="1" t="s">
        <v>124</v>
      </c>
      <c r="J113" t="str">
        <f>IF(ISNUMBER(FIND("P",Table1[[#This Row],[Node 1]])),"Pipeline",
 IF(ISNUMBER(FIND("W",Table1[[#This Row],[Node 1]])),"Waterway",
 IF(ISNUMBER(FIND("R",Table1[[#This Row],[Node 1]])),"Road",
 "")))</f>
        <v>Road</v>
      </c>
    </row>
    <row r="114" spans="1:10" x14ac:dyDescent="0.25">
      <c r="A114" s="29">
        <f>_xlfn.XLOOKUP(Table1[[#This Row],[Node 1]],Tabel7[ID],Tabel7[UTM_Easting],"")</f>
        <v>779750</v>
      </c>
      <c r="B114" s="30">
        <f>_xlfn.XLOOKUP(Table1[[#This Row],[Node 1]],Tabel7[ID],Tabel7[UTM_Northing],"")</f>
        <v>5900277</v>
      </c>
      <c r="C114" s="30" t="str">
        <f>_xlfn.XLOOKUP(Table1[[#This Row],[Node 1]],Tabel7[ID],Tabel7[UTM_Zone],"")</f>
        <v>31N</v>
      </c>
      <c r="D114" s="30">
        <f>_xlfn.XLOOKUP(Table1[[#This Row],[Node 2]],Tabel7[ID],Tabel7[UTM_Easting],"")</f>
        <v>780874</v>
      </c>
      <c r="E114" s="30">
        <f>_xlfn.XLOOKUP(Table1[[#This Row],[Node 2]],Tabel7[ID],Tabel7[UTM_Northing],"")</f>
        <v>5900195</v>
      </c>
      <c r="F114" s="30" t="str">
        <f>_xlfn.XLOOKUP(Table1[[#This Row],[Node 2]],Tabel7[ID],Tabel7[UTM_Zone],"")</f>
        <v>31N</v>
      </c>
      <c r="G114" s="21">
        <f>_xlfn.XLOOKUP(Table1[[#This Row],[Categorie]],Tabel8[Categorie],Tabel8[Capaciteit],"")</f>
        <v>400</v>
      </c>
      <c r="H114" s="1" t="s">
        <v>124</v>
      </c>
      <c r="I114" s="1" t="s">
        <v>125</v>
      </c>
      <c r="J114" t="str">
        <f>IF(ISNUMBER(FIND("P",Table1[[#This Row],[Node 1]])),"Pipeline",
 IF(ISNUMBER(FIND("W",Table1[[#This Row],[Node 1]])),"Waterway",
 IF(ISNUMBER(FIND("R",Table1[[#This Row],[Node 1]])),"Road",
 "")))</f>
        <v>Road</v>
      </c>
    </row>
    <row r="115" spans="1:10" x14ac:dyDescent="0.25">
      <c r="A115" s="29">
        <f>_xlfn.XLOOKUP(Table1[[#This Row],[Node 1]],Tabel7[ID],Tabel7[UTM_Easting],"")</f>
        <v>780874</v>
      </c>
      <c r="B115" s="30">
        <f>_xlfn.XLOOKUP(Table1[[#This Row],[Node 1]],Tabel7[ID],Tabel7[UTM_Northing],"")</f>
        <v>5900195</v>
      </c>
      <c r="C115" s="30" t="str">
        <f>_xlfn.XLOOKUP(Table1[[#This Row],[Node 1]],Tabel7[ID],Tabel7[UTM_Zone],"")</f>
        <v>31N</v>
      </c>
      <c r="D115" s="30">
        <f>_xlfn.XLOOKUP(Table1[[#This Row],[Node 2]],Tabel7[ID],Tabel7[UTM_Easting],"")</f>
        <v>782409</v>
      </c>
      <c r="E115" s="30">
        <f>_xlfn.XLOOKUP(Table1[[#This Row],[Node 2]],Tabel7[ID],Tabel7[UTM_Northing],"")</f>
        <v>5900680</v>
      </c>
      <c r="F115" s="30" t="str">
        <f>_xlfn.XLOOKUP(Table1[[#This Row],[Node 2]],Tabel7[ID],Tabel7[UTM_Zone],"")</f>
        <v>31N</v>
      </c>
      <c r="G115" s="21">
        <f>_xlfn.XLOOKUP(Table1[[#This Row],[Categorie]],Tabel8[Categorie],Tabel8[Capaciteit],"")</f>
        <v>400</v>
      </c>
      <c r="H115" s="1" t="s">
        <v>125</v>
      </c>
      <c r="I115" s="1" t="s">
        <v>126</v>
      </c>
      <c r="J115" t="str">
        <f>IF(ISNUMBER(FIND("P",Table1[[#This Row],[Node 1]])),"Pipeline",
 IF(ISNUMBER(FIND("W",Table1[[#This Row],[Node 1]])),"Waterway",
 IF(ISNUMBER(FIND("R",Table1[[#This Row],[Node 1]])),"Road",
 "")))</f>
        <v>Road</v>
      </c>
    </row>
    <row r="116" spans="1:10" x14ac:dyDescent="0.25">
      <c r="A116" s="29">
        <f>_xlfn.XLOOKUP(Table1[[#This Row],[Node 1]],Tabel7[ID],Tabel7[UTM_Easting],"")</f>
        <v>760269</v>
      </c>
      <c r="B116" s="30">
        <f>_xlfn.XLOOKUP(Table1[[#This Row],[Node 1]],Tabel7[ID],Tabel7[UTM_Northing],"")</f>
        <v>5898288</v>
      </c>
      <c r="C116" s="30" t="str">
        <f>_xlfn.XLOOKUP(Table1[[#This Row],[Node 1]],Tabel7[ID],Tabel7[UTM_Zone],"")</f>
        <v>31N</v>
      </c>
      <c r="D116" s="30">
        <f>_xlfn.XLOOKUP(Table1[[#This Row],[Node 2]],Tabel7[ID],Tabel7[UTM_Easting],"")</f>
        <v>761010</v>
      </c>
      <c r="E116" s="30">
        <f>_xlfn.XLOOKUP(Table1[[#This Row],[Node 2]],Tabel7[ID],Tabel7[UTM_Northing],"")</f>
        <v>5891805</v>
      </c>
      <c r="F116" s="30" t="str">
        <f>_xlfn.XLOOKUP(Table1[[#This Row],[Node 2]],Tabel7[ID],Tabel7[UTM_Zone],"")</f>
        <v>31N</v>
      </c>
      <c r="G116" s="21">
        <f>_xlfn.XLOOKUP(Table1[[#This Row],[Categorie]],Tabel8[Categorie],Tabel8[Capaciteit],"")</f>
        <v>400</v>
      </c>
      <c r="H116" s="22" t="s">
        <v>102</v>
      </c>
      <c r="I116" s="1" t="s">
        <v>127</v>
      </c>
      <c r="J116" t="str">
        <f>IF(ISNUMBER(FIND("P",Table1[[#This Row],[Node 1]])),"Pipeline",
 IF(ISNUMBER(FIND("W",Table1[[#This Row],[Node 1]])),"Waterway",
 IF(ISNUMBER(FIND("R",Table1[[#This Row],[Node 1]])),"Road",
 "")))</f>
        <v>Road</v>
      </c>
    </row>
    <row r="117" spans="1:10" x14ac:dyDescent="0.25">
      <c r="A117" s="29">
        <f>_xlfn.XLOOKUP(Table1[[#This Row],[Node 1]],Tabel7[ID],Tabel7[UTM_Easting],"")</f>
        <v>761010</v>
      </c>
      <c r="B117" s="30">
        <f>_xlfn.XLOOKUP(Table1[[#This Row],[Node 1]],Tabel7[ID],Tabel7[UTM_Northing],"")</f>
        <v>5891805</v>
      </c>
      <c r="C117" s="30" t="str">
        <f>_xlfn.XLOOKUP(Table1[[#This Row],[Node 1]],Tabel7[ID],Tabel7[UTM_Zone],"")</f>
        <v>31N</v>
      </c>
      <c r="D117" s="30">
        <f>_xlfn.XLOOKUP(Table1[[#This Row],[Node 2]],Tabel7[ID],Tabel7[UTM_Easting],"")</f>
        <v>760806</v>
      </c>
      <c r="E117" s="30">
        <f>_xlfn.XLOOKUP(Table1[[#This Row],[Node 2]],Tabel7[ID],Tabel7[UTM_Northing],"")</f>
        <v>5890116</v>
      </c>
      <c r="F117" s="30" t="str">
        <f>_xlfn.XLOOKUP(Table1[[#This Row],[Node 2]],Tabel7[ID],Tabel7[UTM_Zone],"")</f>
        <v>31N</v>
      </c>
      <c r="G117" s="21">
        <f>_xlfn.XLOOKUP(Table1[[#This Row],[Categorie]],Tabel8[Categorie],Tabel8[Capaciteit],"")</f>
        <v>400</v>
      </c>
      <c r="H117" s="1" t="s">
        <v>127</v>
      </c>
      <c r="I117" s="1" t="s">
        <v>128</v>
      </c>
      <c r="J117" t="str">
        <f>IF(ISNUMBER(FIND("P",Table1[[#This Row],[Node 1]])),"Pipeline",
 IF(ISNUMBER(FIND("W",Table1[[#This Row],[Node 1]])),"Waterway",
 IF(ISNUMBER(FIND("R",Table1[[#This Row],[Node 1]])),"Road",
 "")))</f>
        <v>Road</v>
      </c>
    </row>
    <row r="118" spans="1:10" x14ac:dyDescent="0.25">
      <c r="A118" s="29">
        <f>_xlfn.XLOOKUP(Table1[[#This Row],[Node 1]],Tabel7[ID],Tabel7[UTM_Easting],"")</f>
        <v>760806</v>
      </c>
      <c r="B118" s="30">
        <f>_xlfn.XLOOKUP(Table1[[#This Row],[Node 1]],Tabel7[ID],Tabel7[UTM_Northing],"")</f>
        <v>5890116</v>
      </c>
      <c r="C118" s="30" t="str">
        <f>_xlfn.XLOOKUP(Table1[[#This Row],[Node 1]],Tabel7[ID],Tabel7[UTM_Zone],"")</f>
        <v>31N</v>
      </c>
      <c r="D118" s="30">
        <f>_xlfn.XLOOKUP(Table1[[#This Row],[Node 2]],Tabel7[ID],Tabel7[UTM_Easting],"")</f>
        <v>759582</v>
      </c>
      <c r="E118" s="30">
        <f>_xlfn.XLOOKUP(Table1[[#This Row],[Node 2]],Tabel7[ID],Tabel7[UTM_Northing],"")</f>
        <v>5886537</v>
      </c>
      <c r="F118" s="30" t="str">
        <f>_xlfn.XLOOKUP(Table1[[#This Row],[Node 2]],Tabel7[ID],Tabel7[UTM_Zone],"")</f>
        <v>31N</v>
      </c>
      <c r="G118" s="21">
        <f>_xlfn.XLOOKUP(Table1[[#This Row],[Categorie]],Tabel8[Categorie],Tabel8[Capaciteit],"")</f>
        <v>400</v>
      </c>
      <c r="H118" s="1" t="s">
        <v>128</v>
      </c>
      <c r="I118" s="1" t="s">
        <v>129</v>
      </c>
      <c r="J118" t="str">
        <f>IF(ISNUMBER(FIND("P",Table1[[#This Row],[Node 1]])),"Pipeline",
 IF(ISNUMBER(FIND("W",Table1[[#This Row],[Node 1]])),"Waterway",
 IF(ISNUMBER(FIND("R",Table1[[#This Row],[Node 1]])),"Road",
 "")))</f>
        <v>Road</v>
      </c>
    </row>
    <row r="119" spans="1:10" x14ac:dyDescent="0.25">
      <c r="A119" s="29">
        <f>_xlfn.XLOOKUP(Table1[[#This Row],[Node 1]],Tabel7[ID],Tabel7[UTM_Easting],"")</f>
        <v>759582</v>
      </c>
      <c r="B119" s="30">
        <f>_xlfn.XLOOKUP(Table1[[#This Row],[Node 1]],Tabel7[ID],Tabel7[UTM_Northing],"")</f>
        <v>5886537</v>
      </c>
      <c r="C119" s="30" t="str">
        <f>_xlfn.XLOOKUP(Table1[[#This Row],[Node 1]],Tabel7[ID],Tabel7[UTM_Zone],"")</f>
        <v>31N</v>
      </c>
      <c r="D119" s="30">
        <f>_xlfn.XLOOKUP(Table1[[#This Row],[Node 2]],Tabel7[ID],Tabel7[UTM_Easting],"")</f>
        <v>757980</v>
      </c>
      <c r="E119" s="30">
        <f>_xlfn.XLOOKUP(Table1[[#This Row],[Node 2]],Tabel7[ID],Tabel7[UTM_Northing],"")</f>
        <v>5884722</v>
      </c>
      <c r="F119" s="30" t="str">
        <f>_xlfn.XLOOKUP(Table1[[#This Row],[Node 2]],Tabel7[ID],Tabel7[UTM_Zone],"")</f>
        <v>31N</v>
      </c>
      <c r="G119" s="21">
        <f>_xlfn.XLOOKUP(Table1[[#This Row],[Categorie]],Tabel8[Categorie],Tabel8[Capaciteit],"")</f>
        <v>400</v>
      </c>
      <c r="H119" s="1" t="s">
        <v>129</v>
      </c>
      <c r="I119" s="1" t="s">
        <v>130</v>
      </c>
      <c r="J119" t="str">
        <f>IF(ISNUMBER(FIND("P",Table1[[#This Row],[Node 1]])),"Pipeline",
 IF(ISNUMBER(FIND("W",Table1[[#This Row],[Node 1]])),"Waterway",
 IF(ISNUMBER(FIND("R",Table1[[#This Row],[Node 1]])),"Road",
 "")))</f>
        <v>Road</v>
      </c>
    </row>
    <row r="120" spans="1:10" x14ac:dyDescent="0.25">
      <c r="A120" s="29">
        <f>_xlfn.XLOOKUP(Table1[[#This Row],[Node 1]],Tabel7[ID],Tabel7[UTM_Easting],"")</f>
        <v>757980</v>
      </c>
      <c r="B120" s="30">
        <f>_xlfn.XLOOKUP(Table1[[#This Row],[Node 1]],Tabel7[ID],Tabel7[UTM_Northing],"")</f>
        <v>5884722</v>
      </c>
      <c r="C120" s="30" t="str">
        <f>_xlfn.XLOOKUP(Table1[[#This Row],[Node 1]],Tabel7[ID],Tabel7[UTM_Zone],"")</f>
        <v>31N</v>
      </c>
      <c r="D120" s="30">
        <f>_xlfn.XLOOKUP(Table1[[#This Row],[Node 2]],Tabel7[ID],Tabel7[UTM_Easting],"")</f>
        <v>752470</v>
      </c>
      <c r="E120" s="30">
        <f>_xlfn.XLOOKUP(Table1[[#This Row],[Node 2]],Tabel7[ID],Tabel7[UTM_Northing],"")</f>
        <v>5880452</v>
      </c>
      <c r="F120" s="30" t="str">
        <f>_xlfn.XLOOKUP(Table1[[#This Row],[Node 2]],Tabel7[ID],Tabel7[UTM_Zone],"")</f>
        <v>31N</v>
      </c>
      <c r="G120" s="21">
        <f>_xlfn.XLOOKUP(Table1[[#This Row],[Categorie]],Tabel8[Categorie],Tabel8[Capaciteit],"")</f>
        <v>400</v>
      </c>
      <c r="H120" s="1" t="s">
        <v>130</v>
      </c>
      <c r="I120" s="1" t="s">
        <v>131</v>
      </c>
      <c r="J120" t="str">
        <f>IF(ISNUMBER(FIND("P",Table1[[#This Row],[Node 1]])),"Pipeline",
 IF(ISNUMBER(FIND("W",Table1[[#This Row],[Node 1]])),"Waterway",
 IF(ISNUMBER(FIND("R",Table1[[#This Row],[Node 1]])),"Road",
 "")))</f>
        <v>Road</v>
      </c>
    </row>
    <row r="121" spans="1:10" x14ac:dyDescent="0.25">
      <c r="A121" s="29">
        <f>_xlfn.XLOOKUP(Table1[[#This Row],[Node 1]],Tabel7[ID],Tabel7[UTM_Easting],"")</f>
        <v>752470</v>
      </c>
      <c r="B121" s="30">
        <f>_xlfn.XLOOKUP(Table1[[#This Row],[Node 1]],Tabel7[ID],Tabel7[UTM_Northing],"")</f>
        <v>5880452</v>
      </c>
      <c r="C121" s="30" t="str">
        <f>_xlfn.XLOOKUP(Table1[[#This Row],[Node 1]],Tabel7[ID],Tabel7[UTM_Zone],"")</f>
        <v>31N</v>
      </c>
      <c r="D121" s="30">
        <f>_xlfn.XLOOKUP(Table1[[#This Row],[Node 2]],Tabel7[ID],Tabel7[UTM_Easting],"")</f>
        <v>748174</v>
      </c>
      <c r="E121" s="30">
        <f>_xlfn.XLOOKUP(Table1[[#This Row],[Node 2]],Tabel7[ID],Tabel7[UTM_Northing],"")</f>
        <v>5878564</v>
      </c>
      <c r="F121" s="30" t="str">
        <f>_xlfn.XLOOKUP(Table1[[#This Row],[Node 2]],Tabel7[ID],Tabel7[UTM_Zone],"")</f>
        <v>31N</v>
      </c>
      <c r="G121" s="21">
        <f>_xlfn.XLOOKUP(Table1[[#This Row],[Categorie]],Tabel8[Categorie],Tabel8[Capaciteit],"")</f>
        <v>400</v>
      </c>
      <c r="H121" s="1" t="s">
        <v>131</v>
      </c>
      <c r="I121" s="1" t="s">
        <v>132</v>
      </c>
      <c r="J121" t="str">
        <f>IF(ISNUMBER(FIND("P",Table1[[#This Row],[Node 1]])),"Pipeline",
 IF(ISNUMBER(FIND("W",Table1[[#This Row],[Node 1]])),"Waterway",
 IF(ISNUMBER(FIND("R",Table1[[#This Row],[Node 1]])),"Road",
 "")))</f>
        <v>Road</v>
      </c>
    </row>
    <row r="122" spans="1:10" x14ac:dyDescent="0.25">
      <c r="A122" s="29">
        <f>_xlfn.XLOOKUP(Table1[[#This Row],[Node 1]],Tabel7[ID],Tabel7[UTM_Easting],"")</f>
        <v>748174</v>
      </c>
      <c r="B122" s="30">
        <f>_xlfn.XLOOKUP(Table1[[#This Row],[Node 1]],Tabel7[ID],Tabel7[UTM_Northing],"")</f>
        <v>5878564</v>
      </c>
      <c r="C122" s="30" t="str">
        <f>_xlfn.XLOOKUP(Table1[[#This Row],[Node 1]],Tabel7[ID],Tabel7[UTM_Zone],"")</f>
        <v>31N</v>
      </c>
      <c r="D122" s="30">
        <f>_xlfn.XLOOKUP(Table1[[#This Row],[Node 2]],Tabel7[ID],Tabel7[UTM_Easting],"")</f>
        <v>747171</v>
      </c>
      <c r="E122" s="30">
        <f>_xlfn.XLOOKUP(Table1[[#This Row],[Node 2]],Tabel7[ID],Tabel7[UTM_Northing],"")</f>
        <v>5877041</v>
      </c>
      <c r="F122" s="30" t="str">
        <f>_xlfn.XLOOKUP(Table1[[#This Row],[Node 2]],Tabel7[ID],Tabel7[UTM_Zone],"")</f>
        <v>31N</v>
      </c>
      <c r="G122" s="21">
        <f>_xlfn.XLOOKUP(Table1[[#This Row],[Categorie]],Tabel8[Categorie],Tabel8[Capaciteit],"")</f>
        <v>400</v>
      </c>
      <c r="H122" s="1" t="s">
        <v>132</v>
      </c>
      <c r="I122" s="1" t="s">
        <v>133</v>
      </c>
      <c r="J122" t="str">
        <f>IF(ISNUMBER(FIND("P",Table1[[#This Row],[Node 1]])),"Pipeline",
 IF(ISNUMBER(FIND("W",Table1[[#This Row],[Node 1]])),"Waterway",
 IF(ISNUMBER(FIND("R",Table1[[#This Row],[Node 1]])),"Road",
 "")))</f>
        <v>Road</v>
      </c>
    </row>
    <row r="123" spans="1:10" x14ac:dyDescent="0.25">
      <c r="A123" s="29">
        <f>_xlfn.XLOOKUP(Table1[[#This Row],[Node 1]],Tabel7[ID],Tabel7[UTM_Easting],"")</f>
        <v>747171</v>
      </c>
      <c r="B123" s="30">
        <f>_xlfn.XLOOKUP(Table1[[#This Row],[Node 1]],Tabel7[ID],Tabel7[UTM_Northing],"")</f>
        <v>5877041</v>
      </c>
      <c r="C123" s="30" t="str">
        <f>_xlfn.XLOOKUP(Table1[[#This Row],[Node 1]],Tabel7[ID],Tabel7[UTM_Zone],"")</f>
        <v>31N</v>
      </c>
      <c r="D123" s="30">
        <f>_xlfn.XLOOKUP(Table1[[#This Row],[Node 2]],Tabel7[ID],Tabel7[UTM_Easting],"")</f>
        <v>744476</v>
      </c>
      <c r="E123" s="30">
        <f>_xlfn.XLOOKUP(Table1[[#This Row],[Node 2]],Tabel7[ID],Tabel7[UTM_Northing],"")</f>
        <v>5875436</v>
      </c>
      <c r="F123" s="30" t="str">
        <f>_xlfn.XLOOKUP(Table1[[#This Row],[Node 2]],Tabel7[ID],Tabel7[UTM_Zone],"")</f>
        <v>31N</v>
      </c>
      <c r="G123" s="21">
        <f>_xlfn.XLOOKUP(Table1[[#This Row],[Categorie]],Tabel8[Categorie],Tabel8[Capaciteit],"")</f>
        <v>400</v>
      </c>
      <c r="H123" s="1" t="s">
        <v>133</v>
      </c>
      <c r="I123" s="1" t="s">
        <v>134</v>
      </c>
      <c r="J123" t="str">
        <f>IF(ISNUMBER(FIND("P",Table1[[#This Row],[Node 1]])),"Pipeline",
 IF(ISNUMBER(FIND("W",Table1[[#This Row],[Node 1]])),"Waterway",
 IF(ISNUMBER(FIND("R",Table1[[#This Row],[Node 1]])),"Road",
 "")))</f>
        <v>Road</v>
      </c>
    </row>
    <row r="124" spans="1:10" x14ac:dyDescent="0.25">
      <c r="A124" s="29">
        <f>_xlfn.XLOOKUP(Table1[[#This Row],[Node 1]],Tabel7[ID],Tabel7[UTM_Easting],"")</f>
        <v>744476</v>
      </c>
      <c r="B124" s="30">
        <f>_xlfn.XLOOKUP(Table1[[#This Row],[Node 1]],Tabel7[ID],Tabel7[UTM_Northing],"")</f>
        <v>5875436</v>
      </c>
      <c r="C124" s="30" t="str">
        <f>_xlfn.XLOOKUP(Table1[[#This Row],[Node 1]],Tabel7[ID],Tabel7[UTM_Zone],"")</f>
        <v>31N</v>
      </c>
      <c r="D124" s="30">
        <f>_xlfn.XLOOKUP(Table1[[#This Row],[Node 2]],Tabel7[ID],Tabel7[UTM_Easting],"")</f>
        <v>740165</v>
      </c>
      <c r="E124" s="30">
        <f>_xlfn.XLOOKUP(Table1[[#This Row],[Node 2]],Tabel7[ID],Tabel7[UTM_Northing],"")</f>
        <v>5874708</v>
      </c>
      <c r="F124" s="30" t="str">
        <f>_xlfn.XLOOKUP(Table1[[#This Row],[Node 2]],Tabel7[ID],Tabel7[UTM_Zone],"")</f>
        <v>31N</v>
      </c>
      <c r="G124" s="21">
        <f>_xlfn.XLOOKUP(Table1[[#This Row],[Categorie]],Tabel8[Categorie],Tabel8[Capaciteit],"")</f>
        <v>400</v>
      </c>
      <c r="H124" s="1" t="s">
        <v>134</v>
      </c>
      <c r="I124" s="1" t="s">
        <v>135</v>
      </c>
      <c r="J124" t="str">
        <f>IF(ISNUMBER(FIND("P",Table1[[#This Row],[Node 1]])),"Pipeline",
 IF(ISNUMBER(FIND("W",Table1[[#This Row],[Node 1]])),"Waterway",
 IF(ISNUMBER(FIND("R",Table1[[#This Row],[Node 1]])),"Road",
 "")))</f>
        <v>Road</v>
      </c>
    </row>
    <row r="125" spans="1:10" x14ac:dyDescent="0.25">
      <c r="A125" s="29">
        <f>_xlfn.XLOOKUP(Table1[[#This Row],[Node 1]],Tabel7[ID],Tabel7[UTM_Easting],"")</f>
        <v>740165</v>
      </c>
      <c r="B125" s="30">
        <f>_xlfn.XLOOKUP(Table1[[#This Row],[Node 1]],Tabel7[ID],Tabel7[UTM_Northing],"")</f>
        <v>5874708</v>
      </c>
      <c r="C125" s="30" t="str">
        <f>_xlfn.XLOOKUP(Table1[[#This Row],[Node 1]],Tabel7[ID],Tabel7[UTM_Zone],"")</f>
        <v>31N</v>
      </c>
      <c r="D125" s="30">
        <f>_xlfn.XLOOKUP(Table1[[#This Row],[Node 2]],Tabel7[ID],Tabel7[UTM_Easting],"")</f>
        <v>738290</v>
      </c>
      <c r="E125" s="30">
        <f>_xlfn.XLOOKUP(Table1[[#This Row],[Node 2]],Tabel7[ID],Tabel7[UTM_Northing],"")</f>
        <v>5875001</v>
      </c>
      <c r="F125" s="30" t="str">
        <f>_xlfn.XLOOKUP(Table1[[#This Row],[Node 2]],Tabel7[ID],Tabel7[UTM_Zone],"")</f>
        <v>31N</v>
      </c>
      <c r="G125" s="21">
        <f>_xlfn.XLOOKUP(Table1[[#This Row],[Categorie]],Tabel8[Categorie],Tabel8[Capaciteit],"")</f>
        <v>400</v>
      </c>
      <c r="H125" s="1" t="s">
        <v>135</v>
      </c>
      <c r="I125" s="1" t="s">
        <v>53</v>
      </c>
      <c r="J125" t="str">
        <f>IF(ISNUMBER(FIND("P",Table1[[#This Row],[Node 1]])),"Pipeline",
 IF(ISNUMBER(FIND("W",Table1[[#This Row],[Node 1]])),"Waterway",
 IF(ISNUMBER(FIND("R",Table1[[#This Row],[Node 1]])),"Road",
 "")))</f>
        <v>Road</v>
      </c>
    </row>
    <row r="126" spans="1:10" x14ac:dyDescent="0.25">
      <c r="A126" s="29">
        <f>_xlfn.XLOOKUP(Table1[[#This Row],[Node 1]],Tabel7[ID],Tabel7[UTM_Easting],"")</f>
        <v>733570</v>
      </c>
      <c r="B126" s="30">
        <f>_xlfn.XLOOKUP(Table1[[#This Row],[Node 1]],Tabel7[ID],Tabel7[UTM_Northing],"")</f>
        <v>5845352</v>
      </c>
      <c r="C126" s="30" t="str">
        <f>_xlfn.XLOOKUP(Table1[[#This Row],[Node 1]],Tabel7[ID],Tabel7[UTM_Zone],"")</f>
        <v>31N</v>
      </c>
      <c r="D126" s="30">
        <f>_xlfn.XLOOKUP(Table1[[#This Row],[Node 2]],Tabel7[ID],Tabel7[UTM_Easting],"")</f>
        <v>736085</v>
      </c>
      <c r="E126" s="30">
        <f>_xlfn.XLOOKUP(Table1[[#This Row],[Node 2]],Tabel7[ID],Tabel7[UTM_Northing],"")</f>
        <v>5845811</v>
      </c>
      <c r="F126" s="30" t="str">
        <f>_xlfn.XLOOKUP(Table1[[#This Row],[Node 2]],Tabel7[ID],Tabel7[UTM_Zone],"")</f>
        <v>31N</v>
      </c>
      <c r="G126" s="21">
        <f>_xlfn.XLOOKUP(Table1[[#This Row],[Categorie]],Tabel8[Categorie],Tabel8[Capaciteit],"")</f>
        <v>400</v>
      </c>
      <c r="H126" s="22" t="s">
        <v>44</v>
      </c>
      <c r="I126" s="1" t="s">
        <v>136</v>
      </c>
      <c r="J126" t="str">
        <f>IF(ISNUMBER(FIND("P",Table1[[#This Row],[Node 1]])),"Pipeline",
 IF(ISNUMBER(FIND("W",Table1[[#This Row],[Node 1]])),"Waterway",
 IF(ISNUMBER(FIND("R",Table1[[#This Row],[Node 1]])),"Road",
 "")))</f>
        <v>Road</v>
      </c>
    </row>
    <row r="127" spans="1:10" x14ac:dyDescent="0.25">
      <c r="A127" s="29">
        <f>_xlfn.XLOOKUP(Table1[[#This Row],[Node 1]],Tabel7[ID],Tabel7[UTM_Easting],"")</f>
        <v>736085</v>
      </c>
      <c r="B127" s="30">
        <f>_xlfn.XLOOKUP(Table1[[#This Row],[Node 1]],Tabel7[ID],Tabel7[UTM_Northing],"")</f>
        <v>5845811</v>
      </c>
      <c r="C127" s="30" t="str">
        <f>_xlfn.XLOOKUP(Table1[[#This Row],[Node 1]],Tabel7[ID],Tabel7[UTM_Zone],"")</f>
        <v>31N</v>
      </c>
      <c r="D127" s="30">
        <f>_xlfn.XLOOKUP(Table1[[#This Row],[Node 2]],Tabel7[ID],Tabel7[UTM_Easting],"")</f>
        <v>737415</v>
      </c>
      <c r="E127" s="30">
        <f>_xlfn.XLOOKUP(Table1[[#This Row],[Node 2]],Tabel7[ID],Tabel7[UTM_Northing],"")</f>
        <v>5846489</v>
      </c>
      <c r="F127" s="30" t="str">
        <f>_xlfn.XLOOKUP(Table1[[#This Row],[Node 2]],Tabel7[ID],Tabel7[UTM_Zone],"")</f>
        <v>31N</v>
      </c>
      <c r="G127" s="21">
        <f>_xlfn.XLOOKUP(Table1[[#This Row],[Categorie]],Tabel8[Categorie],Tabel8[Capaciteit],"")</f>
        <v>400</v>
      </c>
      <c r="H127" s="1" t="s">
        <v>136</v>
      </c>
      <c r="I127" s="1" t="s">
        <v>137</v>
      </c>
      <c r="J127" t="str">
        <f>IF(ISNUMBER(FIND("P",Table1[[#This Row],[Node 1]])),"Pipeline",
 IF(ISNUMBER(FIND("W",Table1[[#This Row],[Node 1]])),"Waterway",
 IF(ISNUMBER(FIND("R",Table1[[#This Row],[Node 1]])),"Road",
 "")))</f>
        <v>Road</v>
      </c>
    </row>
    <row r="128" spans="1:10" x14ac:dyDescent="0.25">
      <c r="A128" s="29">
        <f>_xlfn.XLOOKUP(Table1[[#This Row],[Node 1]],Tabel7[ID],Tabel7[UTM_Easting],"")</f>
        <v>737415</v>
      </c>
      <c r="B128" s="30">
        <f>_xlfn.XLOOKUP(Table1[[#This Row],[Node 1]],Tabel7[ID],Tabel7[UTM_Northing],"")</f>
        <v>5846489</v>
      </c>
      <c r="C128" s="30" t="str">
        <f>_xlfn.XLOOKUP(Table1[[#This Row],[Node 1]],Tabel7[ID],Tabel7[UTM_Zone],"")</f>
        <v>31N</v>
      </c>
      <c r="D128" s="30">
        <f>_xlfn.XLOOKUP(Table1[[#This Row],[Node 2]],Tabel7[ID],Tabel7[UTM_Easting],"")</f>
        <v>745221</v>
      </c>
      <c r="E128" s="30">
        <f>_xlfn.XLOOKUP(Table1[[#This Row],[Node 2]],Tabel7[ID],Tabel7[UTM_Northing],"")</f>
        <v>5846479</v>
      </c>
      <c r="F128" s="30" t="str">
        <f>_xlfn.XLOOKUP(Table1[[#This Row],[Node 2]],Tabel7[ID],Tabel7[UTM_Zone],"")</f>
        <v>31N</v>
      </c>
      <c r="G128" s="21">
        <f>_xlfn.XLOOKUP(Table1[[#This Row],[Categorie]],Tabel8[Categorie],Tabel8[Capaciteit],"")</f>
        <v>400</v>
      </c>
      <c r="H128" s="1" t="s">
        <v>137</v>
      </c>
      <c r="I128" s="1" t="s">
        <v>138</v>
      </c>
      <c r="J128" t="str">
        <f>IF(ISNUMBER(FIND("P",Table1[[#This Row],[Node 1]])),"Pipeline",
 IF(ISNUMBER(FIND("W",Table1[[#This Row],[Node 1]])),"Waterway",
 IF(ISNUMBER(FIND("R",Table1[[#This Row],[Node 1]])),"Road",
 "")))</f>
        <v>Road</v>
      </c>
    </row>
    <row r="129" spans="1:10" x14ac:dyDescent="0.25">
      <c r="A129" s="29">
        <f>_xlfn.XLOOKUP(Table1[[#This Row],[Node 1]],Tabel7[ID],Tabel7[UTM_Easting],"")</f>
        <v>745221</v>
      </c>
      <c r="B129" s="30">
        <f>_xlfn.XLOOKUP(Table1[[#This Row],[Node 1]],Tabel7[ID],Tabel7[UTM_Northing],"")</f>
        <v>5846479</v>
      </c>
      <c r="C129" s="30" t="str">
        <f>_xlfn.XLOOKUP(Table1[[#This Row],[Node 1]],Tabel7[ID],Tabel7[UTM_Zone],"")</f>
        <v>31N</v>
      </c>
      <c r="D129" s="30">
        <f>_xlfn.XLOOKUP(Table1[[#This Row],[Node 2]],Tabel7[ID],Tabel7[UTM_Easting],"")</f>
        <v>747934</v>
      </c>
      <c r="E129" s="30">
        <f>_xlfn.XLOOKUP(Table1[[#This Row],[Node 2]],Tabel7[ID],Tabel7[UTM_Northing],"")</f>
        <v>5847745</v>
      </c>
      <c r="F129" s="30" t="str">
        <f>_xlfn.XLOOKUP(Table1[[#This Row],[Node 2]],Tabel7[ID],Tabel7[UTM_Zone],"")</f>
        <v>31N</v>
      </c>
      <c r="G129" s="21">
        <f>_xlfn.XLOOKUP(Table1[[#This Row],[Categorie]],Tabel8[Categorie],Tabel8[Capaciteit],"")</f>
        <v>400</v>
      </c>
      <c r="H129" s="1" t="s">
        <v>138</v>
      </c>
      <c r="I129" s="1" t="s">
        <v>139</v>
      </c>
      <c r="J129" t="str">
        <f>IF(ISNUMBER(FIND("P",Table1[[#This Row],[Node 1]])),"Pipeline",
 IF(ISNUMBER(FIND("W",Table1[[#This Row],[Node 1]])),"Waterway",
 IF(ISNUMBER(FIND("R",Table1[[#This Row],[Node 1]])),"Road",
 "")))</f>
        <v>Road</v>
      </c>
    </row>
    <row r="130" spans="1:10" x14ac:dyDescent="0.25">
      <c r="A130" s="29">
        <f>_xlfn.XLOOKUP(Table1[[#This Row],[Node 1]],Tabel7[ID],Tabel7[UTM_Easting],"")</f>
        <v>747934</v>
      </c>
      <c r="B130" s="30">
        <f>_xlfn.XLOOKUP(Table1[[#This Row],[Node 1]],Tabel7[ID],Tabel7[UTM_Northing],"")</f>
        <v>5847745</v>
      </c>
      <c r="C130" s="30" t="str">
        <f>_xlfn.XLOOKUP(Table1[[#This Row],[Node 1]],Tabel7[ID],Tabel7[UTM_Zone],"")</f>
        <v>31N</v>
      </c>
      <c r="D130" s="30">
        <f>_xlfn.XLOOKUP(Table1[[#This Row],[Node 2]],Tabel7[ID],Tabel7[UTM_Easting],"")</f>
        <v>755786</v>
      </c>
      <c r="E130" s="30">
        <f>_xlfn.XLOOKUP(Table1[[#This Row],[Node 2]],Tabel7[ID],Tabel7[UTM_Northing],"")</f>
        <v>5848765</v>
      </c>
      <c r="F130" s="30" t="str">
        <f>_xlfn.XLOOKUP(Table1[[#This Row],[Node 2]],Tabel7[ID],Tabel7[UTM_Zone],"")</f>
        <v>31N</v>
      </c>
      <c r="G130" s="21">
        <f>_xlfn.XLOOKUP(Table1[[#This Row],[Categorie]],Tabel8[Categorie],Tabel8[Capaciteit],"")</f>
        <v>400</v>
      </c>
      <c r="H130" s="1" t="s">
        <v>139</v>
      </c>
      <c r="I130" s="1" t="s">
        <v>140</v>
      </c>
      <c r="J130" t="str">
        <f>IF(ISNUMBER(FIND("P",Table1[[#This Row],[Node 1]])),"Pipeline",
 IF(ISNUMBER(FIND("W",Table1[[#This Row],[Node 1]])),"Waterway",
 IF(ISNUMBER(FIND("R",Table1[[#This Row],[Node 1]])),"Road",
 "")))</f>
        <v>Road</v>
      </c>
    </row>
    <row r="131" spans="1:10" x14ac:dyDescent="0.25">
      <c r="A131" s="29">
        <f>_xlfn.XLOOKUP(Table1[[#This Row],[Node 1]],Tabel7[ID],Tabel7[UTM_Easting],"")</f>
        <v>755786</v>
      </c>
      <c r="B131" s="30">
        <f>_xlfn.XLOOKUP(Table1[[#This Row],[Node 1]],Tabel7[ID],Tabel7[UTM_Northing],"")</f>
        <v>5848765</v>
      </c>
      <c r="C131" s="30" t="str">
        <f>_xlfn.XLOOKUP(Table1[[#This Row],[Node 1]],Tabel7[ID],Tabel7[UTM_Zone],"")</f>
        <v>31N</v>
      </c>
      <c r="D131" s="30">
        <f>_xlfn.XLOOKUP(Table1[[#This Row],[Node 2]],Tabel7[ID],Tabel7[UTM_Easting],"")</f>
        <v>763595</v>
      </c>
      <c r="E131" s="30">
        <f>_xlfn.XLOOKUP(Table1[[#This Row],[Node 2]],Tabel7[ID],Tabel7[UTM_Northing],"")</f>
        <v>5848404</v>
      </c>
      <c r="F131" s="30" t="str">
        <f>_xlfn.XLOOKUP(Table1[[#This Row],[Node 2]],Tabel7[ID],Tabel7[UTM_Zone],"")</f>
        <v>31N</v>
      </c>
      <c r="G131" s="21">
        <f>_xlfn.XLOOKUP(Table1[[#This Row],[Categorie]],Tabel8[Categorie],Tabel8[Capaciteit],"")</f>
        <v>400</v>
      </c>
      <c r="H131" s="1" t="s">
        <v>140</v>
      </c>
      <c r="I131" s="1" t="s">
        <v>141</v>
      </c>
      <c r="J131" t="str">
        <f>IF(ISNUMBER(FIND("P",Table1[[#This Row],[Node 1]])),"Pipeline",
 IF(ISNUMBER(FIND("W",Table1[[#This Row],[Node 1]])),"Waterway",
 IF(ISNUMBER(FIND("R",Table1[[#This Row],[Node 1]])),"Road",
 "")))</f>
        <v>Road</v>
      </c>
    </row>
    <row r="132" spans="1:10" x14ac:dyDescent="0.25">
      <c r="A132" s="29">
        <f>_xlfn.XLOOKUP(Table1[[#This Row],[Node 1]],Tabel7[ID],Tabel7[UTM_Easting],"")</f>
        <v>763595</v>
      </c>
      <c r="B132" s="30">
        <f>_xlfn.XLOOKUP(Table1[[#This Row],[Node 1]],Tabel7[ID],Tabel7[UTM_Northing],"")</f>
        <v>5848404</v>
      </c>
      <c r="C132" s="30" t="str">
        <f>_xlfn.XLOOKUP(Table1[[#This Row],[Node 1]],Tabel7[ID],Tabel7[UTM_Zone],"")</f>
        <v>31N</v>
      </c>
      <c r="D132" s="30">
        <f>_xlfn.XLOOKUP(Table1[[#This Row],[Node 2]],Tabel7[ID],Tabel7[UTM_Easting],"")</f>
        <v>768299</v>
      </c>
      <c r="E132" s="30">
        <f>_xlfn.XLOOKUP(Table1[[#This Row],[Node 2]],Tabel7[ID],Tabel7[UTM_Northing],"")</f>
        <v>5850254</v>
      </c>
      <c r="F132" s="30" t="str">
        <f>_xlfn.XLOOKUP(Table1[[#This Row],[Node 2]],Tabel7[ID],Tabel7[UTM_Zone],"")</f>
        <v>31N</v>
      </c>
      <c r="G132" s="21">
        <f>_xlfn.XLOOKUP(Table1[[#This Row],[Categorie]],Tabel8[Categorie],Tabel8[Capaciteit],"")</f>
        <v>400</v>
      </c>
      <c r="H132" s="1" t="s">
        <v>141</v>
      </c>
      <c r="I132" s="1" t="s">
        <v>142</v>
      </c>
      <c r="J132" t="str">
        <f>IF(ISNUMBER(FIND("P",Table1[[#This Row],[Node 1]])),"Pipeline",
 IF(ISNUMBER(FIND("W",Table1[[#This Row],[Node 1]])),"Waterway",
 IF(ISNUMBER(FIND("R",Table1[[#This Row],[Node 1]])),"Road",
 "")))</f>
        <v>Road</v>
      </c>
    </row>
    <row r="133" spans="1:10" x14ac:dyDescent="0.25">
      <c r="A133" s="29">
        <f>_xlfn.XLOOKUP(Table1[[#This Row],[Node 1]],Tabel7[ID],Tabel7[UTM_Easting],"")</f>
        <v>768299</v>
      </c>
      <c r="B133" s="30">
        <f>_xlfn.XLOOKUP(Table1[[#This Row],[Node 1]],Tabel7[ID],Tabel7[UTM_Northing],"")</f>
        <v>5850254</v>
      </c>
      <c r="C133" s="30" t="str">
        <f>_xlfn.XLOOKUP(Table1[[#This Row],[Node 1]],Tabel7[ID],Tabel7[UTM_Zone],"")</f>
        <v>31N</v>
      </c>
      <c r="D133" s="30">
        <f>_xlfn.XLOOKUP(Table1[[#This Row],[Node 2]],Tabel7[ID],Tabel7[UTM_Easting],"")</f>
        <v>772537</v>
      </c>
      <c r="E133" s="30">
        <f>_xlfn.XLOOKUP(Table1[[#This Row],[Node 2]],Tabel7[ID],Tabel7[UTM_Northing],"")</f>
        <v>5849992</v>
      </c>
      <c r="F133" s="30" t="str">
        <f>_xlfn.XLOOKUP(Table1[[#This Row],[Node 2]],Tabel7[ID],Tabel7[UTM_Zone],"")</f>
        <v>31N</v>
      </c>
      <c r="G133" s="21">
        <f>_xlfn.XLOOKUP(Table1[[#This Row],[Categorie]],Tabel8[Categorie],Tabel8[Capaciteit],"")</f>
        <v>400</v>
      </c>
      <c r="H133" s="1" t="s">
        <v>142</v>
      </c>
      <c r="I133" s="1" t="s">
        <v>143</v>
      </c>
      <c r="J133" t="str">
        <f>IF(ISNUMBER(FIND("P",Table1[[#This Row],[Node 1]])),"Pipeline",
 IF(ISNUMBER(FIND("W",Table1[[#This Row],[Node 1]])),"Waterway",
 IF(ISNUMBER(FIND("R",Table1[[#This Row],[Node 1]])),"Road",
 "")))</f>
        <v>Road</v>
      </c>
    </row>
    <row r="134" spans="1:10" x14ac:dyDescent="0.25">
      <c r="A134" s="29">
        <f>_xlfn.XLOOKUP(Table1[[#This Row],[Node 1]],Tabel7[ID],Tabel7[UTM_Easting],"")</f>
        <v>733570</v>
      </c>
      <c r="B134" s="30">
        <f>_xlfn.XLOOKUP(Table1[[#This Row],[Node 1]],Tabel7[ID],Tabel7[UTM_Northing],"")</f>
        <v>5845352</v>
      </c>
      <c r="C134" s="30" t="str">
        <f>_xlfn.XLOOKUP(Table1[[#This Row],[Node 1]],Tabel7[ID],Tabel7[UTM_Zone],"")</f>
        <v>31N</v>
      </c>
      <c r="D134" s="30">
        <f>_xlfn.XLOOKUP(Table1[[#This Row],[Node 2]],Tabel7[ID],Tabel7[UTM_Easting],"")</f>
        <v>731104</v>
      </c>
      <c r="E134" s="30">
        <f>_xlfn.XLOOKUP(Table1[[#This Row],[Node 2]],Tabel7[ID],Tabel7[UTM_Northing],"")</f>
        <v>5844792</v>
      </c>
      <c r="F134" s="30" t="str">
        <f>_xlfn.XLOOKUP(Table1[[#This Row],[Node 2]],Tabel7[ID],Tabel7[UTM_Zone],"")</f>
        <v>31N</v>
      </c>
      <c r="G134" s="21">
        <f>_xlfn.XLOOKUP(Table1[[#This Row],[Categorie]],Tabel8[Categorie],Tabel8[Capaciteit],"")</f>
        <v>400</v>
      </c>
      <c r="H134" s="22" t="s">
        <v>44</v>
      </c>
      <c r="I134" s="1" t="s">
        <v>144</v>
      </c>
      <c r="J134" t="str">
        <f>IF(ISNUMBER(FIND("P",Table1[[#This Row],[Node 1]])),"Pipeline",
 IF(ISNUMBER(FIND("W",Table1[[#This Row],[Node 1]])),"Waterway",
 IF(ISNUMBER(FIND("R",Table1[[#This Row],[Node 1]])),"Road",
 "")))</f>
        <v>Road</v>
      </c>
    </row>
    <row r="135" spans="1:10" x14ac:dyDescent="0.25">
      <c r="A135" s="29">
        <f>_xlfn.XLOOKUP(Table1[[#This Row],[Node 1]],Tabel7[ID],Tabel7[UTM_Easting],"")</f>
        <v>731104</v>
      </c>
      <c r="B135" s="30">
        <f>_xlfn.XLOOKUP(Table1[[#This Row],[Node 1]],Tabel7[ID],Tabel7[UTM_Northing],"")</f>
        <v>5844792</v>
      </c>
      <c r="C135" s="30" t="str">
        <f>_xlfn.XLOOKUP(Table1[[#This Row],[Node 1]],Tabel7[ID],Tabel7[UTM_Zone],"")</f>
        <v>31N</v>
      </c>
      <c r="D135" s="30">
        <f>_xlfn.XLOOKUP(Table1[[#This Row],[Node 2]],Tabel7[ID],Tabel7[UTM_Easting],"")</f>
        <v>725935</v>
      </c>
      <c r="E135" s="30">
        <f>_xlfn.XLOOKUP(Table1[[#This Row],[Node 2]],Tabel7[ID],Tabel7[UTM_Northing],"")</f>
        <v>5841529</v>
      </c>
      <c r="F135" s="30" t="str">
        <f>_xlfn.XLOOKUP(Table1[[#This Row],[Node 2]],Tabel7[ID],Tabel7[UTM_Zone],"")</f>
        <v>31N</v>
      </c>
      <c r="G135" s="21">
        <f>_xlfn.XLOOKUP(Table1[[#This Row],[Categorie]],Tabel8[Categorie],Tabel8[Capaciteit],"")</f>
        <v>400</v>
      </c>
      <c r="H135" s="1" t="s">
        <v>144</v>
      </c>
      <c r="I135" s="1" t="s">
        <v>145</v>
      </c>
      <c r="J135" t="str">
        <f>IF(ISNUMBER(FIND("P",Table1[[#This Row],[Node 1]])),"Pipeline",
 IF(ISNUMBER(FIND("W",Table1[[#This Row],[Node 1]])),"Waterway",
 IF(ISNUMBER(FIND("R",Table1[[#This Row],[Node 1]])),"Road",
 "")))</f>
        <v>Road</v>
      </c>
    </row>
    <row r="136" spans="1:10" x14ac:dyDescent="0.25">
      <c r="A136" s="29">
        <f>_xlfn.XLOOKUP(Table1[[#This Row],[Node 1]],Tabel7[ID],Tabel7[UTM_Easting],"")</f>
        <v>725935</v>
      </c>
      <c r="B136" s="30">
        <f>_xlfn.XLOOKUP(Table1[[#This Row],[Node 1]],Tabel7[ID],Tabel7[UTM_Northing],"")</f>
        <v>5841529</v>
      </c>
      <c r="C136" s="30" t="str">
        <f>_xlfn.XLOOKUP(Table1[[#This Row],[Node 1]],Tabel7[ID],Tabel7[UTM_Zone],"")</f>
        <v>31N</v>
      </c>
      <c r="D136" s="30">
        <f>_xlfn.XLOOKUP(Table1[[#This Row],[Node 2]],Tabel7[ID],Tabel7[UTM_Easting],"")</f>
        <v>719977</v>
      </c>
      <c r="E136" s="30">
        <f>_xlfn.XLOOKUP(Table1[[#This Row],[Node 2]],Tabel7[ID],Tabel7[UTM_Northing],"")</f>
        <v>5842318</v>
      </c>
      <c r="F136" s="30" t="str">
        <f>_xlfn.XLOOKUP(Table1[[#This Row],[Node 2]],Tabel7[ID],Tabel7[UTM_Zone],"")</f>
        <v>31N</v>
      </c>
      <c r="G136" s="21">
        <f>_xlfn.XLOOKUP(Table1[[#This Row],[Categorie]],Tabel8[Categorie],Tabel8[Capaciteit],"")</f>
        <v>400</v>
      </c>
      <c r="H136" s="1" t="s">
        <v>145</v>
      </c>
      <c r="I136" s="1" t="s">
        <v>146</v>
      </c>
      <c r="J136" t="str">
        <f>IF(ISNUMBER(FIND("P",Table1[[#This Row],[Node 1]])),"Pipeline",
 IF(ISNUMBER(FIND("W",Table1[[#This Row],[Node 1]])),"Waterway",
 IF(ISNUMBER(FIND("R",Table1[[#This Row],[Node 1]])),"Road",
 "")))</f>
        <v>Road</v>
      </c>
    </row>
    <row r="137" spans="1:10" x14ac:dyDescent="0.25">
      <c r="A137" s="29">
        <f>_xlfn.XLOOKUP(Table1[[#This Row],[Node 1]],Tabel7[ID],Tabel7[UTM_Easting],"")</f>
        <v>738163</v>
      </c>
      <c r="B137" s="30">
        <f>_xlfn.XLOOKUP(Table1[[#This Row],[Node 1]],Tabel7[ID],Tabel7[UTM_Northing],"")</f>
        <v>5900859</v>
      </c>
      <c r="C137" s="30" t="str">
        <f>_xlfn.XLOOKUP(Table1[[#This Row],[Node 1]],Tabel7[ID],Tabel7[UTM_Zone],"")</f>
        <v>31N</v>
      </c>
      <c r="D137" s="30">
        <f>_xlfn.XLOOKUP(Table1[[#This Row],[Node 2]],Tabel7[ID],Tabel7[UTM_Easting],"")</f>
        <v>735891</v>
      </c>
      <c r="E137" s="30">
        <f>_xlfn.XLOOKUP(Table1[[#This Row],[Node 2]],Tabel7[ID],Tabel7[UTM_Northing],"")</f>
        <v>5899868</v>
      </c>
      <c r="F137" s="30" t="str">
        <f>_xlfn.XLOOKUP(Table1[[#This Row],[Node 2]],Tabel7[ID],Tabel7[UTM_Zone],"")</f>
        <v>31N</v>
      </c>
      <c r="G137" s="21">
        <f>_xlfn.XLOOKUP(Table1[[#This Row],[Categorie]],Tabel8[Categorie],Tabel8[Capaciteit],"")</f>
        <v>400</v>
      </c>
      <c r="H137" s="22" t="s">
        <v>93</v>
      </c>
      <c r="I137" s="1" t="s">
        <v>147</v>
      </c>
      <c r="J137" t="str">
        <f>IF(ISNUMBER(FIND("P",Table1[[#This Row],[Node 1]])),"Pipeline",
 IF(ISNUMBER(FIND("W",Table1[[#This Row],[Node 1]])),"Waterway",
 IF(ISNUMBER(FIND("R",Table1[[#This Row],[Node 1]])),"Road",
 "")))</f>
        <v>Road</v>
      </c>
    </row>
    <row r="138" spans="1:10" x14ac:dyDescent="0.25">
      <c r="A138" s="29">
        <f>_xlfn.XLOOKUP(Table1[[#This Row],[Node 1]],Tabel7[ID],Tabel7[UTM_Easting],"")</f>
        <v>735891</v>
      </c>
      <c r="B138" s="30">
        <f>_xlfn.XLOOKUP(Table1[[#This Row],[Node 1]],Tabel7[ID],Tabel7[UTM_Northing],"")</f>
        <v>5899868</v>
      </c>
      <c r="C138" s="30" t="str">
        <f>_xlfn.XLOOKUP(Table1[[#This Row],[Node 1]],Tabel7[ID],Tabel7[UTM_Zone],"")</f>
        <v>31N</v>
      </c>
      <c r="D138" s="30">
        <f>_xlfn.XLOOKUP(Table1[[#This Row],[Node 2]],Tabel7[ID],Tabel7[UTM_Easting],"")</f>
        <v>732631</v>
      </c>
      <c r="E138" s="30">
        <f>_xlfn.XLOOKUP(Table1[[#This Row],[Node 2]],Tabel7[ID],Tabel7[UTM_Northing],"")</f>
        <v>5900643</v>
      </c>
      <c r="F138" s="30" t="str">
        <f>_xlfn.XLOOKUP(Table1[[#This Row],[Node 2]],Tabel7[ID],Tabel7[UTM_Zone],"")</f>
        <v>31N</v>
      </c>
      <c r="G138" s="21">
        <f>_xlfn.XLOOKUP(Table1[[#This Row],[Categorie]],Tabel8[Categorie],Tabel8[Capaciteit],"")</f>
        <v>400</v>
      </c>
      <c r="H138" s="1" t="s">
        <v>147</v>
      </c>
      <c r="I138" s="1" t="s">
        <v>148</v>
      </c>
      <c r="J138" t="str">
        <f>IF(ISNUMBER(FIND("P",Table1[[#This Row],[Node 1]])),"Pipeline",
 IF(ISNUMBER(FIND("W",Table1[[#This Row],[Node 1]])),"Waterway",
 IF(ISNUMBER(FIND("R",Table1[[#This Row],[Node 1]])),"Road",
 "")))</f>
        <v>Road</v>
      </c>
    </row>
    <row r="139" spans="1:10" x14ac:dyDescent="0.25">
      <c r="A139" s="29">
        <f>_xlfn.XLOOKUP(Table1[[#This Row],[Node 1]],Tabel7[ID],Tabel7[UTM_Easting],"")</f>
        <v>732631</v>
      </c>
      <c r="B139" s="30">
        <f>_xlfn.XLOOKUP(Table1[[#This Row],[Node 1]],Tabel7[ID],Tabel7[UTM_Northing],"")</f>
        <v>5900643</v>
      </c>
      <c r="C139" s="30" t="str">
        <f>_xlfn.XLOOKUP(Table1[[#This Row],[Node 1]],Tabel7[ID],Tabel7[UTM_Zone],"")</f>
        <v>31N</v>
      </c>
      <c r="D139" s="30">
        <f>_xlfn.XLOOKUP(Table1[[#This Row],[Node 2]],Tabel7[ID],Tabel7[UTM_Easting],"")</f>
        <v>725547</v>
      </c>
      <c r="E139" s="30">
        <f>_xlfn.XLOOKUP(Table1[[#This Row],[Node 2]],Tabel7[ID],Tabel7[UTM_Northing],"")</f>
        <v>5898023</v>
      </c>
      <c r="F139" s="30" t="str">
        <f>_xlfn.XLOOKUP(Table1[[#This Row],[Node 2]],Tabel7[ID],Tabel7[UTM_Zone],"")</f>
        <v>31N</v>
      </c>
      <c r="G139" s="21">
        <f>_xlfn.XLOOKUP(Table1[[#This Row],[Categorie]],Tabel8[Categorie],Tabel8[Capaciteit],"")</f>
        <v>400</v>
      </c>
      <c r="H139" s="1" t="s">
        <v>148</v>
      </c>
      <c r="I139" s="1" t="s">
        <v>149</v>
      </c>
      <c r="J139" t="str">
        <f>IF(ISNUMBER(FIND("P",Table1[[#This Row],[Node 1]])),"Pipeline",
 IF(ISNUMBER(FIND("W",Table1[[#This Row],[Node 1]])),"Waterway",
 IF(ISNUMBER(FIND("R",Table1[[#This Row],[Node 1]])),"Road",
 "")))</f>
        <v>Road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DF79-97F3-4427-BB3F-495A6EFAA586}">
  <dimension ref="A1:H22"/>
  <sheetViews>
    <sheetView workbookViewId="0">
      <selection activeCell="A3" sqref="A3:A22"/>
    </sheetView>
  </sheetViews>
  <sheetFormatPr defaultRowHeight="15" x14ac:dyDescent="0.25"/>
  <cols>
    <col min="2" max="2" width="17.5703125" customWidth="1"/>
    <col min="3" max="3" width="37.7109375" bestFit="1" customWidth="1"/>
    <col min="4" max="4" width="11.85546875" customWidth="1"/>
    <col min="5" max="5" width="10.140625" customWidth="1"/>
    <col min="6" max="6" width="14.5703125" customWidth="1"/>
    <col min="7" max="7" width="16" customWidth="1"/>
    <col min="8" max="8" width="12.85546875" customWidth="1"/>
  </cols>
  <sheetData>
    <row r="1" spans="1:8" x14ac:dyDescent="0.25">
      <c r="A1" s="23" t="s">
        <v>25</v>
      </c>
    </row>
    <row r="2" spans="1:8" x14ac:dyDescent="0.25">
      <c r="A2" t="s">
        <v>20</v>
      </c>
      <c r="B2" t="s">
        <v>21</v>
      </c>
      <c r="C2" t="s">
        <v>10</v>
      </c>
      <c r="D2" t="s">
        <v>22</v>
      </c>
      <c r="E2" t="s">
        <v>23</v>
      </c>
      <c r="F2" t="s">
        <v>15</v>
      </c>
      <c r="G2" t="s">
        <v>16</v>
      </c>
      <c r="H2" t="s">
        <v>24</v>
      </c>
    </row>
    <row r="3" spans="1:8" x14ac:dyDescent="0.25">
      <c r="A3">
        <v>18</v>
      </c>
      <c r="B3">
        <v>15.914271009484599</v>
      </c>
      <c r="C3" t="s">
        <v>66</v>
      </c>
      <c r="D3">
        <v>6.7021422406553874</v>
      </c>
      <c r="E3">
        <v>53.170271802154588</v>
      </c>
      <c r="F3">
        <v>747425</v>
      </c>
      <c r="G3">
        <v>5897614</v>
      </c>
      <c r="H3" t="s">
        <v>27</v>
      </c>
    </row>
    <row r="4" spans="1:8" x14ac:dyDescent="0.25">
      <c r="A4">
        <v>28</v>
      </c>
      <c r="B4">
        <v>1.160714285714286</v>
      </c>
      <c r="C4" t="s">
        <v>56</v>
      </c>
      <c r="D4">
        <v>6.5104827013741504</v>
      </c>
      <c r="E4">
        <v>52.789538582146577</v>
      </c>
      <c r="F4">
        <v>736694</v>
      </c>
      <c r="G4">
        <v>5854637</v>
      </c>
      <c r="H4" t="s">
        <v>27</v>
      </c>
    </row>
    <row r="5" spans="1:8" x14ac:dyDescent="0.25">
      <c r="A5">
        <v>30</v>
      </c>
      <c r="B5">
        <v>12.758620689655171</v>
      </c>
      <c r="C5" t="s">
        <v>67</v>
      </c>
      <c r="D5">
        <v>7.0901700034567741</v>
      </c>
      <c r="E5">
        <v>52.927584106333377</v>
      </c>
      <c r="F5">
        <v>774888</v>
      </c>
      <c r="G5">
        <v>5872049</v>
      </c>
      <c r="H5" t="s">
        <v>27</v>
      </c>
    </row>
    <row r="6" spans="1:8" x14ac:dyDescent="0.25">
      <c r="A6">
        <v>31</v>
      </c>
      <c r="B6">
        <v>12.758620689655171</v>
      </c>
      <c r="C6" t="s">
        <v>68</v>
      </c>
      <c r="D6">
        <v>6.8699623284296027</v>
      </c>
      <c r="E6">
        <v>52.990038091822221</v>
      </c>
      <c r="F6">
        <v>759720</v>
      </c>
      <c r="G6">
        <v>5878171</v>
      </c>
      <c r="H6" t="s">
        <v>27</v>
      </c>
    </row>
    <row r="7" spans="1:8" x14ac:dyDescent="0.25">
      <c r="A7">
        <v>34</v>
      </c>
      <c r="B7">
        <v>12.758620689655171</v>
      </c>
      <c r="C7" t="s">
        <v>69</v>
      </c>
      <c r="D7">
        <v>6.5254014683680994</v>
      </c>
      <c r="E7">
        <v>53.394626738786691</v>
      </c>
      <c r="F7">
        <v>734385</v>
      </c>
      <c r="G7">
        <v>5921963</v>
      </c>
      <c r="H7" t="s">
        <v>27</v>
      </c>
    </row>
    <row r="8" spans="1:8" x14ac:dyDescent="0.25">
      <c r="A8">
        <v>57</v>
      </c>
      <c r="B8">
        <v>1.306000220799294</v>
      </c>
      <c r="C8" t="s">
        <v>70</v>
      </c>
      <c r="D8">
        <v>6.6195581218034416</v>
      </c>
      <c r="E8">
        <v>53.198113942321882</v>
      </c>
      <c r="F8">
        <v>741751</v>
      </c>
      <c r="G8">
        <v>5900427</v>
      </c>
      <c r="H8" t="s">
        <v>27</v>
      </c>
    </row>
    <row r="9" spans="1:8" x14ac:dyDescent="0.25">
      <c r="A9">
        <v>74</v>
      </c>
      <c r="B9">
        <v>20.534574468085111</v>
      </c>
      <c r="C9" t="s">
        <v>57</v>
      </c>
      <c r="D9">
        <v>6.517015699706695</v>
      </c>
      <c r="E9">
        <v>52.711518665163702</v>
      </c>
      <c r="F9">
        <v>737559</v>
      </c>
      <c r="G9">
        <v>5845984</v>
      </c>
      <c r="H9" t="s">
        <v>27</v>
      </c>
    </row>
    <row r="10" spans="1:8" x14ac:dyDescent="0.25">
      <c r="A10">
        <v>75</v>
      </c>
      <c r="B10">
        <v>12.875</v>
      </c>
      <c r="C10" t="s">
        <v>58</v>
      </c>
      <c r="D10">
        <v>6.4823520169357094</v>
      </c>
      <c r="E10">
        <v>52.719235949033397</v>
      </c>
      <c r="F10">
        <v>735177</v>
      </c>
      <c r="G10">
        <v>5846728</v>
      </c>
      <c r="H10" t="s">
        <v>27</v>
      </c>
    </row>
    <row r="11" spans="1:8" x14ac:dyDescent="0.25">
      <c r="A11">
        <v>79</v>
      </c>
      <c r="B11">
        <v>16.025641025641029</v>
      </c>
      <c r="C11" t="s">
        <v>71</v>
      </c>
      <c r="D11">
        <v>6.751273143665677</v>
      </c>
      <c r="E11">
        <v>53.163302058811539</v>
      </c>
      <c r="F11">
        <v>750748</v>
      </c>
      <c r="G11">
        <v>5897010</v>
      </c>
      <c r="H11" t="s">
        <v>27</v>
      </c>
    </row>
    <row r="12" spans="1:8" x14ac:dyDescent="0.25">
      <c r="A12">
        <v>80</v>
      </c>
      <c r="B12">
        <v>65.256410256410263</v>
      </c>
      <c r="C12" t="s">
        <v>72</v>
      </c>
      <c r="D12">
        <v>6.8086980882175272</v>
      </c>
      <c r="E12">
        <v>53.159258949528969</v>
      </c>
      <c r="F12">
        <v>754609</v>
      </c>
      <c r="G12">
        <v>5896764</v>
      </c>
      <c r="H12" t="s">
        <v>27</v>
      </c>
    </row>
    <row r="13" spans="1:8" x14ac:dyDescent="0.25">
      <c r="A13">
        <v>83</v>
      </c>
      <c r="B13">
        <v>0.1452859350850077</v>
      </c>
      <c r="C13" t="s">
        <v>59</v>
      </c>
      <c r="D13">
        <v>6.5042079329107967</v>
      </c>
      <c r="E13">
        <v>52.73453395175936</v>
      </c>
      <c r="F13">
        <v>736569</v>
      </c>
      <c r="G13">
        <v>5848501</v>
      </c>
      <c r="H13" t="s">
        <v>27</v>
      </c>
    </row>
    <row r="14" spans="1:8" x14ac:dyDescent="0.25">
      <c r="A14">
        <v>91</v>
      </c>
      <c r="B14">
        <v>12.875</v>
      </c>
      <c r="C14" t="s">
        <v>73</v>
      </c>
      <c r="D14">
        <v>6.5998219018947486</v>
      </c>
      <c r="E14">
        <v>53.310035052274444</v>
      </c>
      <c r="F14">
        <v>739806</v>
      </c>
      <c r="G14">
        <v>5912805</v>
      </c>
      <c r="H14" t="s">
        <v>27</v>
      </c>
    </row>
    <row r="15" spans="1:8" x14ac:dyDescent="0.25">
      <c r="A15">
        <v>92</v>
      </c>
      <c r="B15">
        <v>12.875</v>
      </c>
      <c r="C15" t="s">
        <v>60</v>
      </c>
      <c r="D15">
        <v>6.5193322385703087</v>
      </c>
      <c r="E15">
        <v>52.856236493793887</v>
      </c>
      <c r="F15">
        <v>736927</v>
      </c>
      <c r="G15">
        <v>5862082</v>
      </c>
      <c r="H15" t="s">
        <v>27</v>
      </c>
    </row>
    <row r="16" spans="1:8" x14ac:dyDescent="0.25">
      <c r="A16">
        <v>112</v>
      </c>
      <c r="B16">
        <v>66.277264402264407</v>
      </c>
      <c r="C16" t="s">
        <v>74</v>
      </c>
      <c r="D16">
        <v>6.9852693321054034</v>
      </c>
      <c r="E16">
        <v>53.094129906496413</v>
      </c>
      <c r="F16">
        <v>766811</v>
      </c>
      <c r="G16">
        <v>5890167</v>
      </c>
      <c r="H16" t="s">
        <v>27</v>
      </c>
    </row>
    <row r="17" spans="1:8" x14ac:dyDescent="0.25">
      <c r="A17">
        <v>120</v>
      </c>
      <c r="B17">
        <v>279.16860738072558</v>
      </c>
      <c r="C17" t="s">
        <v>75</v>
      </c>
      <c r="D17">
        <v>6.8927396700590107</v>
      </c>
      <c r="E17">
        <v>53.108010033964263</v>
      </c>
      <c r="F17">
        <v>760535</v>
      </c>
      <c r="G17">
        <v>5891369</v>
      </c>
      <c r="H17" t="s">
        <v>27</v>
      </c>
    </row>
    <row r="18" spans="1:8" x14ac:dyDescent="0.25">
      <c r="A18">
        <v>126</v>
      </c>
      <c r="B18">
        <v>68.24626865671641</v>
      </c>
      <c r="C18" t="s">
        <v>76</v>
      </c>
      <c r="D18">
        <v>6.9443818605906262</v>
      </c>
      <c r="E18">
        <v>53.319284434510003</v>
      </c>
      <c r="F18">
        <v>762693</v>
      </c>
      <c r="G18">
        <v>5915046</v>
      </c>
      <c r="H18" t="s">
        <v>27</v>
      </c>
    </row>
    <row r="19" spans="1:8" x14ac:dyDescent="0.25">
      <c r="A19">
        <v>156</v>
      </c>
      <c r="B19">
        <v>68.24626865671641</v>
      </c>
      <c r="C19" t="s">
        <v>61</v>
      </c>
      <c r="D19">
        <v>6.9287848972488364</v>
      </c>
      <c r="E19">
        <v>52.758176521649737</v>
      </c>
      <c r="F19">
        <v>765077</v>
      </c>
      <c r="G19">
        <v>5852610</v>
      </c>
      <c r="H19" t="s">
        <v>27</v>
      </c>
    </row>
    <row r="20" spans="1:8" x14ac:dyDescent="0.25">
      <c r="A20">
        <v>161</v>
      </c>
      <c r="B20">
        <v>16.025641025641029</v>
      </c>
      <c r="C20" t="s">
        <v>77</v>
      </c>
      <c r="D20">
        <v>7.2043177950790218</v>
      </c>
      <c r="E20">
        <v>53.183127087125833</v>
      </c>
      <c r="F20">
        <v>780887</v>
      </c>
      <c r="G20">
        <v>5900899</v>
      </c>
      <c r="H20" t="s">
        <v>27</v>
      </c>
    </row>
    <row r="21" spans="1:8" x14ac:dyDescent="0.25">
      <c r="A21">
        <v>162</v>
      </c>
      <c r="B21">
        <v>23.68521549372613</v>
      </c>
      <c r="C21" t="s">
        <v>62</v>
      </c>
      <c r="D21">
        <v>6.7399757888689527</v>
      </c>
      <c r="E21">
        <v>52.653003926616897</v>
      </c>
      <c r="F21">
        <v>752951</v>
      </c>
      <c r="G21">
        <v>5840238</v>
      </c>
      <c r="H21" t="s">
        <v>27</v>
      </c>
    </row>
    <row r="22" spans="1:8" x14ac:dyDescent="0.25">
      <c r="A22">
        <v>196</v>
      </c>
      <c r="B22">
        <v>2.2754491017964069</v>
      </c>
      <c r="C22" t="s">
        <v>78</v>
      </c>
      <c r="D22">
        <v>7.137148797624417</v>
      </c>
      <c r="E22">
        <v>53.024169307090112</v>
      </c>
      <c r="F22">
        <v>777424</v>
      </c>
      <c r="G22">
        <v>5882967</v>
      </c>
      <c r="H22" t="s">
        <v>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5238-9B61-4818-B6EB-BDE740D246A6}">
  <dimension ref="A1:J141"/>
  <sheetViews>
    <sheetView workbookViewId="0">
      <selection activeCell="J6" sqref="J6"/>
    </sheetView>
  </sheetViews>
  <sheetFormatPr defaultRowHeight="15" x14ac:dyDescent="0.25"/>
  <cols>
    <col min="2" max="2" width="11.85546875" customWidth="1"/>
    <col min="3" max="3" width="10.140625" customWidth="1"/>
    <col min="4" max="4" width="14.5703125" customWidth="1"/>
    <col min="5" max="5" width="16" customWidth="1"/>
    <col min="6" max="6" width="12.85546875" customWidth="1"/>
    <col min="9" max="9" width="11.85546875" customWidth="1"/>
    <col min="10" max="10" width="12" customWidth="1"/>
  </cols>
  <sheetData>
    <row r="1" spans="1:10" x14ac:dyDescent="0.25">
      <c r="A1" t="s">
        <v>10</v>
      </c>
      <c r="B1" t="s">
        <v>22</v>
      </c>
      <c r="C1" t="s">
        <v>23</v>
      </c>
      <c r="D1" t="s">
        <v>15</v>
      </c>
      <c r="E1" t="s">
        <v>16</v>
      </c>
      <c r="F1" t="s">
        <v>24</v>
      </c>
      <c r="I1" t="s">
        <v>40</v>
      </c>
    </row>
    <row r="2" spans="1:10" x14ac:dyDescent="0.25">
      <c r="A2" t="s">
        <v>26</v>
      </c>
      <c r="B2">
        <v>6.3877048845741902</v>
      </c>
      <c r="C2">
        <v>53.252707753833</v>
      </c>
      <c r="D2">
        <v>725983</v>
      </c>
      <c r="E2">
        <v>5905739</v>
      </c>
      <c r="F2" t="s">
        <v>27</v>
      </c>
      <c r="I2" t="s">
        <v>17</v>
      </c>
      <c r="J2" t="s">
        <v>41</v>
      </c>
    </row>
    <row r="3" spans="1:10" x14ac:dyDescent="0.25">
      <c r="A3" t="s">
        <v>28</v>
      </c>
      <c r="B3">
        <v>6.40256645000101</v>
      </c>
      <c r="C3">
        <v>53.2557204624121</v>
      </c>
      <c r="D3">
        <v>726958</v>
      </c>
      <c r="E3">
        <v>5906121</v>
      </c>
      <c r="F3" t="s">
        <v>27</v>
      </c>
      <c r="I3" t="s">
        <v>63</v>
      </c>
      <c r="J3">
        <v>400</v>
      </c>
    </row>
    <row r="4" spans="1:10" x14ac:dyDescent="0.25">
      <c r="A4" t="s">
        <v>29</v>
      </c>
      <c r="B4">
        <v>6.4481337291196201</v>
      </c>
      <c r="C4">
        <v>53.261084028113302</v>
      </c>
      <c r="D4">
        <v>729968</v>
      </c>
      <c r="E4">
        <v>5906863</v>
      </c>
      <c r="F4" t="s">
        <v>27</v>
      </c>
      <c r="I4" t="s">
        <v>64</v>
      </c>
      <c r="J4">
        <v>400</v>
      </c>
    </row>
    <row r="5" spans="1:10" x14ac:dyDescent="0.25">
      <c r="A5" t="s">
        <v>30</v>
      </c>
      <c r="B5">
        <v>6.5024214309266899</v>
      </c>
      <c r="C5">
        <v>53.258586012698899</v>
      </c>
      <c r="D5">
        <v>733601</v>
      </c>
      <c r="E5">
        <v>5906761</v>
      </c>
      <c r="F5" t="s">
        <v>27</v>
      </c>
      <c r="I5" t="s">
        <v>65</v>
      </c>
      <c r="J5">
        <v>400</v>
      </c>
    </row>
    <row r="6" spans="1:10" x14ac:dyDescent="0.25">
      <c r="A6" t="s">
        <v>31</v>
      </c>
      <c r="B6">
        <v>6.5809052351228896</v>
      </c>
      <c r="C6">
        <v>53.235215157072197</v>
      </c>
      <c r="D6">
        <v>738964</v>
      </c>
      <c r="E6">
        <v>5904422</v>
      </c>
      <c r="F6" t="s">
        <v>27</v>
      </c>
    </row>
    <row r="7" spans="1:10" x14ac:dyDescent="0.25">
      <c r="A7" t="s">
        <v>32</v>
      </c>
      <c r="B7">
        <v>6.5913451777780896</v>
      </c>
      <c r="C7">
        <v>53.2280102447125</v>
      </c>
      <c r="D7">
        <v>739700</v>
      </c>
      <c r="E7">
        <v>5903656</v>
      </c>
      <c r="F7" t="s">
        <v>27</v>
      </c>
    </row>
    <row r="8" spans="1:10" x14ac:dyDescent="0.25">
      <c r="A8" t="s">
        <v>33</v>
      </c>
      <c r="B8">
        <v>6.5967493833878503</v>
      </c>
      <c r="C8">
        <v>53.222054248822303</v>
      </c>
      <c r="D8">
        <v>740094</v>
      </c>
      <c r="E8">
        <v>5903012</v>
      </c>
      <c r="F8" t="s">
        <v>27</v>
      </c>
    </row>
    <row r="9" spans="1:10" x14ac:dyDescent="0.25">
      <c r="A9" t="s">
        <v>34</v>
      </c>
      <c r="B9">
        <v>6.6478436909709799</v>
      </c>
      <c r="C9">
        <v>53.235950284037997</v>
      </c>
      <c r="D9">
        <v>743425</v>
      </c>
      <c r="E9">
        <v>5904730</v>
      </c>
      <c r="F9" t="s">
        <v>27</v>
      </c>
    </row>
    <row r="10" spans="1:10" x14ac:dyDescent="0.25">
      <c r="A10" t="s">
        <v>35</v>
      </c>
      <c r="B10">
        <v>6.6715485019410297</v>
      </c>
      <c r="C10">
        <v>53.246314230384399</v>
      </c>
      <c r="D10">
        <v>744947</v>
      </c>
      <c r="E10">
        <v>5905963</v>
      </c>
      <c r="F10" t="s">
        <v>27</v>
      </c>
    </row>
    <row r="11" spans="1:10" x14ac:dyDescent="0.25">
      <c r="A11" t="s">
        <v>36</v>
      </c>
      <c r="B11">
        <v>6.7334512207436701</v>
      </c>
      <c r="C11">
        <v>53.269385207599903</v>
      </c>
      <c r="D11">
        <v>748941</v>
      </c>
      <c r="E11">
        <v>5908742</v>
      </c>
      <c r="F11" t="s">
        <v>27</v>
      </c>
    </row>
    <row r="12" spans="1:10" x14ac:dyDescent="0.25">
      <c r="A12" t="s">
        <v>37</v>
      </c>
      <c r="B12">
        <v>6.82655094465715</v>
      </c>
      <c r="C12">
        <v>53.301105835308803</v>
      </c>
      <c r="D12">
        <v>754957</v>
      </c>
      <c r="E12">
        <v>5912598</v>
      </c>
      <c r="F12" t="s">
        <v>27</v>
      </c>
    </row>
    <row r="13" spans="1:10" x14ac:dyDescent="0.25">
      <c r="A13" t="s">
        <v>79</v>
      </c>
      <c r="B13">
        <v>6.89471762905292</v>
      </c>
      <c r="C13">
        <v>53.313068379975903</v>
      </c>
      <c r="D13">
        <v>759424</v>
      </c>
      <c r="E13">
        <v>5914173</v>
      </c>
      <c r="F13" t="s">
        <v>27</v>
      </c>
    </row>
    <row r="14" spans="1:10" x14ac:dyDescent="0.25">
      <c r="A14" t="s">
        <v>80</v>
      </c>
      <c r="B14">
        <v>6.9083509659320699</v>
      </c>
      <c r="C14">
        <v>53.316223584594702</v>
      </c>
      <c r="D14">
        <v>760313</v>
      </c>
      <c r="E14">
        <v>5914573</v>
      </c>
      <c r="F14" t="s">
        <v>27</v>
      </c>
    </row>
    <row r="15" spans="1:10" x14ac:dyDescent="0.25">
      <c r="A15" t="s">
        <v>81</v>
      </c>
      <c r="B15">
        <v>6.9258225170226897</v>
      </c>
      <c r="C15">
        <v>53.327008220317197</v>
      </c>
      <c r="D15">
        <v>761410</v>
      </c>
      <c r="E15">
        <v>5915836</v>
      </c>
      <c r="F15" t="s">
        <v>27</v>
      </c>
    </row>
    <row r="16" spans="1:10" x14ac:dyDescent="0.25">
      <c r="A16" t="s">
        <v>42</v>
      </c>
      <c r="B16">
        <v>6.4358936639992299</v>
      </c>
      <c r="C16">
        <v>52.642324731495499</v>
      </c>
      <c r="D16">
        <v>732448</v>
      </c>
      <c r="E16">
        <v>5838026</v>
      </c>
      <c r="F16" t="s">
        <v>27</v>
      </c>
    </row>
    <row r="17" spans="1:6" x14ac:dyDescent="0.25">
      <c r="A17" t="s">
        <v>43</v>
      </c>
      <c r="B17">
        <v>6.4406837553351499</v>
      </c>
      <c r="C17">
        <v>52.664751767880801</v>
      </c>
      <c r="D17">
        <v>732653</v>
      </c>
      <c r="E17">
        <v>5840535</v>
      </c>
      <c r="F17" t="s">
        <v>27</v>
      </c>
    </row>
    <row r="18" spans="1:6" x14ac:dyDescent="0.25">
      <c r="A18" t="s">
        <v>44</v>
      </c>
      <c r="B18">
        <v>6.4576333092930103</v>
      </c>
      <c r="C18">
        <v>52.707580744004503</v>
      </c>
      <c r="D18">
        <v>733570</v>
      </c>
      <c r="E18">
        <v>5845352</v>
      </c>
      <c r="F18" t="s">
        <v>27</v>
      </c>
    </row>
    <row r="19" spans="1:6" x14ac:dyDescent="0.25">
      <c r="A19" t="s">
        <v>45</v>
      </c>
      <c r="B19">
        <v>6.4650026805790404</v>
      </c>
      <c r="C19">
        <v>52.717625787773201</v>
      </c>
      <c r="D19">
        <v>734014</v>
      </c>
      <c r="E19">
        <v>5846493</v>
      </c>
      <c r="F19" t="s">
        <v>27</v>
      </c>
    </row>
    <row r="20" spans="1:6" x14ac:dyDescent="0.25">
      <c r="A20" t="s">
        <v>46</v>
      </c>
      <c r="B20">
        <v>6.4652483262885703</v>
      </c>
      <c r="C20">
        <v>52.739047485199698</v>
      </c>
      <c r="D20">
        <v>733916</v>
      </c>
      <c r="E20">
        <v>5848875</v>
      </c>
      <c r="F20" t="s">
        <v>27</v>
      </c>
    </row>
    <row r="21" spans="1:6" x14ac:dyDescent="0.25">
      <c r="A21" t="s">
        <v>47</v>
      </c>
      <c r="B21">
        <v>6.44707054378304</v>
      </c>
      <c r="C21">
        <v>52.775172738594399</v>
      </c>
      <c r="D21">
        <v>732497</v>
      </c>
      <c r="E21">
        <v>5852833</v>
      </c>
      <c r="F21" t="s">
        <v>27</v>
      </c>
    </row>
    <row r="22" spans="1:6" x14ac:dyDescent="0.25">
      <c r="A22" t="s">
        <v>48</v>
      </c>
      <c r="B22">
        <v>6.4490357094593103</v>
      </c>
      <c r="C22">
        <v>52.791404474221999</v>
      </c>
      <c r="D22">
        <v>732542</v>
      </c>
      <c r="E22">
        <v>5854644</v>
      </c>
      <c r="F22" t="s">
        <v>27</v>
      </c>
    </row>
    <row r="23" spans="1:6" x14ac:dyDescent="0.25">
      <c r="A23" t="s">
        <v>49</v>
      </c>
      <c r="B23">
        <v>6.4608267035169602</v>
      </c>
      <c r="C23">
        <v>52.8140148051491</v>
      </c>
      <c r="D23">
        <v>733216</v>
      </c>
      <c r="E23">
        <v>5857196</v>
      </c>
      <c r="F23" t="s">
        <v>27</v>
      </c>
    </row>
    <row r="24" spans="1:6" x14ac:dyDescent="0.25">
      <c r="A24" t="s">
        <v>50</v>
      </c>
      <c r="B24">
        <v>6.5131492396477597</v>
      </c>
      <c r="C24">
        <v>52.877846799919098</v>
      </c>
      <c r="D24">
        <v>736393</v>
      </c>
      <c r="E24">
        <v>5864464</v>
      </c>
      <c r="F24" t="s">
        <v>27</v>
      </c>
    </row>
    <row r="25" spans="1:6" x14ac:dyDescent="0.25">
      <c r="A25" t="s">
        <v>51</v>
      </c>
      <c r="B25">
        <v>6.5315726678628296</v>
      </c>
      <c r="C25">
        <v>52.898522910896403</v>
      </c>
      <c r="D25">
        <v>737520</v>
      </c>
      <c r="E25">
        <v>5866824</v>
      </c>
      <c r="F25" t="s">
        <v>27</v>
      </c>
    </row>
    <row r="26" spans="1:6" x14ac:dyDescent="0.25">
      <c r="A26" t="s">
        <v>52</v>
      </c>
      <c r="B26">
        <v>6.5310813764437601</v>
      </c>
      <c r="C26">
        <v>52.916745280357503</v>
      </c>
      <c r="D26">
        <v>737387</v>
      </c>
      <c r="E26">
        <v>5868848</v>
      </c>
      <c r="F26" t="s">
        <v>27</v>
      </c>
    </row>
    <row r="27" spans="1:6" x14ac:dyDescent="0.25">
      <c r="A27" t="s">
        <v>53</v>
      </c>
      <c r="B27">
        <v>6.5490135132397604</v>
      </c>
      <c r="C27">
        <v>52.971551321678199</v>
      </c>
      <c r="D27">
        <v>738290</v>
      </c>
      <c r="E27">
        <v>5875001</v>
      </c>
      <c r="F27" t="s">
        <v>27</v>
      </c>
    </row>
    <row r="28" spans="1:6" x14ac:dyDescent="0.25">
      <c r="A28" t="s">
        <v>54</v>
      </c>
      <c r="B28">
        <v>6.5281336279293498</v>
      </c>
      <c r="C28">
        <v>52.980832974325601</v>
      </c>
      <c r="D28">
        <v>736838</v>
      </c>
      <c r="E28">
        <v>5875964</v>
      </c>
      <c r="F28" t="s">
        <v>27</v>
      </c>
    </row>
    <row r="29" spans="1:6" x14ac:dyDescent="0.25">
      <c r="A29" t="s">
        <v>82</v>
      </c>
      <c r="B29">
        <v>6.5264141079626103</v>
      </c>
      <c r="C29">
        <v>53.001256680435503</v>
      </c>
      <c r="D29">
        <v>736611</v>
      </c>
      <c r="E29">
        <v>5878229</v>
      </c>
      <c r="F29" t="s">
        <v>27</v>
      </c>
    </row>
    <row r="30" spans="1:6" x14ac:dyDescent="0.25">
      <c r="A30" t="s">
        <v>83</v>
      </c>
      <c r="B30">
        <v>6.5549090102685801</v>
      </c>
      <c r="C30">
        <v>53.022834316411199</v>
      </c>
      <c r="D30">
        <v>738403</v>
      </c>
      <c r="E30">
        <v>5880722</v>
      </c>
      <c r="F30" t="s">
        <v>27</v>
      </c>
    </row>
    <row r="31" spans="1:6" x14ac:dyDescent="0.25">
      <c r="A31" t="s">
        <v>84</v>
      </c>
      <c r="B31">
        <v>6.5770785355540502</v>
      </c>
      <c r="C31">
        <v>53.032178813082901</v>
      </c>
      <c r="D31">
        <v>739837</v>
      </c>
      <c r="E31">
        <v>5881835</v>
      </c>
      <c r="F31" t="s">
        <v>27</v>
      </c>
    </row>
    <row r="32" spans="1:6" x14ac:dyDescent="0.25">
      <c r="A32" t="s">
        <v>85</v>
      </c>
      <c r="B32">
        <v>6.60434520931235</v>
      </c>
      <c r="C32">
        <v>53.067414826574201</v>
      </c>
      <c r="D32">
        <v>741468</v>
      </c>
      <c r="E32">
        <v>5885844</v>
      </c>
      <c r="F32" t="s">
        <v>27</v>
      </c>
    </row>
    <row r="33" spans="1:6" x14ac:dyDescent="0.25">
      <c r="A33" t="s">
        <v>86</v>
      </c>
      <c r="B33">
        <v>6.6049593235861899</v>
      </c>
      <c r="C33">
        <v>53.087742251027699</v>
      </c>
      <c r="D33">
        <v>741395</v>
      </c>
      <c r="E33">
        <v>5888107</v>
      </c>
      <c r="F33" t="s">
        <v>27</v>
      </c>
    </row>
    <row r="34" spans="1:6" x14ac:dyDescent="0.25">
      <c r="A34" t="s">
        <v>87</v>
      </c>
      <c r="B34">
        <v>6.61294280914605</v>
      </c>
      <c r="C34">
        <v>53.1034700477922</v>
      </c>
      <c r="D34">
        <v>741841</v>
      </c>
      <c r="E34">
        <v>5889882</v>
      </c>
      <c r="F34" t="s">
        <v>27</v>
      </c>
    </row>
    <row r="35" spans="1:6" x14ac:dyDescent="0.25">
      <c r="A35" t="s">
        <v>88</v>
      </c>
      <c r="B35">
        <v>6.6061875521338598</v>
      </c>
      <c r="C35">
        <v>53.147064778478999</v>
      </c>
      <c r="D35">
        <v>741145</v>
      </c>
      <c r="E35">
        <v>5894706</v>
      </c>
      <c r="F35" t="s">
        <v>27</v>
      </c>
    </row>
    <row r="36" spans="1:6" x14ac:dyDescent="0.25">
      <c r="A36" t="s">
        <v>89</v>
      </c>
      <c r="B36">
        <v>6.5923085695451702</v>
      </c>
      <c r="C36">
        <v>53.165219268717401</v>
      </c>
      <c r="D36">
        <v>740116</v>
      </c>
      <c r="E36">
        <v>5896678</v>
      </c>
      <c r="F36" t="s">
        <v>27</v>
      </c>
    </row>
    <row r="37" spans="1:6" x14ac:dyDescent="0.25">
      <c r="A37" t="s">
        <v>90</v>
      </c>
      <c r="B37">
        <v>6.5886238839021596</v>
      </c>
      <c r="C37">
        <v>53.172747631233797</v>
      </c>
      <c r="D37">
        <v>739827</v>
      </c>
      <c r="E37">
        <v>5897503</v>
      </c>
      <c r="F37" t="s">
        <v>27</v>
      </c>
    </row>
    <row r="38" spans="1:6" x14ac:dyDescent="0.25">
      <c r="A38" t="s">
        <v>91</v>
      </c>
      <c r="B38">
        <v>6.5677439985917498</v>
      </c>
      <c r="C38">
        <v>53.187340424661102</v>
      </c>
      <c r="D38">
        <v>738352</v>
      </c>
      <c r="E38">
        <v>5899055</v>
      </c>
      <c r="F38" t="s">
        <v>27</v>
      </c>
    </row>
    <row r="39" spans="1:6" x14ac:dyDescent="0.25">
      <c r="A39" t="s">
        <v>92</v>
      </c>
      <c r="B39">
        <v>6.5628310844010596</v>
      </c>
      <c r="C39">
        <v>53.195655911682202</v>
      </c>
      <c r="D39">
        <v>737977</v>
      </c>
      <c r="E39">
        <v>5899964</v>
      </c>
      <c r="F39" t="s">
        <v>27</v>
      </c>
    </row>
    <row r="40" spans="1:6" x14ac:dyDescent="0.25">
      <c r="A40" t="s">
        <v>93</v>
      </c>
      <c r="B40">
        <v>6.5662701243345403</v>
      </c>
      <c r="C40">
        <v>53.203601949594201</v>
      </c>
      <c r="D40">
        <v>738163</v>
      </c>
      <c r="E40">
        <v>5900859</v>
      </c>
      <c r="F40" t="s">
        <v>27</v>
      </c>
    </row>
    <row r="41" spans="1:6" x14ac:dyDescent="0.25">
      <c r="A41" t="s">
        <v>94</v>
      </c>
      <c r="B41">
        <v>6.5778154726826497</v>
      </c>
      <c r="C41">
        <v>53.206195129232498</v>
      </c>
      <c r="D41">
        <v>738919</v>
      </c>
      <c r="E41">
        <v>5901185</v>
      </c>
      <c r="F41" t="s">
        <v>27</v>
      </c>
    </row>
    <row r="42" spans="1:6" x14ac:dyDescent="0.25">
      <c r="A42" t="s">
        <v>95</v>
      </c>
      <c r="B42">
        <v>6.5915716324165698</v>
      </c>
      <c r="C42">
        <v>53.212888853398603</v>
      </c>
      <c r="D42">
        <v>739800</v>
      </c>
      <c r="E42">
        <v>5901976</v>
      </c>
      <c r="F42" t="s">
        <v>27</v>
      </c>
    </row>
    <row r="43" spans="1:6" x14ac:dyDescent="0.25">
      <c r="A43" t="s">
        <v>96</v>
      </c>
      <c r="B43">
        <v>6.61711878620814</v>
      </c>
      <c r="C43">
        <v>53.2180371604383</v>
      </c>
      <c r="D43">
        <v>741476</v>
      </c>
      <c r="E43">
        <v>5902634</v>
      </c>
      <c r="F43" t="s">
        <v>27</v>
      </c>
    </row>
    <row r="44" spans="1:6" x14ac:dyDescent="0.25">
      <c r="A44" t="s">
        <v>97</v>
      </c>
      <c r="B44">
        <v>6.6320417630623396</v>
      </c>
      <c r="C44">
        <v>53.2044295771653</v>
      </c>
      <c r="D44">
        <v>742549</v>
      </c>
      <c r="E44">
        <v>5901172</v>
      </c>
      <c r="F44" t="s">
        <v>27</v>
      </c>
    </row>
    <row r="45" spans="1:6" x14ac:dyDescent="0.25">
      <c r="A45" t="s">
        <v>98</v>
      </c>
      <c r="B45">
        <v>6.6472717970534703</v>
      </c>
      <c r="C45">
        <v>53.199500359331402</v>
      </c>
      <c r="D45">
        <v>743594</v>
      </c>
      <c r="E45">
        <v>5900675</v>
      </c>
      <c r="F45" t="s">
        <v>27</v>
      </c>
    </row>
    <row r="46" spans="1:6" x14ac:dyDescent="0.25">
      <c r="A46" t="s">
        <v>99</v>
      </c>
      <c r="B46">
        <v>6.6844871220479103</v>
      </c>
      <c r="C46">
        <v>53.200236099477699</v>
      </c>
      <c r="D46">
        <v>746074</v>
      </c>
      <c r="E46">
        <v>5900885</v>
      </c>
      <c r="F46" t="s">
        <v>27</v>
      </c>
    </row>
    <row r="47" spans="1:6" x14ac:dyDescent="0.25">
      <c r="A47" t="s">
        <v>100</v>
      </c>
      <c r="B47">
        <v>6.7490919436554204</v>
      </c>
      <c r="C47">
        <v>53.1715144691535</v>
      </c>
      <c r="D47">
        <v>750554</v>
      </c>
      <c r="E47">
        <v>5897916</v>
      </c>
      <c r="F47" t="s">
        <v>27</v>
      </c>
    </row>
    <row r="48" spans="1:6" x14ac:dyDescent="0.25">
      <c r="A48" t="s">
        <v>101</v>
      </c>
      <c r="B48">
        <v>6.7742092174552999</v>
      </c>
      <c r="C48">
        <v>53.168937598162898</v>
      </c>
      <c r="D48">
        <v>752248</v>
      </c>
      <c r="E48">
        <v>5897718</v>
      </c>
      <c r="F48" t="s">
        <v>27</v>
      </c>
    </row>
    <row r="49" spans="1:6" x14ac:dyDescent="0.25">
      <c r="A49" t="s">
        <v>102</v>
      </c>
      <c r="B49">
        <v>6.8943913808449402</v>
      </c>
      <c r="C49">
        <v>53.1701892405436</v>
      </c>
      <c r="D49">
        <v>760269</v>
      </c>
      <c r="E49">
        <v>5898288</v>
      </c>
      <c r="F49" t="s">
        <v>27</v>
      </c>
    </row>
    <row r="50" spans="1:6" x14ac:dyDescent="0.25">
      <c r="A50" t="s">
        <v>103</v>
      </c>
      <c r="B50">
        <v>6.8934087980068002</v>
      </c>
      <c r="C50">
        <v>53.195067257681899</v>
      </c>
      <c r="D50">
        <v>760052</v>
      </c>
      <c r="E50">
        <v>5901050</v>
      </c>
      <c r="F50" t="s">
        <v>27</v>
      </c>
    </row>
    <row r="51" spans="1:6" x14ac:dyDescent="0.25">
      <c r="A51" t="s">
        <v>104</v>
      </c>
      <c r="B51">
        <v>6.8783015868704496</v>
      </c>
      <c r="C51">
        <v>53.218460029589203</v>
      </c>
      <c r="D51">
        <v>758903</v>
      </c>
      <c r="E51">
        <v>5903596</v>
      </c>
      <c r="F51" t="s">
        <v>27</v>
      </c>
    </row>
    <row r="52" spans="1:6" x14ac:dyDescent="0.25">
      <c r="A52" t="s">
        <v>105</v>
      </c>
      <c r="B52">
        <v>6.8742484326631299</v>
      </c>
      <c r="C52">
        <v>53.271377618146197</v>
      </c>
      <c r="D52">
        <v>758313</v>
      </c>
      <c r="E52">
        <v>5909464</v>
      </c>
      <c r="F52" t="s">
        <v>27</v>
      </c>
    </row>
    <row r="53" spans="1:6" x14ac:dyDescent="0.25">
      <c r="A53" t="s">
        <v>106</v>
      </c>
      <c r="B53">
        <v>6.8504207988383001</v>
      </c>
      <c r="C53">
        <v>53.289883316795802</v>
      </c>
      <c r="D53">
        <v>756614</v>
      </c>
      <c r="E53">
        <v>5911435</v>
      </c>
      <c r="F53" t="s">
        <v>27</v>
      </c>
    </row>
    <row r="54" spans="1:6" x14ac:dyDescent="0.25">
      <c r="A54" t="s">
        <v>107</v>
      </c>
      <c r="B54">
        <v>6.8530000787884102</v>
      </c>
      <c r="C54">
        <v>53.298270661335501</v>
      </c>
      <c r="D54">
        <v>756736</v>
      </c>
      <c r="E54">
        <v>5912377</v>
      </c>
      <c r="F54" t="s">
        <v>27</v>
      </c>
    </row>
    <row r="55" spans="1:6" x14ac:dyDescent="0.25">
      <c r="A55" t="s">
        <v>108</v>
      </c>
      <c r="B55">
        <v>6.87867005543474</v>
      </c>
      <c r="C55">
        <v>53.303261909579803</v>
      </c>
      <c r="D55">
        <v>758415</v>
      </c>
      <c r="E55">
        <v>5913025</v>
      </c>
      <c r="F55" t="s">
        <v>27</v>
      </c>
    </row>
    <row r="56" spans="1:6" x14ac:dyDescent="0.25">
      <c r="A56" t="s">
        <v>109</v>
      </c>
      <c r="B56">
        <v>6.8850568438826398</v>
      </c>
      <c r="C56">
        <v>53.309435937035801</v>
      </c>
      <c r="D56">
        <v>758803</v>
      </c>
      <c r="E56">
        <v>5913734</v>
      </c>
      <c r="F56" t="s">
        <v>27</v>
      </c>
    </row>
    <row r="57" spans="1:6" x14ac:dyDescent="0.25">
      <c r="A57" t="s">
        <v>110</v>
      </c>
      <c r="B57">
        <v>6.8781173525882897</v>
      </c>
      <c r="C57">
        <v>53.323899663595498</v>
      </c>
      <c r="D57">
        <v>758254</v>
      </c>
      <c r="E57">
        <v>5915317</v>
      </c>
      <c r="F57" t="s">
        <v>27</v>
      </c>
    </row>
    <row r="58" spans="1:6" x14ac:dyDescent="0.25">
      <c r="A58" t="s">
        <v>111</v>
      </c>
      <c r="B58">
        <v>6.8668790613770998</v>
      </c>
      <c r="C58">
        <v>53.333187981880997</v>
      </c>
      <c r="D58">
        <v>757449</v>
      </c>
      <c r="E58">
        <v>5916309</v>
      </c>
      <c r="F58" t="s">
        <v>27</v>
      </c>
    </row>
    <row r="59" spans="1:6" x14ac:dyDescent="0.25">
      <c r="A59" t="s">
        <v>112</v>
      </c>
      <c r="B59">
        <v>6.8683529356343103</v>
      </c>
      <c r="C59">
        <v>53.349045883608198</v>
      </c>
      <c r="D59">
        <v>757452</v>
      </c>
      <c r="E59">
        <v>5918077</v>
      </c>
      <c r="F59" t="s">
        <v>27</v>
      </c>
    </row>
    <row r="60" spans="1:6" x14ac:dyDescent="0.25">
      <c r="A60" t="s">
        <v>113</v>
      </c>
      <c r="B60">
        <v>6.8551801844605302</v>
      </c>
      <c r="C60">
        <v>53.367417172950098</v>
      </c>
      <c r="D60">
        <v>756465</v>
      </c>
      <c r="E60">
        <v>5920072</v>
      </c>
      <c r="F60" t="s">
        <v>27</v>
      </c>
    </row>
    <row r="61" spans="1:6" x14ac:dyDescent="0.25">
      <c r="A61" t="s">
        <v>114</v>
      </c>
      <c r="B61">
        <v>6.8458456474982299</v>
      </c>
      <c r="C61">
        <v>53.370806520400997</v>
      </c>
      <c r="D61">
        <v>755824</v>
      </c>
      <c r="E61">
        <v>5920416</v>
      </c>
      <c r="F61" t="s">
        <v>27</v>
      </c>
    </row>
    <row r="62" spans="1:6" x14ac:dyDescent="0.25">
      <c r="A62" t="s">
        <v>115</v>
      </c>
      <c r="B62">
        <v>6.8339318305858203</v>
      </c>
      <c r="C62">
        <v>53.386394045579003</v>
      </c>
      <c r="D62">
        <v>754939</v>
      </c>
      <c r="E62">
        <v>5922106</v>
      </c>
      <c r="F62" t="s">
        <v>27</v>
      </c>
    </row>
    <row r="63" spans="1:6" x14ac:dyDescent="0.25">
      <c r="A63" t="s">
        <v>116</v>
      </c>
      <c r="B63">
        <v>6.8293873849594302</v>
      </c>
      <c r="C63">
        <v>53.392290540282197</v>
      </c>
      <c r="D63">
        <v>754601</v>
      </c>
      <c r="E63">
        <v>5922745</v>
      </c>
      <c r="F63" t="s">
        <v>27</v>
      </c>
    </row>
    <row r="64" spans="1:6" x14ac:dyDescent="0.25">
      <c r="A64" t="s">
        <v>117</v>
      </c>
      <c r="B64">
        <v>6.8357127619799396</v>
      </c>
      <c r="C64">
        <v>53.399595933264898</v>
      </c>
      <c r="D64">
        <v>754978</v>
      </c>
      <c r="E64">
        <v>5923580</v>
      </c>
      <c r="F64" t="s">
        <v>27</v>
      </c>
    </row>
    <row r="65" spans="1:6" x14ac:dyDescent="0.25">
      <c r="A65" t="s">
        <v>118</v>
      </c>
      <c r="B65">
        <v>6.8578822872654097</v>
      </c>
      <c r="C65">
        <v>53.424441357516798</v>
      </c>
      <c r="D65">
        <v>756302</v>
      </c>
      <c r="E65">
        <v>5926422</v>
      </c>
      <c r="F65" t="s">
        <v>27</v>
      </c>
    </row>
    <row r="66" spans="1:6" x14ac:dyDescent="0.25">
      <c r="A66" t="s">
        <v>119</v>
      </c>
      <c r="B66">
        <v>6.9416474742165901</v>
      </c>
      <c r="C66">
        <v>53.185693693355901</v>
      </c>
      <c r="D66">
        <v>763331</v>
      </c>
      <c r="E66">
        <v>5900184</v>
      </c>
      <c r="F66" t="s">
        <v>27</v>
      </c>
    </row>
    <row r="67" spans="1:6" x14ac:dyDescent="0.25">
      <c r="A67" t="s">
        <v>120</v>
      </c>
      <c r="B67">
        <v>6.9730901250369799</v>
      </c>
      <c r="C67">
        <v>53.1870184430663</v>
      </c>
      <c r="D67">
        <v>765422</v>
      </c>
      <c r="E67">
        <v>5900448</v>
      </c>
      <c r="F67" t="s">
        <v>27</v>
      </c>
    </row>
    <row r="68" spans="1:6" x14ac:dyDescent="0.25">
      <c r="A68" t="s">
        <v>121</v>
      </c>
      <c r="B68">
        <v>7.0021991416167904</v>
      </c>
      <c r="C68">
        <v>53.168578664567903</v>
      </c>
      <c r="D68">
        <v>767481</v>
      </c>
      <c r="E68">
        <v>5898506</v>
      </c>
      <c r="F68" t="s">
        <v>27</v>
      </c>
    </row>
    <row r="69" spans="1:6" x14ac:dyDescent="0.25">
      <c r="A69" t="s">
        <v>122</v>
      </c>
      <c r="B69">
        <v>7.05427603203806</v>
      </c>
      <c r="C69">
        <v>53.156207426100003</v>
      </c>
      <c r="D69">
        <v>771037</v>
      </c>
      <c r="E69">
        <v>5897327</v>
      </c>
      <c r="F69" t="s">
        <v>27</v>
      </c>
    </row>
    <row r="70" spans="1:6" x14ac:dyDescent="0.25">
      <c r="A70" t="s">
        <v>123</v>
      </c>
      <c r="B70">
        <v>7.1002117797209596</v>
      </c>
      <c r="C70">
        <v>53.144863991560399</v>
      </c>
      <c r="D70">
        <v>774179</v>
      </c>
      <c r="E70">
        <v>5896241</v>
      </c>
      <c r="F70" t="s">
        <v>27</v>
      </c>
    </row>
    <row r="71" spans="1:6" x14ac:dyDescent="0.25">
      <c r="A71" t="s">
        <v>124</v>
      </c>
      <c r="B71">
        <v>7.1868018923317898</v>
      </c>
      <c r="C71">
        <v>53.178149199680597</v>
      </c>
      <c r="D71">
        <v>779750</v>
      </c>
      <c r="E71">
        <v>5900277</v>
      </c>
      <c r="F71" t="s">
        <v>27</v>
      </c>
    </row>
    <row r="72" spans="1:6" x14ac:dyDescent="0.25">
      <c r="A72" t="s">
        <v>125</v>
      </c>
      <c r="B72">
        <v>7.2035058005801202</v>
      </c>
      <c r="C72">
        <v>53.176824175997901</v>
      </c>
      <c r="D72">
        <v>780874</v>
      </c>
      <c r="E72">
        <v>5900195</v>
      </c>
      <c r="F72" t="s">
        <v>27</v>
      </c>
    </row>
    <row r="73" spans="1:6" x14ac:dyDescent="0.25">
      <c r="A73" t="s">
        <v>126</v>
      </c>
      <c r="B73">
        <v>7.2268421429858796</v>
      </c>
      <c r="C73">
        <v>53.180357481536703</v>
      </c>
      <c r="D73">
        <v>782409</v>
      </c>
      <c r="E73">
        <v>5900680</v>
      </c>
      <c r="F73" t="s">
        <v>27</v>
      </c>
    </row>
    <row r="74" spans="1:6" x14ac:dyDescent="0.25">
      <c r="A74" t="s">
        <v>127</v>
      </c>
      <c r="B74">
        <v>6.9001794078758403</v>
      </c>
      <c r="C74">
        <v>53.111686594765601</v>
      </c>
      <c r="D74">
        <v>761010</v>
      </c>
      <c r="E74">
        <v>5891805</v>
      </c>
      <c r="F74" t="s">
        <v>27</v>
      </c>
    </row>
    <row r="75" spans="1:6" x14ac:dyDescent="0.25">
      <c r="A75" t="s">
        <v>128</v>
      </c>
      <c r="B75">
        <v>6.8957577851042204</v>
      </c>
      <c r="C75">
        <v>53.096644005108899</v>
      </c>
      <c r="D75">
        <v>760806</v>
      </c>
      <c r="E75">
        <v>5890116</v>
      </c>
      <c r="F75" t="s">
        <v>27</v>
      </c>
    </row>
    <row r="76" spans="1:6" x14ac:dyDescent="0.25">
      <c r="A76" t="s">
        <v>129</v>
      </c>
      <c r="B76">
        <v>6.8746322540842799</v>
      </c>
      <c r="C76">
        <v>53.0651407678845</v>
      </c>
      <c r="D76">
        <v>759582</v>
      </c>
      <c r="E76">
        <v>5886537</v>
      </c>
      <c r="F76" t="s">
        <v>27</v>
      </c>
    </row>
    <row r="77" spans="1:6" x14ac:dyDescent="0.25">
      <c r="A77" t="s">
        <v>130</v>
      </c>
      <c r="B77">
        <v>6.8493307460022503</v>
      </c>
      <c r="C77">
        <v>53.049638914516102</v>
      </c>
      <c r="D77">
        <v>757980</v>
      </c>
      <c r="E77">
        <v>5884722</v>
      </c>
      <c r="F77" t="s">
        <v>27</v>
      </c>
    </row>
    <row r="78" spans="1:6" x14ac:dyDescent="0.25">
      <c r="A78" t="s">
        <v>131</v>
      </c>
      <c r="B78">
        <v>6.7639688619390901</v>
      </c>
      <c r="C78">
        <v>53.013963482267499</v>
      </c>
      <c r="D78">
        <v>752470</v>
      </c>
      <c r="E78">
        <v>5880452</v>
      </c>
      <c r="F78" t="s">
        <v>27</v>
      </c>
    </row>
    <row r="79" spans="1:6" x14ac:dyDescent="0.25">
      <c r="A79" t="s">
        <v>132</v>
      </c>
      <c r="B79">
        <v>6.6986271032029698</v>
      </c>
      <c r="C79">
        <v>52.999034568965499</v>
      </c>
      <c r="D79">
        <v>748174</v>
      </c>
      <c r="E79">
        <v>5878564</v>
      </c>
      <c r="F79" t="s">
        <v>27</v>
      </c>
    </row>
    <row r="80" spans="1:6" x14ac:dyDescent="0.25">
      <c r="A80" t="s">
        <v>133</v>
      </c>
      <c r="B80">
        <v>6.6825373092284801</v>
      </c>
      <c r="C80">
        <v>52.9858381377203</v>
      </c>
      <c r="D80">
        <v>747171</v>
      </c>
      <c r="E80">
        <v>5877041</v>
      </c>
      <c r="F80" t="s">
        <v>27</v>
      </c>
    </row>
    <row r="81" spans="1:6" x14ac:dyDescent="0.25">
      <c r="A81" t="s">
        <v>134</v>
      </c>
      <c r="B81">
        <v>6.6412688300267204</v>
      </c>
      <c r="C81">
        <v>52.972674655595299</v>
      </c>
      <c r="D81">
        <v>744476</v>
      </c>
      <c r="E81">
        <v>5875436</v>
      </c>
      <c r="F81" t="s">
        <v>27</v>
      </c>
    </row>
    <row r="82" spans="1:6" x14ac:dyDescent="0.25">
      <c r="A82" t="s">
        <v>135</v>
      </c>
      <c r="B82">
        <v>6.5766640084192103</v>
      </c>
      <c r="C82">
        <v>52.968088680765398</v>
      </c>
      <c r="D82">
        <v>740165</v>
      </c>
      <c r="E82">
        <v>5874708</v>
      </c>
      <c r="F82" t="s">
        <v>27</v>
      </c>
    </row>
    <row r="83" spans="1:6" x14ac:dyDescent="0.25">
      <c r="A83" t="s">
        <v>136</v>
      </c>
      <c r="B83">
        <v>6.49510963285383</v>
      </c>
      <c r="C83">
        <v>52.710608452072002</v>
      </c>
      <c r="D83">
        <v>736085</v>
      </c>
      <c r="E83">
        <v>5845811</v>
      </c>
      <c r="F83" t="s">
        <v>27</v>
      </c>
    </row>
    <row r="84" spans="1:6" x14ac:dyDescent="0.25">
      <c r="A84" t="s">
        <v>137</v>
      </c>
      <c r="B84">
        <v>6.5152525810356403</v>
      </c>
      <c r="C84">
        <v>52.7161145285394</v>
      </c>
      <c r="D84">
        <v>737415</v>
      </c>
      <c r="E84">
        <v>5846489</v>
      </c>
      <c r="F84" t="s">
        <v>27</v>
      </c>
    </row>
    <row r="85" spans="1:6" x14ac:dyDescent="0.25">
      <c r="A85" t="s">
        <v>138</v>
      </c>
      <c r="B85">
        <v>6.6305832416619799</v>
      </c>
      <c r="C85">
        <v>52.712543098666799</v>
      </c>
      <c r="D85">
        <v>745221</v>
      </c>
      <c r="E85">
        <v>5846479</v>
      </c>
      <c r="F85" t="s">
        <v>27</v>
      </c>
    </row>
    <row r="86" spans="1:6" x14ac:dyDescent="0.25">
      <c r="A86" t="s">
        <v>139</v>
      </c>
      <c r="B86">
        <v>6.6716060751541999</v>
      </c>
      <c r="C86">
        <v>52.722661390615798</v>
      </c>
      <c r="D86">
        <v>747934</v>
      </c>
      <c r="E86">
        <v>5847745</v>
      </c>
      <c r="F86" t="s">
        <v>27</v>
      </c>
    </row>
    <row r="87" spans="1:6" x14ac:dyDescent="0.25">
      <c r="A87" t="s">
        <v>140</v>
      </c>
      <c r="B87">
        <v>6.7884106100377499</v>
      </c>
      <c r="C87">
        <v>52.7281659458652</v>
      </c>
      <c r="D87">
        <v>755786</v>
      </c>
      <c r="E87">
        <v>5848765</v>
      </c>
      <c r="F87" t="s">
        <v>27</v>
      </c>
    </row>
    <row r="88" spans="1:6" x14ac:dyDescent="0.25">
      <c r="A88" t="s">
        <v>141</v>
      </c>
      <c r="B88">
        <v>6.9034956249545498</v>
      </c>
      <c r="C88">
        <v>52.721173553704702</v>
      </c>
      <c r="D88">
        <v>763595</v>
      </c>
      <c r="E88">
        <v>5848404</v>
      </c>
      <c r="F88" t="s">
        <v>27</v>
      </c>
    </row>
    <row r="89" spans="1:6" x14ac:dyDescent="0.25">
      <c r="A89" t="s">
        <v>142</v>
      </c>
      <c r="B89">
        <v>6.9744872350099598</v>
      </c>
      <c r="C89">
        <v>52.735454692901897</v>
      </c>
      <c r="D89">
        <v>768299</v>
      </c>
      <c r="E89">
        <v>5850254</v>
      </c>
      <c r="F89" t="s">
        <v>27</v>
      </c>
    </row>
    <row r="90" spans="1:6" x14ac:dyDescent="0.25">
      <c r="A90" t="s">
        <v>143</v>
      </c>
      <c r="B90">
        <v>7.03688124523166</v>
      </c>
      <c r="C90">
        <v>52.730992339359602</v>
      </c>
      <c r="D90">
        <v>772537</v>
      </c>
      <c r="E90">
        <v>5849992</v>
      </c>
      <c r="F90" t="s">
        <v>27</v>
      </c>
    </row>
    <row r="91" spans="1:6" x14ac:dyDescent="0.25">
      <c r="A91" t="s">
        <v>144</v>
      </c>
      <c r="B91">
        <v>6.4208018057197203</v>
      </c>
      <c r="C91">
        <v>52.703613244776797</v>
      </c>
      <c r="D91">
        <v>731104</v>
      </c>
      <c r="E91">
        <v>5844792</v>
      </c>
      <c r="F91" t="s">
        <v>27</v>
      </c>
    </row>
    <row r="92" spans="1:6" x14ac:dyDescent="0.25">
      <c r="A92" t="s">
        <v>145</v>
      </c>
      <c r="B92">
        <v>6.3421951786687503</v>
      </c>
      <c r="C92">
        <v>52.676514841030396</v>
      </c>
      <c r="D92">
        <v>725935</v>
      </c>
      <c r="E92">
        <v>5841529</v>
      </c>
      <c r="F92" t="s">
        <v>27</v>
      </c>
    </row>
    <row r="93" spans="1:6" x14ac:dyDescent="0.25">
      <c r="A93" t="s">
        <v>146</v>
      </c>
      <c r="B93">
        <v>6.2547453060745504</v>
      </c>
      <c r="C93">
        <v>52.686045867228401</v>
      </c>
      <c r="D93">
        <v>719977</v>
      </c>
      <c r="E93">
        <v>5842318</v>
      </c>
      <c r="F93" t="s">
        <v>27</v>
      </c>
    </row>
    <row r="94" spans="1:6" x14ac:dyDescent="0.25">
      <c r="A94" t="s">
        <v>147</v>
      </c>
      <c r="B94">
        <v>6.5315880207196697</v>
      </c>
      <c r="C94">
        <v>53.1957248940437</v>
      </c>
      <c r="D94">
        <v>735891</v>
      </c>
      <c r="E94">
        <v>5899868</v>
      </c>
      <c r="F94" t="s">
        <v>27</v>
      </c>
    </row>
    <row r="95" spans="1:6" x14ac:dyDescent="0.25">
      <c r="A95" t="s">
        <v>148</v>
      </c>
      <c r="B95">
        <v>6.4834414616509601</v>
      </c>
      <c r="C95">
        <v>53.204112321818798</v>
      </c>
      <c r="D95">
        <v>732631</v>
      </c>
      <c r="E95">
        <v>5900643</v>
      </c>
      <c r="F95" t="s">
        <v>27</v>
      </c>
    </row>
    <row r="96" spans="1:6" x14ac:dyDescent="0.25">
      <c r="A96" t="s">
        <v>149</v>
      </c>
      <c r="B96">
        <v>6.3757258180201797</v>
      </c>
      <c r="C96">
        <v>53.183655890822799</v>
      </c>
      <c r="D96">
        <v>725547</v>
      </c>
      <c r="E96">
        <v>5898023</v>
      </c>
      <c r="F96" t="s">
        <v>27</v>
      </c>
    </row>
    <row r="97" spans="1:6" x14ac:dyDescent="0.25">
      <c r="A97" t="s">
        <v>150</v>
      </c>
      <c r="B97">
        <v>6.3319433085099002</v>
      </c>
      <c r="C97">
        <v>53.095569991615399</v>
      </c>
      <c r="D97">
        <v>723079</v>
      </c>
      <c r="E97">
        <v>5888091</v>
      </c>
      <c r="F97" t="s">
        <v>27</v>
      </c>
    </row>
    <row r="98" spans="1:6" x14ac:dyDescent="0.25">
      <c r="A98" t="s">
        <v>151</v>
      </c>
      <c r="B98">
        <v>6.3550340052061198</v>
      </c>
      <c r="C98">
        <v>53.109322712657303</v>
      </c>
      <c r="D98">
        <v>724553</v>
      </c>
      <c r="E98">
        <v>5889693</v>
      </c>
      <c r="F98" t="s">
        <v>27</v>
      </c>
    </row>
    <row r="99" spans="1:6" x14ac:dyDescent="0.25">
      <c r="A99" t="s">
        <v>152</v>
      </c>
      <c r="B99">
        <v>6.4009697528890301</v>
      </c>
      <c r="C99">
        <v>53.147055570400497</v>
      </c>
      <c r="D99">
        <v>727427</v>
      </c>
      <c r="E99">
        <v>5894033</v>
      </c>
      <c r="F99" t="s">
        <v>27</v>
      </c>
    </row>
    <row r="100" spans="1:6" x14ac:dyDescent="0.25">
      <c r="A100" t="s">
        <v>153</v>
      </c>
      <c r="B100">
        <v>6.4728211229278001</v>
      </c>
      <c r="C100">
        <v>53.167419012434202</v>
      </c>
      <c r="D100">
        <v>732120</v>
      </c>
      <c r="E100">
        <v>5896528</v>
      </c>
      <c r="F100" t="s">
        <v>27</v>
      </c>
    </row>
    <row r="101" spans="1:6" x14ac:dyDescent="0.25">
      <c r="A101" t="s">
        <v>154</v>
      </c>
      <c r="B101">
        <v>6.5094223336484101</v>
      </c>
      <c r="C101">
        <v>53.197449417007199</v>
      </c>
      <c r="D101">
        <v>734401</v>
      </c>
      <c r="E101">
        <v>5899987</v>
      </c>
      <c r="F101" t="s">
        <v>27</v>
      </c>
    </row>
    <row r="102" spans="1:6" x14ac:dyDescent="0.25">
      <c r="A102" t="s">
        <v>155</v>
      </c>
      <c r="B102">
        <v>6.5305478646683603</v>
      </c>
      <c r="C102">
        <v>53.207160634753002</v>
      </c>
      <c r="D102">
        <v>735759</v>
      </c>
      <c r="E102">
        <v>5901136</v>
      </c>
      <c r="F102" t="s">
        <v>27</v>
      </c>
    </row>
    <row r="103" spans="1:6" x14ac:dyDescent="0.25">
      <c r="A103" t="s">
        <v>156</v>
      </c>
      <c r="B103">
        <v>6.6431764224898204</v>
      </c>
      <c r="C103">
        <v>53.235582722133202</v>
      </c>
      <c r="D103">
        <v>743116</v>
      </c>
      <c r="E103">
        <v>5904673</v>
      </c>
      <c r="F103" t="s">
        <v>27</v>
      </c>
    </row>
    <row r="104" spans="1:6" x14ac:dyDescent="0.25">
      <c r="A104" t="s">
        <v>157</v>
      </c>
      <c r="B104">
        <v>6.7796326141360996</v>
      </c>
      <c r="C104">
        <v>53.264279805680999</v>
      </c>
      <c r="D104">
        <v>752049</v>
      </c>
      <c r="E104">
        <v>5908337</v>
      </c>
      <c r="F104" t="s">
        <v>27</v>
      </c>
    </row>
    <row r="105" spans="1:6" x14ac:dyDescent="0.25">
      <c r="A105" t="s">
        <v>158</v>
      </c>
      <c r="B105">
        <v>6.8297443388810999</v>
      </c>
      <c r="C105">
        <v>53.264720583845197</v>
      </c>
      <c r="D105">
        <v>755387</v>
      </c>
      <c r="E105">
        <v>5908564</v>
      </c>
      <c r="F105" t="s">
        <v>27</v>
      </c>
    </row>
    <row r="106" spans="1:6" x14ac:dyDescent="0.25">
      <c r="A106" t="s">
        <v>159</v>
      </c>
      <c r="B106">
        <v>6.8702758809542503</v>
      </c>
      <c r="C106">
        <v>53.268687382873402</v>
      </c>
      <c r="D106">
        <v>758064</v>
      </c>
      <c r="E106">
        <v>5909150</v>
      </c>
      <c r="F106" t="s">
        <v>27</v>
      </c>
    </row>
    <row r="107" spans="1:6" x14ac:dyDescent="0.25">
      <c r="A107" t="s">
        <v>160</v>
      </c>
      <c r="B107">
        <v>6.8884536634597797</v>
      </c>
      <c r="C107">
        <v>53.260753416803396</v>
      </c>
      <c r="D107">
        <v>759324</v>
      </c>
      <c r="E107">
        <v>5908334</v>
      </c>
      <c r="F107" t="s">
        <v>27</v>
      </c>
    </row>
    <row r="108" spans="1:6" x14ac:dyDescent="0.25">
      <c r="A108" t="s">
        <v>161</v>
      </c>
      <c r="B108">
        <v>6.9049119259985803</v>
      </c>
      <c r="C108">
        <v>53.175259859248897</v>
      </c>
      <c r="D108">
        <v>760941</v>
      </c>
      <c r="E108">
        <v>5898890</v>
      </c>
      <c r="F108" t="s">
        <v>27</v>
      </c>
    </row>
    <row r="109" spans="1:6" x14ac:dyDescent="0.25">
      <c r="A109" t="s">
        <v>162</v>
      </c>
      <c r="B109">
        <v>6.9197734914254001</v>
      </c>
      <c r="C109">
        <v>53.1019491462445</v>
      </c>
      <c r="D109">
        <v>762380</v>
      </c>
      <c r="E109">
        <v>5890794</v>
      </c>
      <c r="F109" t="s">
        <v>27</v>
      </c>
    </row>
    <row r="110" spans="1:6" x14ac:dyDescent="0.25">
      <c r="A110" t="s">
        <v>163</v>
      </c>
      <c r="B110">
        <v>6.9051575717081102</v>
      </c>
      <c r="C110">
        <v>53.091550269713402</v>
      </c>
      <c r="D110">
        <v>761465</v>
      </c>
      <c r="E110">
        <v>5889584</v>
      </c>
      <c r="F110" t="s">
        <v>27</v>
      </c>
    </row>
    <row r="111" spans="1:6" x14ac:dyDescent="0.25">
      <c r="A111" t="s">
        <v>164</v>
      </c>
      <c r="B111">
        <v>6.8344116073622496</v>
      </c>
      <c r="C111">
        <v>53.040921286244199</v>
      </c>
      <c r="D111">
        <v>757032</v>
      </c>
      <c r="E111">
        <v>5883700</v>
      </c>
      <c r="F111" t="s">
        <v>27</v>
      </c>
    </row>
    <row r="112" spans="1:6" x14ac:dyDescent="0.25">
      <c r="A112" t="s">
        <v>165</v>
      </c>
      <c r="B112">
        <v>6.8231119047236701</v>
      </c>
      <c r="C112">
        <v>52.9268994428908</v>
      </c>
      <c r="D112">
        <v>756952</v>
      </c>
      <c r="E112">
        <v>5870983</v>
      </c>
      <c r="F112" t="s">
        <v>27</v>
      </c>
    </row>
    <row r="113" spans="1:6" x14ac:dyDescent="0.25">
      <c r="A113" t="s">
        <v>166</v>
      </c>
      <c r="B113">
        <v>6.7901953796460797</v>
      </c>
      <c r="C113">
        <v>52.9006807357746</v>
      </c>
      <c r="D113">
        <v>754894</v>
      </c>
      <c r="E113">
        <v>5867951</v>
      </c>
      <c r="F113" t="s">
        <v>27</v>
      </c>
    </row>
    <row r="114" spans="1:6" x14ac:dyDescent="0.25">
      <c r="A114" t="s">
        <v>167</v>
      </c>
      <c r="B114">
        <v>6.7246079752004304</v>
      </c>
      <c r="C114">
        <v>52.870220458562301</v>
      </c>
      <c r="D114">
        <v>750661</v>
      </c>
      <c r="E114">
        <v>5864333</v>
      </c>
      <c r="F114" t="s">
        <v>27</v>
      </c>
    </row>
    <row r="115" spans="1:6" x14ac:dyDescent="0.25">
      <c r="A115" t="s">
        <v>168</v>
      </c>
      <c r="B115">
        <v>6.6710572105219601</v>
      </c>
      <c r="C115">
        <v>52.824786774718099</v>
      </c>
      <c r="D115">
        <v>747317</v>
      </c>
      <c r="E115">
        <v>5859097</v>
      </c>
      <c r="F115" t="s">
        <v>27</v>
      </c>
    </row>
    <row r="116" spans="1:6" x14ac:dyDescent="0.25">
      <c r="A116" t="s">
        <v>169</v>
      </c>
      <c r="B116">
        <v>6.6595118621738498</v>
      </c>
      <c r="C116">
        <v>52.793827572014898</v>
      </c>
      <c r="D116">
        <v>746714</v>
      </c>
      <c r="E116">
        <v>5855615</v>
      </c>
      <c r="F116" t="s">
        <v>27</v>
      </c>
    </row>
    <row r="117" spans="1:6" x14ac:dyDescent="0.25">
      <c r="A117" t="s">
        <v>170</v>
      </c>
      <c r="B117">
        <v>6.5756238523678903</v>
      </c>
      <c r="C117">
        <v>52.721243297193801</v>
      </c>
      <c r="D117">
        <v>741462</v>
      </c>
      <c r="E117">
        <v>5847260</v>
      </c>
      <c r="F117" t="s">
        <v>27</v>
      </c>
    </row>
    <row r="118" spans="1:6" x14ac:dyDescent="0.25">
      <c r="A118" t="s">
        <v>171</v>
      </c>
      <c r="B118">
        <v>6.5709565838867396</v>
      </c>
      <c r="C118">
        <v>52.687381347818501</v>
      </c>
      <c r="D118">
        <v>741334</v>
      </c>
      <c r="E118">
        <v>5843480</v>
      </c>
      <c r="F118" t="s">
        <v>27</v>
      </c>
    </row>
    <row r="119" spans="1:6" x14ac:dyDescent="0.25">
      <c r="A119" t="s">
        <v>172</v>
      </c>
      <c r="B119">
        <v>6.63507011407519</v>
      </c>
      <c r="C119">
        <v>52.687493023787397</v>
      </c>
      <c r="D119">
        <v>745665</v>
      </c>
      <c r="E119">
        <v>5843709</v>
      </c>
      <c r="F119" t="s">
        <v>27</v>
      </c>
    </row>
    <row r="120" spans="1:6" x14ac:dyDescent="0.25">
      <c r="A120" t="s">
        <v>173</v>
      </c>
      <c r="B120">
        <v>6.6974641242968902</v>
      </c>
      <c r="C120">
        <v>52.701785189989103</v>
      </c>
      <c r="D120">
        <v>749798</v>
      </c>
      <c r="E120">
        <v>5845513</v>
      </c>
      <c r="F120" t="s">
        <v>27</v>
      </c>
    </row>
    <row r="121" spans="1:6" x14ac:dyDescent="0.25">
      <c r="A121" t="s">
        <v>174</v>
      </c>
      <c r="B121">
        <v>6.7284154836982104</v>
      </c>
      <c r="C121">
        <v>52.683323593910899</v>
      </c>
      <c r="D121">
        <v>751995</v>
      </c>
      <c r="E121">
        <v>5843569</v>
      </c>
      <c r="F121" t="s">
        <v>27</v>
      </c>
    </row>
    <row r="122" spans="1:6" x14ac:dyDescent="0.25">
      <c r="A122" t="s">
        <v>175</v>
      </c>
      <c r="B122">
        <v>6.7453650376560699</v>
      </c>
      <c r="C122">
        <v>52.682132255115697</v>
      </c>
      <c r="D122">
        <v>753147</v>
      </c>
      <c r="E122">
        <v>5843496</v>
      </c>
      <c r="F122" t="s">
        <v>27</v>
      </c>
    </row>
    <row r="123" spans="1:6" x14ac:dyDescent="0.25">
      <c r="A123" t="s">
        <v>176</v>
      </c>
      <c r="B123">
        <v>6.7657536315474198</v>
      </c>
      <c r="C123">
        <v>52.6690998654691</v>
      </c>
      <c r="D123">
        <v>754601</v>
      </c>
      <c r="E123">
        <v>5842119</v>
      </c>
      <c r="F123" t="s">
        <v>27</v>
      </c>
    </row>
    <row r="124" spans="1:6" x14ac:dyDescent="0.25">
      <c r="A124" t="s">
        <v>177</v>
      </c>
      <c r="B124">
        <v>6.8631521553777599</v>
      </c>
      <c r="C124">
        <v>52.667014322328299</v>
      </c>
      <c r="D124">
        <v>761195</v>
      </c>
      <c r="E124">
        <v>5842236</v>
      </c>
      <c r="F124" t="s">
        <v>27</v>
      </c>
    </row>
    <row r="125" spans="1:6" x14ac:dyDescent="0.25">
      <c r="A125" t="s">
        <v>178</v>
      </c>
      <c r="B125">
        <v>6.8727323380495902</v>
      </c>
      <c r="C125">
        <v>52.673494076970499</v>
      </c>
      <c r="D125">
        <v>761804</v>
      </c>
      <c r="E125">
        <v>5842991</v>
      </c>
      <c r="F125" t="s">
        <v>27</v>
      </c>
    </row>
    <row r="126" spans="1:6" x14ac:dyDescent="0.25">
      <c r="A126" t="s">
        <v>179</v>
      </c>
      <c r="B126">
        <v>6.9036836974509104</v>
      </c>
      <c r="C126">
        <v>52.673270653151398</v>
      </c>
      <c r="D126">
        <v>763897</v>
      </c>
      <c r="E126">
        <v>5843079</v>
      </c>
      <c r="F126" t="s">
        <v>27</v>
      </c>
    </row>
    <row r="127" spans="1:6" x14ac:dyDescent="0.25">
      <c r="A127" t="s">
        <v>180</v>
      </c>
      <c r="B127">
        <v>6.90196417748417</v>
      </c>
      <c r="C127">
        <v>52.717002690309499</v>
      </c>
      <c r="D127">
        <v>763517</v>
      </c>
      <c r="E127">
        <v>5847934</v>
      </c>
      <c r="F127" t="s">
        <v>27</v>
      </c>
    </row>
    <row r="128" spans="1:6" x14ac:dyDescent="0.25">
      <c r="A128" t="s">
        <v>181</v>
      </c>
      <c r="B128">
        <v>6.9365388111011201</v>
      </c>
      <c r="C128">
        <v>52.730931908520802</v>
      </c>
      <c r="D128">
        <v>765766</v>
      </c>
      <c r="E128">
        <v>5849610</v>
      </c>
      <c r="F128" t="s">
        <v>27</v>
      </c>
    </row>
    <row r="129" spans="1:6" x14ac:dyDescent="0.25">
      <c r="A129" t="s">
        <v>182</v>
      </c>
      <c r="B129">
        <v>6.9070613259570104</v>
      </c>
      <c r="C129">
        <v>52.759650355731701</v>
      </c>
      <c r="D129">
        <v>763603</v>
      </c>
      <c r="E129">
        <v>5852694</v>
      </c>
      <c r="F129" t="s">
        <v>27</v>
      </c>
    </row>
    <row r="130" spans="1:6" x14ac:dyDescent="0.25">
      <c r="A130" t="s">
        <v>183</v>
      </c>
      <c r="B130">
        <v>6.5010089680968601</v>
      </c>
      <c r="C130">
        <v>52.647718329398103</v>
      </c>
      <c r="D130">
        <v>736823</v>
      </c>
      <c r="E130">
        <v>5838838</v>
      </c>
      <c r="F130" t="s">
        <v>27</v>
      </c>
    </row>
    <row r="131" spans="1:6" x14ac:dyDescent="0.25">
      <c r="A131" t="s">
        <v>184</v>
      </c>
      <c r="B131">
        <v>6.94661028519202</v>
      </c>
      <c r="C131">
        <v>53.086644962771899</v>
      </c>
      <c r="D131">
        <v>764270</v>
      </c>
      <c r="E131">
        <v>5889191</v>
      </c>
      <c r="F131" t="s">
        <v>27</v>
      </c>
    </row>
    <row r="132" spans="1:6" x14ac:dyDescent="0.25">
      <c r="A132" t="s">
        <v>185</v>
      </c>
      <c r="B132">
        <v>6.9736313132407899</v>
      </c>
      <c r="C132">
        <v>53.208484721235401</v>
      </c>
      <c r="D132">
        <v>765325</v>
      </c>
      <c r="E132">
        <v>5902836</v>
      </c>
      <c r="F132" t="s">
        <v>27</v>
      </c>
    </row>
    <row r="133" spans="1:6" x14ac:dyDescent="0.25">
      <c r="A133" t="s">
        <v>186</v>
      </c>
      <c r="B133">
        <v>7.1283881102473803</v>
      </c>
      <c r="C133">
        <v>53.217605094168</v>
      </c>
      <c r="D133">
        <v>775595</v>
      </c>
      <c r="E133">
        <v>5904436</v>
      </c>
      <c r="F133" t="s">
        <v>27</v>
      </c>
    </row>
    <row r="134" spans="1:6" x14ac:dyDescent="0.25">
      <c r="A134" t="s">
        <v>187</v>
      </c>
      <c r="B134">
        <v>7.2168205656797202</v>
      </c>
      <c r="C134">
        <v>53.203188129815103</v>
      </c>
      <c r="D134">
        <v>781590</v>
      </c>
      <c r="E134">
        <v>5903178</v>
      </c>
      <c r="F134" t="s">
        <v>27</v>
      </c>
    </row>
    <row r="135" spans="1:6" x14ac:dyDescent="0.25">
      <c r="A135" t="s">
        <v>188</v>
      </c>
      <c r="B135">
        <v>6.9046048688616599</v>
      </c>
      <c r="C135">
        <v>53.278676209217402</v>
      </c>
      <c r="D135">
        <v>760292</v>
      </c>
      <c r="E135">
        <v>5910386</v>
      </c>
      <c r="F135" t="s">
        <v>27</v>
      </c>
    </row>
    <row r="136" spans="1:6" x14ac:dyDescent="0.25">
      <c r="A136" t="s">
        <v>189</v>
      </c>
      <c r="B136">
        <v>6.9058330974093298</v>
      </c>
      <c r="C136">
        <v>53.291012125364098</v>
      </c>
      <c r="D136">
        <v>760299</v>
      </c>
      <c r="E136">
        <v>5911761</v>
      </c>
      <c r="F136" t="s">
        <v>27</v>
      </c>
    </row>
    <row r="137" spans="1:6" x14ac:dyDescent="0.25">
      <c r="A137" t="s">
        <v>190</v>
      </c>
      <c r="B137">
        <v>6.9375213939392504</v>
      </c>
      <c r="C137">
        <v>53.302757306209898</v>
      </c>
      <c r="D137">
        <v>762337</v>
      </c>
      <c r="E137">
        <v>5913183</v>
      </c>
      <c r="F137" t="s">
        <v>27</v>
      </c>
    </row>
    <row r="138" spans="1:6" x14ac:dyDescent="0.25">
      <c r="A138" t="s">
        <v>191</v>
      </c>
      <c r="B138">
        <v>6.9407147881632003</v>
      </c>
      <c r="C138">
        <v>53.318608177516502</v>
      </c>
      <c r="D138">
        <v>762453</v>
      </c>
      <c r="E138">
        <v>5914957</v>
      </c>
      <c r="F138" t="s">
        <v>27</v>
      </c>
    </row>
    <row r="139" spans="1:6" x14ac:dyDescent="0.25">
      <c r="A139" t="s">
        <v>192</v>
      </c>
      <c r="B139">
        <v>6.8333676130967298</v>
      </c>
      <c r="C139">
        <v>53.298756966684401</v>
      </c>
      <c r="D139">
        <v>755425</v>
      </c>
      <c r="E139">
        <v>5912361</v>
      </c>
      <c r="F139" t="s">
        <v>27</v>
      </c>
    </row>
    <row r="140" spans="1:6" x14ac:dyDescent="0.25">
      <c r="A140" t="s">
        <v>193</v>
      </c>
      <c r="B140">
        <v>6.8225592018772199</v>
      </c>
      <c r="C140">
        <v>53.3934898825582</v>
      </c>
      <c r="D140">
        <v>754141</v>
      </c>
      <c r="E140">
        <v>5922854</v>
      </c>
      <c r="F140" t="s">
        <v>27</v>
      </c>
    </row>
    <row r="141" spans="1:6" x14ac:dyDescent="0.25">
      <c r="A141" t="s">
        <v>194</v>
      </c>
      <c r="B141">
        <v>6.8675123667219902</v>
      </c>
      <c r="C141">
        <v>53.443850034994597</v>
      </c>
      <c r="D141">
        <v>756824</v>
      </c>
      <c r="E141">
        <v>5928614</v>
      </c>
      <c r="F141" t="s">
        <v>27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terminals</vt:lpstr>
      <vt:lpstr>storage</vt:lpstr>
      <vt:lpstr>routing_network</vt:lpstr>
      <vt:lpstr>obstacles</vt:lpstr>
      <vt:lpstr>existing_connections</vt:lpstr>
      <vt:lpstr>Input - Nodes</vt:lpstr>
      <vt:lpstr>Input - Netwerken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2025-08-13T13:11:46Z</dcterms:modified>
</cp:coreProperties>
</file>