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Income Statement" sheetId="1" state="visible" r:id="rId2"/>
    <sheet name="FORECASTING OF IS" sheetId="2" state="visible" r:id="rId3"/>
    <sheet name="Balance 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<sst xmlns="http://schemas.openxmlformats.org/spreadsheetml/2006/main" count="92" uniqueCount="74">
  <si>
    <t xml:space="preserve">(in thousands USD)</t>
  </si>
  <si>
    <t xml:space="preserve">FY 2013</t>
  </si>
  <si>
    <t xml:space="preserve">FY 2014</t>
  </si>
  <si>
    <t xml:space="preserve">FY 2015</t>
  </si>
  <si>
    <t xml:space="preserve">2016E</t>
  </si>
  <si>
    <t xml:space="preserve">2017E</t>
  </si>
  <si>
    <t xml:space="preserve">2018E</t>
  </si>
  <si>
    <t xml:space="preserve">2019E</t>
  </si>
  <si>
    <t xml:space="preserve">Revenue:</t>
  </si>
  <si>
    <t xml:space="preserve">Motorcycle and Related Products</t>
  </si>
  <si>
    <t xml:space="preserve">Financial Services</t>
  </si>
  <si>
    <t xml:space="preserve">Total revenue</t>
  </si>
  <si>
    <t xml:space="preserve">Cost of Revenue:</t>
  </si>
  <si>
    <t xml:space="preserve">Motorcycle and Related Products COGS</t>
  </si>
  <si>
    <t xml:space="preserve">Financial Services interest Expense</t>
  </si>
  <si>
    <t xml:space="preserve">Financial Services Provision for credit losses</t>
  </si>
  <si>
    <t xml:space="preserve">Total Cost of Revenue</t>
  </si>
  <si>
    <t xml:space="preserve">Gross Profit</t>
  </si>
  <si>
    <t xml:space="preserve">Operating Expenses: </t>
  </si>
  <si>
    <t xml:space="preserve">Depreciation</t>
  </si>
  <si>
    <t xml:space="preserve">Sales, General and Administration</t>
  </si>
  <si>
    <t xml:space="preserve">Operating Income</t>
  </si>
  <si>
    <t xml:space="preserve">Additional income/expense items</t>
  </si>
  <si>
    <t xml:space="preserve">Earning before Interest and Tax</t>
  </si>
  <si>
    <t xml:space="preserve">Interest Expense </t>
  </si>
  <si>
    <t xml:space="preserve">Earning before Tax</t>
  </si>
  <si>
    <t xml:space="preserve">Income Tax</t>
  </si>
  <si>
    <t xml:space="preserve">Net Income</t>
  </si>
  <si>
    <t xml:space="preserve">Net Income to Common Shareholders</t>
  </si>
  <si>
    <t xml:space="preserve">Earnings per common share:</t>
  </si>
  <si>
    <t xml:space="preserve">Basic</t>
  </si>
  <si>
    <t xml:space="preserve">Diluted</t>
  </si>
  <si>
    <t xml:space="preserve">Cash dividends per common share</t>
  </si>
  <si>
    <t xml:space="preserve">Number of shares outstanding (in thousands)</t>
  </si>
  <si>
    <t xml:space="preserve">%change</t>
  </si>
  <si>
    <t xml:space="preserve">growth rate</t>
  </si>
  <si>
    <t xml:space="preserve">FY2016E</t>
  </si>
  <si>
    <t xml:space="preserve">FY2017E</t>
  </si>
  <si>
    <t xml:space="preserve">FY2018E</t>
  </si>
  <si>
    <t xml:space="preserve">(in USD thousands)</t>
  </si>
  <si>
    <t xml:space="preserve">Current Assets:</t>
  </si>
  <si>
    <t xml:space="preserve">Cash and Cash Equivalence</t>
  </si>
  <si>
    <t xml:space="preserve">Short-Term Investment</t>
  </si>
  <si>
    <t xml:space="preserve">Net Receiveables</t>
  </si>
  <si>
    <t xml:space="preserve">Inventory</t>
  </si>
  <si>
    <t xml:space="preserve">Sundry debtors</t>
  </si>
  <si>
    <t xml:space="preserve">Total Current Assets</t>
  </si>
  <si>
    <t xml:space="preserve">Long-Term Assets:</t>
  </si>
  <si>
    <t xml:space="preserve">Long-Term Investments</t>
  </si>
  <si>
    <t xml:space="preserve">Fixed Assets</t>
  </si>
  <si>
    <t xml:space="preserve">Goodwill</t>
  </si>
  <si>
    <t xml:space="preserve">Intangible Assets</t>
  </si>
  <si>
    <t xml:space="preserve">Other Assets</t>
  </si>
  <si>
    <t xml:space="preserve">Deferred Assets Charges</t>
  </si>
  <si>
    <t xml:space="preserve">Total Assets</t>
  </si>
  <si>
    <t xml:space="preserve">Current Liabilites:</t>
  </si>
  <si>
    <t xml:space="preserve">Accounts Payable</t>
  </si>
  <si>
    <t xml:space="preserve">Short-Term Debts</t>
  </si>
  <si>
    <t xml:space="preserve">Other Current Liabilites</t>
  </si>
  <si>
    <t xml:space="preserve">Total Current Liabilites</t>
  </si>
  <si>
    <t xml:space="preserve">Long-Term Debt</t>
  </si>
  <si>
    <t xml:space="preserve">Other Liabilites</t>
  </si>
  <si>
    <t xml:space="preserve">Deferred liability Charges</t>
  </si>
  <si>
    <t xml:space="preserve">Misc. Stocks</t>
  </si>
  <si>
    <t xml:space="preserve">Minority Interest</t>
  </si>
  <si>
    <t xml:space="preserve">Total Liabilities</t>
  </si>
  <si>
    <t xml:space="preserve">Stockholders' Equity:</t>
  </si>
  <si>
    <t xml:space="preserve">Common Stocks</t>
  </si>
  <si>
    <t xml:space="preserve">Capital Surplus</t>
  </si>
  <si>
    <t xml:space="preserve">Retained Earnings</t>
  </si>
  <si>
    <t xml:space="preserve">Treasury Stock</t>
  </si>
  <si>
    <t xml:space="preserve">Other Equity</t>
  </si>
  <si>
    <t xml:space="preserve">Total Equity</t>
  </si>
  <si>
    <t xml:space="preserve">Total Liabilities and Equity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</si>
</sst>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_(* #,##0.00_);_(* \(#,##0.00\);_(* \-??_);_(@_)"/>
    <numFmt numFmtId="168" formatCode="0%"/>
    <numFmt numFmtId="169" formatCode="0.00%"/>
    <numFmt numFmtId="170" formatCode="0.00"/>
    <numFmt numFmtId="171" formatCode="_-[$$-409]* #,##0.00_ ;_-[$$-409]* \-#,##0.00\ ;_-[$$-409]* \-??_ ;_-@_ "/>
    <numFmt numFmtId="172" formatCode="0.0%"/>
    <numFmt numFmtId="173" formatCode="0.000%"/>
    <numFmt numFmtId="174" formatCode="\$#,##0_);[RED]&quot;($&quot;#,##0\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4" fontId="4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6553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28" activeCellId="0" sqref="E28"/>
    </sheetView>
  </sheetViews>
  <sheetFormatPr defaultRowHeight="15"/>
  <cols>
    <col collapsed="false" hidden="false" max="1" min="1" style="0" width="8.50510204081633"/>
    <col collapsed="false" hidden="false" max="2" min="2" style="0" width="40.3622448979592"/>
    <col collapsed="false" hidden="false" max="4" min="3" style="0" width="14.0408163265306"/>
    <col collapsed="false" hidden="false" max="5" min="5" style="0" width="14.1734693877551"/>
    <col collapsed="false" hidden="false" max="1025" min="6" style="0" width="8.50510204081633"/>
  </cols>
  <sheetData>
    <row r="3" customFormat="false" ht="15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customFormat="false" ht="15" hidden="false" customHeight="false" outlineLevel="0" collapsed="false">
      <c r="B4" s="1" t="s">
        <v>8</v>
      </c>
      <c r="C4" s="4"/>
      <c r="D4" s="4"/>
      <c r="E4" s="4"/>
    </row>
    <row r="5" customFormat="false" ht="15" hidden="false" customHeight="false" outlineLevel="0" collapsed="false">
      <c r="B5" s="5" t="s">
        <v>9</v>
      </c>
      <c r="C5" s="6" t="n">
        <v>5258290</v>
      </c>
      <c r="D5" s="6" t="n">
        <v>5567681</v>
      </c>
      <c r="E5" s="6" t="n">
        <v>5308744</v>
      </c>
    </row>
    <row r="6" customFormat="false" ht="15" hidden="false" customHeight="false" outlineLevel="0" collapsed="false">
      <c r="B6" s="5" t="s">
        <v>10</v>
      </c>
      <c r="C6" s="6" t="n">
        <v>641582</v>
      </c>
      <c r="D6" s="6" t="n">
        <v>660827</v>
      </c>
      <c r="E6" s="6" t="n">
        <v>686658</v>
      </c>
    </row>
    <row r="7" customFormat="false" ht="15" hidden="false" customHeight="false" outlineLevel="0" collapsed="false">
      <c r="B7" s="1" t="s">
        <v>11</v>
      </c>
      <c r="C7" s="7" t="n">
        <f aca="false">C5+C6</f>
        <v>5899872</v>
      </c>
      <c r="D7" s="8" t="n">
        <f aca="false">D5+D6</f>
        <v>6228508</v>
      </c>
      <c r="E7" s="8" t="n">
        <f aca="false">E5+E6</f>
        <v>5995402</v>
      </c>
    </row>
    <row r="8" customFormat="false" ht="15" hidden="false" customHeight="false" outlineLevel="0" collapsed="false">
      <c r="B8" s="1" t="s">
        <v>12</v>
      </c>
      <c r="C8" s="9"/>
      <c r="D8" s="9"/>
      <c r="E8" s="9"/>
    </row>
    <row r="9" customFormat="false" ht="15" hidden="false" customHeight="false" outlineLevel="0" collapsed="false">
      <c r="B9" s="5" t="s">
        <v>13</v>
      </c>
      <c r="C9" s="9" t="n">
        <v>3395918</v>
      </c>
      <c r="D9" s="9" t="n">
        <v>3542601</v>
      </c>
      <c r="E9" s="9" t="n">
        <v>3356284</v>
      </c>
    </row>
    <row r="10" customFormat="false" ht="15" hidden="false" customHeight="false" outlineLevel="0" collapsed="false">
      <c r="B10" s="5" t="s">
        <v>14</v>
      </c>
      <c r="C10" s="9" t="n">
        <v>165491</v>
      </c>
      <c r="D10" s="9" t="n">
        <v>164476</v>
      </c>
      <c r="E10" s="9" t="n">
        <v>161983</v>
      </c>
    </row>
    <row r="11" customFormat="false" ht="15" hidden="false" customHeight="false" outlineLevel="0" collapsed="false">
      <c r="B11" s="5" t="s">
        <v>15</v>
      </c>
      <c r="C11" s="9" t="n">
        <v>60008</v>
      </c>
      <c r="D11" s="9" t="n">
        <v>80946</v>
      </c>
      <c r="E11" s="9" t="n">
        <v>101345</v>
      </c>
    </row>
    <row r="12" customFormat="false" ht="15" hidden="false" customHeight="false" outlineLevel="0" collapsed="false">
      <c r="B12" s="1" t="s">
        <v>16</v>
      </c>
      <c r="C12" s="7" t="n">
        <f aca="false">C9+C10+C11</f>
        <v>3621417</v>
      </c>
      <c r="D12" s="7" t="n">
        <f aca="false">D9+D10+D11</f>
        <v>3788023</v>
      </c>
      <c r="E12" s="7" t="n">
        <f aca="false">E9+E10+E11</f>
        <v>3619612</v>
      </c>
    </row>
    <row r="13" s="10" customFormat="true" ht="15" hidden="false" customHeight="false" outlineLevel="0" collapsed="false">
      <c r="B13" s="1" t="s">
        <v>17</v>
      </c>
      <c r="C13" s="8" t="n">
        <f aca="false">C7-C12</f>
        <v>2278455</v>
      </c>
      <c r="D13" s="8" t="n">
        <f aca="false">D7-D12</f>
        <v>2440485</v>
      </c>
      <c r="E13" s="8" t="n">
        <f aca="false">E7-E12</f>
        <v>2375790</v>
      </c>
    </row>
    <row r="14" customFormat="false" ht="15" hidden="false" customHeight="false" outlineLevel="0" collapsed="false">
      <c r="B14" s="1" t="s">
        <v>18</v>
      </c>
      <c r="C14" s="11"/>
      <c r="D14" s="11"/>
      <c r="E14" s="11"/>
    </row>
    <row r="15" customFormat="false" ht="15" hidden="false" customHeight="false" outlineLevel="0" collapsed="false">
      <c r="B15" s="5" t="s">
        <v>19</v>
      </c>
      <c r="C15" s="11" t="n">
        <v>42200</v>
      </c>
      <c r="D15" s="11" t="n">
        <v>45400</v>
      </c>
      <c r="E15" s="11" t="n">
        <v>48600</v>
      </c>
    </row>
    <row r="16" customFormat="false" ht="13.8" hidden="false" customHeight="false" outlineLevel="0" collapsed="false">
      <c r="B16" s="5" t="s">
        <v>20</v>
      </c>
      <c r="C16" s="9" t="n">
        <v>1124753</v>
      </c>
      <c r="D16" s="9" t="n">
        <v>1159502</v>
      </c>
      <c r="E16" s="9" t="n">
        <v>1171495</v>
      </c>
    </row>
    <row r="17" customFormat="false" ht="15" hidden="false" customHeight="false" outlineLevel="0" collapsed="false">
      <c r="B17" s="1" t="s">
        <v>21</v>
      </c>
      <c r="C17" s="8" t="n">
        <f aca="false">C13-(C15+C16)</f>
        <v>1111502</v>
      </c>
      <c r="D17" s="8" t="n">
        <f aca="false">D13-(D15+D16)</f>
        <v>1235583</v>
      </c>
      <c r="E17" s="8" t="n">
        <v>1155695</v>
      </c>
    </row>
    <row r="18" customFormat="false" ht="15" hidden="false" customHeight="false" outlineLevel="0" collapsed="false">
      <c r="B18" s="12" t="s">
        <v>22</v>
      </c>
      <c r="C18" s="11" t="n">
        <v>5859</v>
      </c>
      <c r="D18" s="11" t="n">
        <v>6499</v>
      </c>
      <c r="E18" s="9" t="n">
        <v>6585</v>
      </c>
    </row>
    <row r="19" customFormat="false" ht="15" hidden="false" customHeight="false" outlineLevel="0" collapsed="false">
      <c r="B19" s="13" t="s">
        <v>23</v>
      </c>
      <c r="C19" s="8" t="n">
        <f aca="false">C17+C18</f>
        <v>1117361</v>
      </c>
      <c r="D19" s="8" t="n">
        <f aca="false">D17+D18</f>
        <v>1242082</v>
      </c>
      <c r="E19" s="8" t="n">
        <f aca="false">E17+E18</f>
        <v>1162280</v>
      </c>
    </row>
    <row r="20" customFormat="false" ht="15" hidden="false" customHeight="false" outlineLevel="0" collapsed="false">
      <c r="B20" s="12" t="s">
        <v>24</v>
      </c>
      <c r="C20" s="11" t="n">
        <v>45256</v>
      </c>
      <c r="D20" s="11" t="n">
        <v>4162</v>
      </c>
      <c r="E20" s="11" t="n">
        <v>12117</v>
      </c>
    </row>
    <row r="21" customFormat="false" ht="15" hidden="false" customHeight="false" outlineLevel="0" collapsed="false">
      <c r="B21" s="13" t="s">
        <v>25</v>
      </c>
      <c r="C21" s="8" t="n">
        <f aca="false">C19-C20</f>
        <v>1072105</v>
      </c>
      <c r="D21" s="8" t="n">
        <f aca="false">D19-D20</f>
        <v>1237920</v>
      </c>
      <c r="E21" s="8" t="n">
        <f aca="false">E19-E20</f>
        <v>1150163</v>
      </c>
    </row>
    <row r="22" customFormat="false" ht="15" hidden="false" customHeight="false" outlineLevel="0" collapsed="false">
      <c r="B22" s="12" t="s">
        <v>26</v>
      </c>
      <c r="C22" s="11" t="n">
        <v>380312</v>
      </c>
      <c r="D22" s="11" t="n">
        <v>438709</v>
      </c>
      <c r="E22" s="11" t="n">
        <v>397956</v>
      </c>
    </row>
    <row r="23" customFormat="false" ht="15" hidden="false" customHeight="false" outlineLevel="0" collapsed="false">
      <c r="B23" s="13" t="s">
        <v>27</v>
      </c>
      <c r="C23" s="8" t="n">
        <f aca="false">C21-C22</f>
        <v>691793</v>
      </c>
      <c r="D23" s="8" t="n">
        <f aca="false">D21-D22</f>
        <v>799211</v>
      </c>
      <c r="E23" s="8" t="n">
        <f aca="false">E21-E22</f>
        <v>752207</v>
      </c>
    </row>
    <row r="24" customFormat="false" ht="15" hidden="false" customHeight="false" outlineLevel="0" collapsed="false">
      <c r="B24" s="13" t="s">
        <v>28</v>
      </c>
      <c r="C24" s="8" t="n">
        <f aca="false">C23</f>
        <v>691793</v>
      </c>
      <c r="D24" s="8" t="n">
        <f aca="false">D23</f>
        <v>799211</v>
      </c>
      <c r="E24" s="8" t="n">
        <v>752207</v>
      </c>
      <c r="I24" s="14"/>
      <c r="J24" s="14"/>
      <c r="K24" s="14"/>
    </row>
    <row r="25" customFormat="false" ht="15" hidden="false" customHeight="false" outlineLevel="0" collapsed="false">
      <c r="B25" s="13" t="s">
        <v>29</v>
      </c>
      <c r="C25" s="5"/>
      <c r="D25" s="5"/>
      <c r="E25" s="5"/>
    </row>
    <row r="26" customFormat="false" ht="15" hidden="false" customHeight="false" outlineLevel="0" collapsed="false">
      <c r="B26" s="12" t="s">
        <v>30</v>
      </c>
      <c r="C26" s="15" t="n">
        <v>3.3</v>
      </c>
      <c r="D26" s="15" t="n">
        <v>3.9</v>
      </c>
      <c r="E26" s="15" t="n">
        <v>3.71</v>
      </c>
    </row>
    <row r="27" customFormat="false" ht="15" hidden="false" customHeight="false" outlineLevel="0" collapsed="false">
      <c r="B27" s="12" t="s">
        <v>31</v>
      </c>
      <c r="C27" s="15" t="n">
        <v>3.28</v>
      </c>
      <c r="D27" s="15" t="n">
        <v>3.88</v>
      </c>
      <c r="E27" s="15" t="n">
        <v>3.69</v>
      </c>
    </row>
    <row r="28" customFormat="false" ht="15" hidden="false" customHeight="false" outlineLevel="0" collapsed="false">
      <c r="B28" s="12" t="s">
        <v>32</v>
      </c>
      <c r="C28" s="15" t="n">
        <v>0.84</v>
      </c>
      <c r="D28" s="15" t="n">
        <v>1.1</v>
      </c>
      <c r="E28" s="15" t="n">
        <v>1.24</v>
      </c>
    </row>
    <row r="29" customFormat="false" ht="15" hidden="false" customHeight="false" outlineLevel="0" collapsed="false">
      <c r="B29" s="1" t="s">
        <v>33</v>
      </c>
      <c r="C29" s="16" t="n">
        <f aca="false">C23/C26</f>
        <v>209634.242424242</v>
      </c>
      <c r="D29" s="16" t="n">
        <f aca="false">D23/D26</f>
        <v>204925.897435897</v>
      </c>
      <c r="E29" s="16" t="n">
        <f aca="false">E23/E26</f>
        <v>202751.212938005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7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O7" activeCellId="0" sqref="O7"/>
    </sheetView>
  </sheetViews>
  <sheetFormatPr defaultRowHeight="15"/>
  <cols>
    <col collapsed="false" hidden="false" max="2" min="1" style="0" width="8.50510204081633"/>
    <col collapsed="false" hidden="false" max="3" min="3" style="0" width="29.5612244897959"/>
    <col collapsed="false" hidden="false" max="4" min="4" style="0" width="16.0663265306122"/>
    <col collapsed="false" hidden="false" max="6" min="5" style="0" width="14.5816326530612"/>
    <col collapsed="false" hidden="false" max="9" min="7" style="0" width="14.7142857142857"/>
    <col collapsed="false" hidden="false" max="10" min="10" style="0" width="11.4744897959184"/>
    <col collapsed="false" hidden="false" max="11" min="11" style="0" width="12.4183673469388"/>
    <col collapsed="false" hidden="false" max="12" min="12" style="0" width="11.7448979591837"/>
    <col collapsed="false" hidden="false" max="13" min="13" style="0" width="11.3418367346939"/>
    <col collapsed="false" hidden="false" max="14" min="14" style="0" width="13.3622448979592"/>
    <col collapsed="false" hidden="false" max="15" min="15" style="0" width="12.9591836734694"/>
    <col collapsed="false" hidden="false" max="16" min="16" style="0" width="12.8265306122449"/>
    <col collapsed="false" hidden="false" max="1025" min="17" style="0" width="8.50510204081633"/>
  </cols>
  <sheetData>
    <row r="1" customFormat="false" ht="15" hidden="false" customHeight="false" outlineLevel="0" collapsed="false">
      <c r="F1" s="17"/>
      <c r="G1" s="17"/>
      <c r="H1" s="17"/>
    </row>
    <row r="2" customFormat="false" ht="15" hidden="false" customHeight="false" outlineLevel="0" collapsed="false">
      <c r="F2" s="17"/>
      <c r="G2" s="17"/>
      <c r="H2" s="17"/>
    </row>
    <row r="3" customFormat="false" ht="15" hidden="false" customHeight="false" outlineLevel="0" collapsed="false">
      <c r="C3" s="1" t="s">
        <v>0</v>
      </c>
      <c r="D3" s="1" t="s">
        <v>34</v>
      </c>
      <c r="E3" s="2" t="s">
        <v>1</v>
      </c>
      <c r="F3" s="18" t="s">
        <v>34</v>
      </c>
      <c r="G3" s="18" t="s">
        <v>2</v>
      </c>
      <c r="H3" s="18" t="s">
        <v>34</v>
      </c>
      <c r="I3" s="2" t="s">
        <v>3</v>
      </c>
      <c r="J3" s="3" t="s">
        <v>35</v>
      </c>
      <c r="K3" s="3" t="s">
        <v>36</v>
      </c>
      <c r="L3" s="3" t="s">
        <v>35</v>
      </c>
      <c r="M3" s="3" t="s">
        <v>37</v>
      </c>
      <c r="N3" s="3" t="s">
        <v>35</v>
      </c>
      <c r="O3" s="19" t="s">
        <v>38</v>
      </c>
      <c r="P3" s="19"/>
      <c r="Q3" s="19"/>
    </row>
    <row r="4" customFormat="false" ht="15" hidden="false" customHeight="false" outlineLevel="0" collapsed="false">
      <c r="C4" s="1" t="s">
        <v>8</v>
      </c>
      <c r="D4" s="1"/>
      <c r="E4" s="4"/>
      <c r="F4" s="20"/>
      <c r="G4" s="20"/>
      <c r="H4" s="20"/>
      <c r="I4" s="4"/>
    </row>
    <row r="5" customFormat="false" ht="15" hidden="false" customHeight="false" outlineLevel="0" collapsed="false">
      <c r="C5" s="5" t="s">
        <v>9</v>
      </c>
      <c r="D5" s="21" t="n">
        <f aca="false">(E5/4942582-1)</f>
        <v>0.0638751162853748</v>
      </c>
      <c r="E5" s="22" t="n">
        <v>5258290</v>
      </c>
      <c r="F5" s="23" t="n">
        <f aca="false">(G5/E5-1)</f>
        <v>0.0588387099228076</v>
      </c>
      <c r="G5" s="24" t="n">
        <v>5567681</v>
      </c>
      <c r="H5" s="23" t="n">
        <f aca="false">(I5/G5-1)</f>
        <v>-0.046507154414917</v>
      </c>
      <c r="I5" s="22" t="n">
        <v>5308744</v>
      </c>
      <c r="J5" s="14" t="n">
        <f aca="false">(K5/I5-1)</f>
        <v>0.0329054122783092</v>
      </c>
      <c r="K5" s="17" t="n">
        <f aca="false">(K7-K6)</f>
        <v>5483430.41</v>
      </c>
      <c r="L5" s="25" t="n">
        <v>0.065</v>
      </c>
      <c r="M5" s="0" t="n">
        <f aca="false">(L5*K5+K5)</f>
        <v>5839853.38665</v>
      </c>
      <c r="N5" s="26" t="n">
        <v>0.01</v>
      </c>
      <c r="O5" s="0" t="n">
        <f aca="false">(N5*M5+M5)</f>
        <v>5898251.9205165</v>
      </c>
    </row>
    <row r="6" customFormat="false" ht="15" hidden="false" customHeight="false" outlineLevel="0" collapsed="false">
      <c r="C6" s="5" t="s">
        <v>10</v>
      </c>
      <c r="D6" s="27" t="n">
        <f aca="false">(E6/637924-1)</f>
        <v>0.00573422539362056</v>
      </c>
      <c r="E6" s="22" t="n">
        <v>641582</v>
      </c>
      <c r="F6" s="23" t="n">
        <f aca="false">(G6/E6-1)</f>
        <v>0.0299961657278416</v>
      </c>
      <c r="G6" s="24" t="n">
        <v>660827</v>
      </c>
      <c r="H6" s="23" t="n">
        <f aca="false">(I6/G6-1)</f>
        <v>0.0390888992126532</v>
      </c>
      <c r="I6" s="22" t="n">
        <v>686658</v>
      </c>
      <c r="J6" s="14" t="n">
        <v>0.025</v>
      </c>
      <c r="K6" s="0" t="n">
        <f aca="false">(J6*I6+I6)</f>
        <v>703824.45</v>
      </c>
      <c r="L6" s="25" t="n">
        <v>0.049</v>
      </c>
      <c r="M6" s="0" t="n">
        <f aca="false">(K6*L6+K6)</f>
        <v>738311.84805</v>
      </c>
      <c r="N6" s="25" t="n">
        <v>0.035</v>
      </c>
      <c r="O6" s="0" t="n">
        <f aca="false">(N6*M6+M6)</f>
        <v>764152.76273175</v>
      </c>
    </row>
    <row r="7" customFormat="false" ht="15" hidden="false" customHeight="false" outlineLevel="0" collapsed="false">
      <c r="C7" s="1" t="s">
        <v>11</v>
      </c>
      <c r="D7" s="28" t="n">
        <f aca="false">(E7/5580506-1)</f>
        <v>0.0572288606086975</v>
      </c>
      <c r="E7" s="29" t="n">
        <f aca="false">E5+E6</f>
        <v>5899872</v>
      </c>
      <c r="F7" s="23" t="n">
        <f aca="false">(G7/E7-1)</f>
        <v>0.0557022254042121</v>
      </c>
      <c r="G7" s="30" t="n">
        <f aca="false">G5+G6</f>
        <v>6228508</v>
      </c>
      <c r="H7" s="23" t="n">
        <f aca="false">(I7/G7-1)</f>
        <v>-0.0374256563530142</v>
      </c>
      <c r="I7" s="30" t="n">
        <f aca="false">I5+I6</f>
        <v>5995402</v>
      </c>
      <c r="J7" s="14" t="n">
        <v>0.032</v>
      </c>
      <c r="K7" s="31" t="n">
        <v>6187254.86</v>
      </c>
      <c r="L7" s="14" t="n">
        <f aca="false">(M7/K7-1)</f>
        <v>0.0631799373947237</v>
      </c>
      <c r="M7" s="0" t="n">
        <f aca="false">SUM(M5:M6)</f>
        <v>6578165.2347</v>
      </c>
      <c r="N7" s="25" t="n">
        <f aca="false">(O7/M7-1)</f>
        <v>0.0128059186023306</v>
      </c>
      <c r="O7" s="0" t="n">
        <f aca="false">(O5+O6)</f>
        <v>6662404.68324825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8.50510204081633"/>
    <col collapsed="false" hidden="false" max="2" min="2" style="0" width="38.6071428571429"/>
    <col collapsed="false" hidden="false" max="3" min="3" style="0" width="13.0918367346939"/>
    <col collapsed="false" hidden="false" max="4" min="4" style="0" width="14.7142857142857"/>
    <col collapsed="false" hidden="false" max="5" min="5" style="0" width="13.7704081632653"/>
    <col collapsed="false" hidden="false" max="6" min="6" style="0" width="8.50510204081633"/>
    <col collapsed="false" hidden="false" max="9" min="7" style="0" width="11.6071428571429"/>
    <col collapsed="false" hidden="false" max="1025" min="10" style="0" width="8.50510204081633"/>
  </cols>
  <sheetData>
    <row r="3" customFormat="false" ht="15" hidden="false" customHeight="false" outlineLevel="0" collapsed="false">
      <c r="B3" s="1" t="s">
        <v>39</v>
      </c>
      <c r="C3" s="2" t="s">
        <v>1</v>
      </c>
      <c r="D3" s="2" t="s">
        <v>2</v>
      </c>
      <c r="E3" s="2" t="s">
        <v>3</v>
      </c>
      <c r="F3" s="3" t="s">
        <v>36</v>
      </c>
      <c r="G3" s="3" t="s">
        <v>37</v>
      </c>
      <c r="H3" s="3" t="s">
        <v>38</v>
      </c>
    </row>
    <row r="4" customFormat="false" ht="15" hidden="false" customHeight="false" outlineLevel="0" collapsed="false">
      <c r="B4" s="1" t="s">
        <v>40</v>
      </c>
      <c r="C4" s="32"/>
      <c r="D4" s="32"/>
      <c r="E4" s="32"/>
    </row>
    <row r="5" customFormat="false" ht="15" hidden="false" customHeight="false" outlineLevel="0" collapsed="false">
      <c r="B5" s="12" t="s">
        <v>41</v>
      </c>
      <c r="C5" s="33" t="n">
        <v>1211419</v>
      </c>
      <c r="D5" s="33" t="n">
        <v>1005307</v>
      </c>
      <c r="E5" s="33" t="n">
        <v>810476</v>
      </c>
    </row>
    <row r="6" customFormat="false" ht="15" hidden="false" customHeight="false" outlineLevel="0" collapsed="false">
      <c r="B6" s="12" t="s">
        <v>42</v>
      </c>
      <c r="C6" s="33" t="n">
        <v>99009</v>
      </c>
      <c r="D6" s="33" t="n">
        <v>57325</v>
      </c>
      <c r="E6" s="33" t="n">
        <v>45192</v>
      </c>
    </row>
    <row r="7" customFormat="false" ht="15" hidden="false" customHeight="false" outlineLevel="0" collapsed="false">
      <c r="B7" s="12" t="s">
        <v>43</v>
      </c>
      <c r="C7" s="33" t="n">
        <v>2138376</v>
      </c>
      <c r="D7" s="33" t="n">
        <v>2254172</v>
      </c>
      <c r="E7" s="33" t="n">
        <v>2403756</v>
      </c>
    </row>
    <row r="8" customFormat="false" ht="15" hidden="false" customHeight="false" outlineLevel="0" collapsed="false">
      <c r="B8" s="12" t="s">
        <v>44</v>
      </c>
      <c r="C8" s="33" t="n">
        <v>424507</v>
      </c>
      <c r="D8" s="33" t="n">
        <v>448871</v>
      </c>
      <c r="E8" s="33" t="n">
        <v>585907</v>
      </c>
    </row>
    <row r="9" customFormat="false" ht="15" hidden="false" customHeight="false" outlineLevel="0" collapsed="false">
      <c r="B9" s="12" t="s">
        <v>45</v>
      </c>
      <c r="C9" s="33" t="n">
        <v>115492</v>
      </c>
      <c r="D9" s="33" t="n">
        <v>182420</v>
      </c>
      <c r="E9" s="33" t="n">
        <v>137823</v>
      </c>
    </row>
    <row r="10" customFormat="false" ht="15" hidden="false" customHeight="false" outlineLevel="0" collapsed="false">
      <c r="B10" s="13" t="s">
        <v>46</v>
      </c>
      <c r="C10" s="34" t="n">
        <f aca="false">SUM(C5:C9)</f>
        <v>3988803</v>
      </c>
      <c r="D10" s="34" t="n">
        <f aca="false">SUM(D5:D9)</f>
        <v>3948095</v>
      </c>
      <c r="E10" s="34" t="n">
        <f aca="false">SUM(E5:E9)</f>
        <v>3983154</v>
      </c>
      <c r="G10" s="35"/>
      <c r="H10" s="35"/>
      <c r="I10" s="35"/>
    </row>
    <row r="11" customFormat="false" ht="15" hidden="false" customHeight="false" outlineLevel="0" collapsed="false">
      <c r="B11" s="13" t="s">
        <v>47</v>
      </c>
      <c r="C11" s="36"/>
      <c r="D11" s="36"/>
      <c r="E11" s="36"/>
    </row>
    <row r="12" customFormat="false" ht="15" hidden="false" customHeight="false" outlineLevel="0" collapsed="false">
      <c r="B12" s="12" t="s">
        <v>48</v>
      </c>
      <c r="C12" s="33" t="n">
        <v>4225877</v>
      </c>
      <c r="D12" s="33" t="n">
        <v>4516246</v>
      </c>
      <c r="E12" s="33" t="n">
        <v>4814571</v>
      </c>
    </row>
    <row r="13" customFormat="false" ht="15" hidden="false" customHeight="false" outlineLevel="0" collapsed="false">
      <c r="B13" s="12" t="s">
        <v>49</v>
      </c>
      <c r="C13" s="33" t="n">
        <v>842477</v>
      </c>
      <c r="D13" s="33" t="n">
        <v>883077</v>
      </c>
      <c r="E13" s="33" t="n">
        <v>942418</v>
      </c>
    </row>
    <row r="14" customFormat="false" ht="15" hidden="false" customHeight="false" outlineLevel="0" collapsed="false">
      <c r="B14" s="12" t="s">
        <v>50</v>
      </c>
      <c r="C14" s="33" t="n">
        <v>30452</v>
      </c>
      <c r="D14" s="33" t="n">
        <v>27752</v>
      </c>
      <c r="E14" s="33" t="n">
        <v>54182</v>
      </c>
    </row>
    <row r="15" customFormat="false" ht="15" hidden="false" customHeight="false" outlineLevel="0" collapsed="false">
      <c r="B15" s="12" t="s">
        <v>51</v>
      </c>
      <c r="C15" s="33" t="n">
        <v>0</v>
      </c>
      <c r="D15" s="33" t="n">
        <v>0</v>
      </c>
      <c r="E15" s="33" t="n">
        <v>0</v>
      </c>
    </row>
    <row r="16" customFormat="false" ht="15" hidden="false" customHeight="false" outlineLevel="0" collapsed="false">
      <c r="B16" s="12" t="s">
        <v>52</v>
      </c>
      <c r="C16" s="33" t="n">
        <v>314092</v>
      </c>
      <c r="D16" s="33" t="n">
        <v>75092</v>
      </c>
      <c r="E16" s="33" t="n">
        <v>97228</v>
      </c>
    </row>
    <row r="17" customFormat="false" ht="15" hidden="false" customHeight="false" outlineLevel="0" collapsed="false">
      <c r="B17" s="12" t="s">
        <v>53</v>
      </c>
      <c r="C17" s="33" t="n">
        <v>3339</v>
      </c>
      <c r="D17" s="33" t="n">
        <v>77835</v>
      </c>
      <c r="E17" s="33" t="n">
        <v>99614</v>
      </c>
    </row>
    <row r="18" customFormat="false" ht="15" hidden="false" customHeight="false" outlineLevel="0" collapsed="false">
      <c r="B18" s="1" t="s">
        <v>54</v>
      </c>
      <c r="C18" s="37" t="n">
        <f aca="false">C10+SUM(C12:C17)</f>
        <v>9405040</v>
      </c>
      <c r="D18" s="37" t="n">
        <f aca="false">D10+SUM(D12:D17)</f>
        <v>9528097</v>
      </c>
      <c r="E18" s="37" t="n">
        <f aca="false">E10+SUM(E12:E17)</f>
        <v>9991167</v>
      </c>
      <c r="G18" s="35"/>
      <c r="H18" s="35"/>
      <c r="I18" s="35"/>
    </row>
    <row r="19" customFormat="false" ht="15" hidden="false" customHeight="false" outlineLevel="0" collapsed="false">
      <c r="B19" s="1"/>
      <c r="C19" s="37"/>
      <c r="D19" s="37"/>
      <c r="E19" s="37"/>
    </row>
    <row r="20" customFormat="false" ht="15" hidden="false" customHeight="false" outlineLevel="0" collapsed="false">
      <c r="B20" s="1" t="s">
        <v>55</v>
      </c>
      <c r="C20" s="36"/>
      <c r="D20" s="36"/>
      <c r="E20" s="36"/>
    </row>
    <row r="21" customFormat="false" ht="15" hidden="false" customHeight="false" outlineLevel="0" collapsed="false">
      <c r="B21" s="12" t="s">
        <v>56</v>
      </c>
      <c r="C21" s="33" t="n">
        <v>667129</v>
      </c>
      <c r="D21" s="33" t="n">
        <v>646185</v>
      </c>
      <c r="E21" s="33" t="n">
        <v>707578</v>
      </c>
    </row>
    <row r="22" customFormat="false" ht="15" hidden="false" customHeight="false" outlineLevel="0" collapsed="false">
      <c r="B22" s="12" t="s">
        <v>57</v>
      </c>
      <c r="C22" s="33" t="n">
        <v>1842457</v>
      </c>
      <c r="D22" s="33" t="n">
        <v>1743101</v>
      </c>
      <c r="E22" s="33" t="n">
        <v>2045000</v>
      </c>
    </row>
    <row r="23" customFormat="false" ht="15" hidden="false" customHeight="false" outlineLevel="0" collapsed="false">
      <c r="B23" s="12" t="s">
        <v>58</v>
      </c>
      <c r="C23" s="33" t="n">
        <v>0</v>
      </c>
      <c r="D23" s="33" t="n">
        <v>0</v>
      </c>
      <c r="E23" s="33" t="n">
        <v>0</v>
      </c>
    </row>
    <row r="24" customFormat="false" ht="15" hidden="false" customHeight="false" outlineLevel="0" collapsed="false">
      <c r="B24" s="13" t="s">
        <v>59</v>
      </c>
      <c r="C24" s="37" t="n">
        <f aca="false">SUM(C21:C23)</f>
        <v>2509586</v>
      </c>
      <c r="D24" s="37" t="n">
        <f aca="false">SUM(D21:D23)</f>
        <v>2389286</v>
      </c>
      <c r="E24" s="37" t="n">
        <f aca="false">SUM(E21:E23)</f>
        <v>2752578</v>
      </c>
      <c r="G24" s="35"/>
      <c r="H24" s="35"/>
      <c r="I24" s="35"/>
    </row>
    <row r="25" customFormat="false" ht="15" hidden="false" customHeight="false" outlineLevel="0" collapsed="false">
      <c r="B25" s="12" t="s">
        <v>60</v>
      </c>
      <c r="C25" s="33" t="n">
        <v>3416713</v>
      </c>
      <c r="D25" s="33" t="n">
        <v>3761528</v>
      </c>
      <c r="E25" s="33" t="n">
        <v>4845388</v>
      </c>
    </row>
    <row r="26" customFormat="false" ht="15" hidden="false" customHeight="false" outlineLevel="0" collapsed="false">
      <c r="B26" s="12" t="s">
        <v>61</v>
      </c>
      <c r="C26" s="33" t="n">
        <v>419756</v>
      </c>
      <c r="D26" s="33" t="n">
        <v>467997</v>
      </c>
      <c r="E26" s="33" t="n">
        <v>553547</v>
      </c>
    </row>
    <row r="27" customFormat="false" ht="15" hidden="false" customHeight="false" outlineLevel="0" collapsed="false">
      <c r="B27" s="12" t="s">
        <v>62</v>
      </c>
      <c r="C27" s="33" t="n">
        <v>49499</v>
      </c>
      <c r="D27" s="33" t="n">
        <v>0</v>
      </c>
      <c r="E27" s="33" t="n">
        <v>0</v>
      </c>
    </row>
    <row r="28" customFormat="false" ht="15" hidden="false" customHeight="false" outlineLevel="0" collapsed="false">
      <c r="B28" s="12" t="s">
        <v>63</v>
      </c>
      <c r="C28" s="33" t="n">
        <v>0</v>
      </c>
      <c r="D28" s="33" t="n">
        <v>0</v>
      </c>
      <c r="E28" s="33" t="n">
        <v>0</v>
      </c>
    </row>
    <row r="29" customFormat="false" ht="15" hidden="false" customHeight="false" outlineLevel="0" collapsed="false">
      <c r="B29" s="12" t="s">
        <v>64</v>
      </c>
      <c r="C29" s="33" t="n">
        <v>0</v>
      </c>
      <c r="D29" s="33" t="n">
        <v>0</v>
      </c>
      <c r="E29" s="33" t="n">
        <v>0</v>
      </c>
    </row>
    <row r="30" customFormat="false" ht="15" hidden="false" customHeight="false" outlineLevel="0" collapsed="false">
      <c r="B30" s="1" t="s">
        <v>65</v>
      </c>
      <c r="C30" s="37" t="n">
        <f aca="false">SUM(C24:C29)</f>
        <v>6395554</v>
      </c>
      <c r="D30" s="37" t="n">
        <f aca="false">SUM(D24:D29)</f>
        <v>6618811</v>
      </c>
      <c r="E30" s="37" t="n">
        <f aca="false">SUM(E24:E29)</f>
        <v>8151513</v>
      </c>
      <c r="G30" s="35"/>
      <c r="H30" s="35"/>
      <c r="I30" s="35"/>
    </row>
    <row r="31" customFormat="false" ht="15" hidden="false" customHeight="false" outlineLevel="0" collapsed="false">
      <c r="B31" s="1" t="s">
        <v>66</v>
      </c>
      <c r="C31" s="36"/>
      <c r="D31" s="36"/>
      <c r="E31" s="36"/>
    </row>
    <row r="32" customFormat="false" ht="15" hidden="false" customHeight="false" outlineLevel="0" collapsed="false">
      <c r="B32" s="12" t="s">
        <v>67</v>
      </c>
      <c r="C32" s="33" t="n">
        <v>3432</v>
      </c>
      <c r="D32" s="33" t="n">
        <v>3442</v>
      </c>
      <c r="E32" s="33" t="n">
        <v>3449</v>
      </c>
    </row>
    <row r="33" customFormat="false" ht="15" hidden="false" customHeight="false" outlineLevel="0" collapsed="false">
      <c r="B33" s="12" t="s">
        <v>68</v>
      </c>
      <c r="C33" s="33" t="n">
        <v>1175052</v>
      </c>
      <c r="D33" s="33" t="n">
        <v>1265257</v>
      </c>
      <c r="E33" s="33" t="n">
        <v>1328561</v>
      </c>
    </row>
    <row r="34" customFormat="false" ht="15" hidden="false" customHeight="false" outlineLevel="0" collapsed="false">
      <c r="B34" s="5" t="s">
        <v>69</v>
      </c>
      <c r="C34" s="33" t="n">
        <v>7852729</v>
      </c>
      <c r="D34" s="33" t="n">
        <v>8459040</v>
      </c>
      <c r="E34" s="33" t="n">
        <v>8961985</v>
      </c>
      <c r="H34" s="35"/>
    </row>
    <row r="35" customFormat="false" ht="15" hidden="false" customHeight="false" outlineLevel="0" collapsed="false">
      <c r="B35" s="5" t="s">
        <v>70</v>
      </c>
      <c r="C35" s="33" t="n">
        <v>5689051</v>
      </c>
      <c r="D35" s="33" t="n">
        <v>6303510</v>
      </c>
      <c r="E35" s="33" t="n">
        <v>7839136</v>
      </c>
    </row>
    <row r="36" customFormat="false" ht="15" hidden="false" customHeight="false" outlineLevel="0" collapsed="false">
      <c r="B36" s="5" t="s">
        <v>71</v>
      </c>
      <c r="C36" s="33" t="n">
        <v>-332676</v>
      </c>
      <c r="D36" s="33" t="n">
        <v>-514943</v>
      </c>
      <c r="E36" s="33" t="n">
        <v>-615205</v>
      </c>
    </row>
    <row r="37" customFormat="false" ht="15" hidden="false" customHeight="false" outlineLevel="0" collapsed="false">
      <c r="B37" s="1" t="s">
        <v>72</v>
      </c>
      <c r="C37" s="37" t="n">
        <v>3009486</v>
      </c>
      <c r="D37" s="37" t="n">
        <v>2909286</v>
      </c>
      <c r="E37" s="37" t="n">
        <v>1839654</v>
      </c>
      <c r="G37" s="35"/>
      <c r="H37" s="35"/>
      <c r="I37" s="35"/>
    </row>
    <row r="38" customFormat="false" ht="15" hidden="false" customHeight="false" outlineLevel="0" collapsed="false">
      <c r="B38" s="1" t="s">
        <v>73</v>
      </c>
      <c r="C38" s="37" t="n">
        <f aca="false">C30+C37</f>
        <v>9405040</v>
      </c>
      <c r="D38" s="37" t="n">
        <f aca="false">D30+D37</f>
        <v>9528097</v>
      </c>
      <c r="E38" s="37" t="n">
        <f aca="false">E30+E37</f>
        <v>9991167</v>
      </c>
      <c r="G38" s="35"/>
      <c r="H38" s="35"/>
      <c r="I38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2016-08-29T18:00:01Z</dcterms:created>
  <dc:creator>Pranay Mallipudi</dc:creator>
  <dc:description/>
  <dc:language>en-IN</dc:language>
  <cp:lastModifiedBy/>
  <dcterms:modified xsi:type="dcterms:W3CDTF">2017-11-09T22:49:37Z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