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workbookProtection workbookAlgorithmName="SHA-512" workbookHashValue="eKhzhgl6VBPh/E680lqBKK6xovUcQQrjLUWRowHVIOgPhE5mC4rW8SSyIfuBGCJTtiIMrfmy1lyjT95NSvhsGQ==" workbookSaltValue="1cT7YFiSeaPRfoayApNyQA==" workbookSpinCount="100000" lockStructure="1"/>
  <bookViews>
    <workbookView xWindow="0" yWindow="0" windowWidth="19164" windowHeight="8592"/>
  </bookViews>
  <sheets>
    <sheet name="P&amp;M Dataset" sheetId="4" r:id="rId1"/>
    <sheet name="Data" sheetId="2" r:id="rId2"/>
  </sheets>
  <externalReferences>
    <externalReference r:id="rId3"/>
  </externalReferences>
  <definedNames>
    <definedName name="_xlnm.Print_Area" localSheetId="0">'P&amp;M Dataset'!$A$1:$BX$87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8" i="4" l="1"/>
  <c r="Q59" i="4" l="1"/>
  <c r="Q17" i="4" l="1"/>
  <c r="R17" i="4" s="1"/>
  <c r="Q19" i="4"/>
  <c r="R19" i="4" s="1"/>
  <c r="Q14" i="4"/>
  <c r="R14" i="4" s="1"/>
  <c r="Q15" i="4"/>
  <c r="R15" i="4" s="1"/>
  <c r="Q30" i="4"/>
  <c r="R30" i="4" s="1"/>
  <c r="Q70" i="4"/>
  <c r="R70" i="4" s="1"/>
  <c r="R59" i="4"/>
  <c r="Q66" i="4"/>
  <c r="R66" i="4" s="1"/>
  <c r="Q82" i="4"/>
  <c r="R82" i="4" s="1"/>
  <c r="Q34" i="4"/>
  <c r="R34" i="4" s="1"/>
  <c r="Q33" i="4"/>
  <c r="R33" i="4" s="1"/>
  <c r="Q86" i="4"/>
  <c r="R86" i="4" s="1"/>
  <c r="Q76" i="4"/>
  <c r="R76" i="4" s="1"/>
  <c r="Q67" i="4"/>
  <c r="R67" i="4" s="1"/>
  <c r="Q64" i="4"/>
  <c r="R64" i="4" s="1"/>
  <c r="Q65" i="4"/>
  <c r="R65" i="4" s="1"/>
  <c r="Q36" i="4"/>
  <c r="R36" i="4" s="1"/>
  <c r="Q29" i="4"/>
  <c r="R29" i="4" s="1"/>
  <c r="Q16" i="4"/>
  <c r="R16" i="4" s="1"/>
  <c r="Q69" i="4"/>
  <c r="R69" i="4" s="1"/>
  <c r="Q49" i="4"/>
  <c r="R49" i="4" s="1"/>
  <c r="Q40" i="4"/>
  <c r="R40" i="4" s="1"/>
  <c r="Q46" i="4"/>
  <c r="R46" i="4" s="1"/>
  <c r="Q44" i="4"/>
  <c r="R44" i="4" s="1"/>
  <c r="Q38" i="4"/>
  <c r="R38" i="4" s="1"/>
  <c r="Q62" i="4"/>
  <c r="R62" i="4" s="1"/>
  <c r="Q79" i="4"/>
  <c r="R79" i="4" s="1"/>
  <c r="Q83" i="4"/>
  <c r="R83" i="4" s="1"/>
  <c r="Q85" i="4"/>
  <c r="R85" i="4" s="1"/>
  <c r="Q27" i="4"/>
  <c r="R27" i="4" s="1"/>
  <c r="Q57" i="4"/>
  <c r="R57" i="4" s="1"/>
  <c r="Q78" i="4"/>
  <c r="R78" i="4" s="1"/>
  <c r="Q10" i="4"/>
  <c r="R10" i="4" s="1"/>
  <c r="Q31" i="4"/>
  <c r="R31" i="4" s="1"/>
  <c r="Q28" i="4"/>
  <c r="R28" i="4" s="1"/>
  <c r="Q32" i="4"/>
  <c r="R32" i="4" s="1"/>
  <c r="Q48" i="4"/>
  <c r="R48" i="4" s="1"/>
  <c r="Q87" i="4"/>
  <c r="R87" i="4" s="1"/>
  <c r="Q26" i="4"/>
  <c r="R26" i="4" s="1"/>
  <c r="Q73" i="4"/>
  <c r="R73" i="4" s="1"/>
  <c r="Q24" i="4"/>
  <c r="R24" i="4" s="1"/>
  <c r="Q60" i="4"/>
  <c r="R60" i="4" s="1"/>
  <c r="Q8" i="4"/>
  <c r="R8" i="4" s="1"/>
  <c r="Q39" i="4"/>
  <c r="R39" i="4" s="1"/>
  <c r="Q72" i="4"/>
  <c r="R72" i="4" s="1"/>
  <c r="Q35" i="4"/>
  <c r="R35" i="4" s="1"/>
  <c r="Q42" i="4"/>
  <c r="R42" i="4" s="1"/>
  <c r="Q50" i="4"/>
  <c r="R50" i="4" s="1"/>
  <c r="Q41" i="4"/>
  <c r="R41" i="4" s="1"/>
  <c r="Q54" i="4"/>
  <c r="R54" i="4" s="1"/>
  <c r="Q51" i="4"/>
  <c r="R51" i="4" s="1"/>
  <c r="Q25" i="4"/>
  <c r="R25" i="4" s="1"/>
  <c r="Q75" i="4"/>
  <c r="R75" i="4" s="1"/>
  <c r="Q9" i="4"/>
  <c r="R9" i="4" s="1"/>
  <c r="Q18" i="4"/>
  <c r="R18" i="4" s="1"/>
  <c r="Q63" i="4"/>
  <c r="R63" i="4" s="1"/>
  <c r="Q56" i="4"/>
  <c r="R56" i="4" s="1"/>
  <c r="Q12" i="4"/>
  <c r="R12" i="4" s="1"/>
  <c r="Q13" i="4"/>
  <c r="R13" i="4" s="1"/>
  <c r="Q52" i="4"/>
  <c r="R52" i="4" s="1"/>
  <c r="Q20" i="4"/>
  <c r="R20" i="4" s="1"/>
  <c r="Q37" i="4"/>
  <c r="R37" i="4" s="1"/>
  <c r="Q53" i="4"/>
  <c r="R53" i="4" s="1"/>
  <c r="Q77" i="4"/>
  <c r="R77" i="4" s="1"/>
  <c r="Q71" i="4"/>
  <c r="R71" i="4" s="1"/>
  <c r="Q55" i="4"/>
  <c r="R55" i="4" s="1"/>
  <c r="Q23" i="4"/>
  <c r="R23" i="4" s="1"/>
  <c r="Q84" i="4"/>
  <c r="R84" i="4" s="1"/>
  <c r="Q80" i="4"/>
  <c r="R80" i="4" s="1"/>
  <c r="Q22" i="4"/>
  <c r="R22" i="4" s="1"/>
  <c r="Q68" i="4"/>
  <c r="R68" i="4" s="1"/>
  <c r="Q43" i="4"/>
  <c r="R43" i="4" s="1"/>
  <c r="Q58" i="4"/>
  <c r="R58" i="4" s="1"/>
  <c r="Q74" i="4"/>
  <c r="R74" i="4" s="1"/>
  <c r="Q21" i="4"/>
  <c r="R21" i="4" s="1"/>
  <c r="Q47" i="4"/>
  <c r="R47" i="4" s="1"/>
  <c r="Q61" i="4"/>
  <c r="R61" i="4" s="1"/>
  <c r="Q81" i="4"/>
  <c r="R81" i="4" s="1"/>
  <c r="Q45" i="4"/>
  <c r="R45" i="4" s="1"/>
  <c r="Q11" i="4"/>
  <c r="R11" i="4" s="1"/>
  <c r="BE11" i="4" l="1"/>
  <c r="BE17" i="4" l="1"/>
  <c r="BF17" i="4" s="1"/>
  <c r="BE19" i="4"/>
  <c r="BF19" i="4" s="1"/>
  <c r="BE14" i="4"/>
  <c r="BF14" i="4" s="1"/>
  <c r="BE15" i="4"/>
  <c r="BF15" i="4" s="1"/>
  <c r="BI17" i="4"/>
  <c r="BJ17" i="4" s="1"/>
  <c r="BI19" i="4"/>
  <c r="BJ19" i="4" s="1"/>
  <c r="BI14" i="4"/>
  <c r="BJ14" i="4" s="1"/>
  <c r="BI15" i="4"/>
  <c r="BJ15" i="4" s="1"/>
  <c r="AS17" i="4"/>
  <c r="AT17" i="4" s="1"/>
  <c r="AS19" i="4"/>
  <c r="AT19" i="4" s="1"/>
  <c r="AS14" i="4"/>
  <c r="AT14" i="4" s="1"/>
  <c r="AS15" i="4"/>
  <c r="AT15" i="4" s="1"/>
  <c r="AW17" i="4"/>
  <c r="AX17" i="4" s="1"/>
  <c r="AW19" i="4"/>
  <c r="AX19" i="4" s="1"/>
  <c r="AW14" i="4"/>
  <c r="AX14" i="4" s="1"/>
  <c r="AW15" i="4"/>
  <c r="AX15" i="4" s="1"/>
  <c r="BA17" i="4"/>
  <c r="BB17" i="4" s="1"/>
  <c r="BA19" i="4"/>
  <c r="BB19" i="4" s="1"/>
  <c r="BA14" i="4"/>
  <c r="BB14" i="4" s="1"/>
  <c r="BA15" i="4"/>
  <c r="BB15" i="4" s="1"/>
  <c r="AG17" i="4"/>
  <c r="AH17" i="4" s="1"/>
  <c r="AG19" i="4"/>
  <c r="AH19" i="4" s="1"/>
  <c r="AG14" i="4"/>
  <c r="AH14" i="4" s="1"/>
  <c r="AG15" i="4"/>
  <c r="AH15" i="4" s="1"/>
  <c r="AK17" i="4"/>
  <c r="AL17" i="4" s="1"/>
  <c r="AK19" i="4"/>
  <c r="AL19" i="4" s="1"/>
  <c r="AK14" i="4"/>
  <c r="AL14" i="4" s="1"/>
  <c r="AK15" i="4"/>
  <c r="AL15" i="4" s="1"/>
  <c r="AO17" i="4"/>
  <c r="AP17" i="4" s="1"/>
  <c r="AO19" i="4"/>
  <c r="AP19" i="4" s="1"/>
  <c r="AO14" i="4"/>
  <c r="AP14" i="4" s="1"/>
  <c r="AO15" i="4"/>
  <c r="AP15" i="4" s="1"/>
  <c r="BM17" i="4"/>
  <c r="BN17" i="4" s="1"/>
  <c r="BM19" i="4"/>
  <c r="BN19" i="4" s="1"/>
  <c r="BM14" i="4"/>
  <c r="BN14" i="4" s="1"/>
  <c r="BM15" i="4"/>
  <c r="BN15" i="4" s="1"/>
  <c r="BQ17" i="4"/>
  <c r="BR17" i="4" s="1"/>
  <c r="BQ19" i="4"/>
  <c r="BR19" i="4" s="1"/>
  <c r="BQ14" i="4"/>
  <c r="BR14" i="4" s="1"/>
  <c r="BQ15" i="4"/>
  <c r="BR15" i="4" s="1"/>
  <c r="BU17" i="4"/>
  <c r="BV17" i="4" s="1"/>
  <c r="BU19" i="4"/>
  <c r="BV19" i="4" s="1"/>
  <c r="BU14" i="4"/>
  <c r="BV14" i="4" s="1"/>
  <c r="BU15" i="4"/>
  <c r="BV15" i="4" s="1"/>
  <c r="U17" i="4"/>
  <c r="V17" i="4" s="1"/>
  <c r="U19" i="4"/>
  <c r="V19" i="4" s="1"/>
  <c r="U14" i="4"/>
  <c r="V14" i="4" s="1"/>
  <c r="U15" i="4"/>
  <c r="V15" i="4" s="1"/>
  <c r="Y17" i="4"/>
  <c r="Z17" i="4" s="1"/>
  <c r="Y19" i="4"/>
  <c r="Z19" i="4" s="1"/>
  <c r="Y14" i="4"/>
  <c r="Z14" i="4" s="1"/>
  <c r="Y15" i="4"/>
  <c r="Z15" i="4" s="1"/>
  <c r="AC17" i="4"/>
  <c r="AD17" i="4" s="1"/>
  <c r="AC19" i="4"/>
  <c r="AD19" i="4" s="1"/>
  <c r="AC14" i="4"/>
  <c r="AD14" i="4" s="1"/>
  <c r="AC15" i="4"/>
  <c r="AD15" i="4" s="1"/>
  <c r="BE30" i="4"/>
  <c r="BF30" i="4" s="1"/>
  <c r="BE70" i="4"/>
  <c r="BF70" i="4" s="1"/>
  <c r="BE59" i="4"/>
  <c r="BF59" i="4" s="1"/>
  <c r="BE66" i="4"/>
  <c r="BF66" i="4" s="1"/>
  <c r="BE82" i="4"/>
  <c r="BF82" i="4" s="1"/>
  <c r="BE34" i="4"/>
  <c r="BF34" i="4" s="1"/>
  <c r="BE33" i="4"/>
  <c r="BF33" i="4" s="1"/>
  <c r="BE86" i="4"/>
  <c r="BF86" i="4" s="1"/>
  <c r="BE76" i="4"/>
  <c r="BF76" i="4" s="1"/>
  <c r="BE67" i="4"/>
  <c r="BF67" i="4" s="1"/>
  <c r="BE64" i="4"/>
  <c r="BF64" i="4" s="1"/>
  <c r="BE65" i="4"/>
  <c r="BF65" i="4" s="1"/>
  <c r="BE36" i="4"/>
  <c r="BF36" i="4" s="1"/>
  <c r="BE29" i="4"/>
  <c r="BF29" i="4" s="1"/>
  <c r="BE16" i="4"/>
  <c r="BF16" i="4" s="1"/>
  <c r="BE69" i="4"/>
  <c r="BF69" i="4" s="1"/>
  <c r="BI30" i="4"/>
  <c r="BJ30" i="4" s="1"/>
  <c r="BI70" i="4"/>
  <c r="BJ70" i="4" s="1"/>
  <c r="BI59" i="4"/>
  <c r="BJ59" i="4" s="1"/>
  <c r="BI66" i="4"/>
  <c r="BJ66" i="4" s="1"/>
  <c r="BI82" i="4"/>
  <c r="BJ82" i="4" s="1"/>
  <c r="BI34" i="4"/>
  <c r="BJ34" i="4" s="1"/>
  <c r="BI33" i="4"/>
  <c r="BJ33" i="4" s="1"/>
  <c r="BI86" i="4"/>
  <c r="BJ86" i="4" s="1"/>
  <c r="BI76" i="4"/>
  <c r="BJ76" i="4" s="1"/>
  <c r="BI67" i="4"/>
  <c r="BJ67" i="4" s="1"/>
  <c r="BI64" i="4"/>
  <c r="BJ64" i="4" s="1"/>
  <c r="BI65" i="4"/>
  <c r="BJ65" i="4" s="1"/>
  <c r="BI36" i="4"/>
  <c r="BJ36" i="4" s="1"/>
  <c r="BI29" i="4"/>
  <c r="BJ29" i="4" s="1"/>
  <c r="BI16" i="4"/>
  <c r="BJ16" i="4" s="1"/>
  <c r="BI69" i="4"/>
  <c r="BJ69" i="4" s="1"/>
  <c r="AS30" i="4"/>
  <c r="AT30" i="4" s="1"/>
  <c r="AS70" i="4"/>
  <c r="AT70" i="4" s="1"/>
  <c r="AS59" i="4"/>
  <c r="AT59" i="4" s="1"/>
  <c r="AS66" i="4"/>
  <c r="AT66" i="4" s="1"/>
  <c r="AS82" i="4"/>
  <c r="AT82" i="4" s="1"/>
  <c r="AS34" i="4"/>
  <c r="AT34" i="4" s="1"/>
  <c r="AS33" i="4"/>
  <c r="AT33" i="4" s="1"/>
  <c r="AS86" i="4"/>
  <c r="AT86" i="4" s="1"/>
  <c r="AS76" i="4"/>
  <c r="AT76" i="4" s="1"/>
  <c r="AS67" i="4"/>
  <c r="AT67" i="4" s="1"/>
  <c r="AS64" i="4"/>
  <c r="AT64" i="4" s="1"/>
  <c r="AS65" i="4"/>
  <c r="AT65" i="4" s="1"/>
  <c r="AS36" i="4"/>
  <c r="AT36" i="4" s="1"/>
  <c r="AS29" i="4"/>
  <c r="AT29" i="4" s="1"/>
  <c r="AS16" i="4"/>
  <c r="AT16" i="4" s="1"/>
  <c r="AS69" i="4"/>
  <c r="AT69" i="4" s="1"/>
  <c r="AW30" i="4"/>
  <c r="AX30" i="4" s="1"/>
  <c r="AW70" i="4"/>
  <c r="AX70" i="4" s="1"/>
  <c r="AW59" i="4"/>
  <c r="AX59" i="4" s="1"/>
  <c r="AW66" i="4"/>
  <c r="AX66" i="4" s="1"/>
  <c r="AW82" i="4"/>
  <c r="AX82" i="4" s="1"/>
  <c r="AW34" i="4"/>
  <c r="AX34" i="4" s="1"/>
  <c r="AW33" i="4"/>
  <c r="AX33" i="4" s="1"/>
  <c r="AW86" i="4"/>
  <c r="AX86" i="4" s="1"/>
  <c r="AW76" i="4"/>
  <c r="AX76" i="4" s="1"/>
  <c r="AW67" i="4"/>
  <c r="AX67" i="4" s="1"/>
  <c r="AW64" i="4"/>
  <c r="AX64" i="4" s="1"/>
  <c r="AW65" i="4"/>
  <c r="AX65" i="4" s="1"/>
  <c r="AW36" i="4"/>
  <c r="AX36" i="4" s="1"/>
  <c r="AW29" i="4"/>
  <c r="AX29" i="4" s="1"/>
  <c r="AW16" i="4"/>
  <c r="AX16" i="4" s="1"/>
  <c r="AW69" i="4"/>
  <c r="AX69" i="4" s="1"/>
  <c r="BA30" i="4"/>
  <c r="BB30" i="4" s="1"/>
  <c r="BA70" i="4"/>
  <c r="BB70" i="4" s="1"/>
  <c r="BA59" i="4"/>
  <c r="BB59" i="4" s="1"/>
  <c r="BA66" i="4"/>
  <c r="BB66" i="4" s="1"/>
  <c r="BA82" i="4"/>
  <c r="BB82" i="4" s="1"/>
  <c r="BA34" i="4"/>
  <c r="BB34" i="4" s="1"/>
  <c r="BA33" i="4"/>
  <c r="BB33" i="4" s="1"/>
  <c r="BA86" i="4"/>
  <c r="BB86" i="4" s="1"/>
  <c r="BA76" i="4"/>
  <c r="BB76" i="4" s="1"/>
  <c r="BA67" i="4"/>
  <c r="BB67" i="4" s="1"/>
  <c r="BA64" i="4"/>
  <c r="BB64" i="4" s="1"/>
  <c r="BA65" i="4"/>
  <c r="BB65" i="4" s="1"/>
  <c r="BA36" i="4"/>
  <c r="BB36" i="4" s="1"/>
  <c r="BA29" i="4"/>
  <c r="BB29" i="4" s="1"/>
  <c r="BA16" i="4"/>
  <c r="BB16" i="4" s="1"/>
  <c r="BA69" i="4"/>
  <c r="BB69" i="4" s="1"/>
  <c r="AG30" i="4"/>
  <c r="AH30" i="4" s="1"/>
  <c r="AG70" i="4"/>
  <c r="AH70" i="4" s="1"/>
  <c r="AG59" i="4"/>
  <c r="AH59" i="4" s="1"/>
  <c r="AG66" i="4"/>
  <c r="AH66" i="4" s="1"/>
  <c r="AG82" i="4"/>
  <c r="AH82" i="4" s="1"/>
  <c r="AG34" i="4"/>
  <c r="AH34" i="4" s="1"/>
  <c r="AG33" i="4"/>
  <c r="AH33" i="4" s="1"/>
  <c r="AG86" i="4"/>
  <c r="AH86" i="4" s="1"/>
  <c r="AG76" i="4"/>
  <c r="AH76" i="4" s="1"/>
  <c r="AG67" i="4"/>
  <c r="AH67" i="4" s="1"/>
  <c r="AG64" i="4"/>
  <c r="AH64" i="4" s="1"/>
  <c r="AG65" i="4"/>
  <c r="AH65" i="4" s="1"/>
  <c r="AG36" i="4"/>
  <c r="AH36" i="4" s="1"/>
  <c r="AG29" i="4"/>
  <c r="AH29" i="4" s="1"/>
  <c r="AG16" i="4"/>
  <c r="AH16" i="4" s="1"/>
  <c r="AG69" i="4"/>
  <c r="AH69" i="4" s="1"/>
  <c r="AK30" i="4"/>
  <c r="AL30" i="4" s="1"/>
  <c r="AK70" i="4"/>
  <c r="AL70" i="4" s="1"/>
  <c r="AK59" i="4"/>
  <c r="AL59" i="4" s="1"/>
  <c r="AK66" i="4"/>
  <c r="AL66" i="4" s="1"/>
  <c r="AK82" i="4"/>
  <c r="AL82" i="4" s="1"/>
  <c r="AK34" i="4"/>
  <c r="AL34" i="4" s="1"/>
  <c r="AK33" i="4"/>
  <c r="AL33" i="4" s="1"/>
  <c r="AK86" i="4"/>
  <c r="AL86" i="4" s="1"/>
  <c r="AK76" i="4"/>
  <c r="AL76" i="4" s="1"/>
  <c r="AK67" i="4"/>
  <c r="AL67" i="4" s="1"/>
  <c r="AK64" i="4"/>
  <c r="AL64" i="4" s="1"/>
  <c r="AK65" i="4"/>
  <c r="AL65" i="4" s="1"/>
  <c r="AK36" i="4"/>
  <c r="AL36" i="4" s="1"/>
  <c r="AK29" i="4"/>
  <c r="AL29" i="4" s="1"/>
  <c r="AK16" i="4"/>
  <c r="AL16" i="4" s="1"/>
  <c r="AK69" i="4"/>
  <c r="AL69" i="4" s="1"/>
  <c r="AO30" i="4"/>
  <c r="AP30" i="4" s="1"/>
  <c r="AO70" i="4"/>
  <c r="AP70" i="4" s="1"/>
  <c r="AO59" i="4"/>
  <c r="AP59" i="4" s="1"/>
  <c r="AO66" i="4"/>
  <c r="AP66" i="4" s="1"/>
  <c r="AO82" i="4"/>
  <c r="AP82" i="4" s="1"/>
  <c r="AO34" i="4"/>
  <c r="AP34" i="4" s="1"/>
  <c r="AO33" i="4"/>
  <c r="AP33" i="4" s="1"/>
  <c r="AO86" i="4"/>
  <c r="AP86" i="4" s="1"/>
  <c r="AO76" i="4"/>
  <c r="AP76" i="4" s="1"/>
  <c r="AO67" i="4"/>
  <c r="AP67" i="4" s="1"/>
  <c r="AO64" i="4"/>
  <c r="AP64" i="4" s="1"/>
  <c r="AO65" i="4"/>
  <c r="AP65" i="4" s="1"/>
  <c r="AO36" i="4"/>
  <c r="AP36" i="4" s="1"/>
  <c r="AO29" i="4"/>
  <c r="AP29" i="4" s="1"/>
  <c r="AO16" i="4"/>
  <c r="AP16" i="4" s="1"/>
  <c r="AO69" i="4"/>
  <c r="AP69" i="4" s="1"/>
  <c r="BM30" i="4"/>
  <c r="BN30" i="4" s="1"/>
  <c r="BM70" i="4"/>
  <c r="BN70" i="4" s="1"/>
  <c r="BM59" i="4"/>
  <c r="BN59" i="4" s="1"/>
  <c r="BM66" i="4"/>
  <c r="BN66" i="4" s="1"/>
  <c r="BM82" i="4"/>
  <c r="BN82" i="4" s="1"/>
  <c r="BM34" i="4"/>
  <c r="BN34" i="4" s="1"/>
  <c r="BM33" i="4"/>
  <c r="BN33" i="4" s="1"/>
  <c r="BM86" i="4"/>
  <c r="BN86" i="4" s="1"/>
  <c r="BM76" i="4"/>
  <c r="BN76" i="4" s="1"/>
  <c r="BM67" i="4"/>
  <c r="BN67" i="4" s="1"/>
  <c r="BM64" i="4"/>
  <c r="BN64" i="4" s="1"/>
  <c r="BM65" i="4"/>
  <c r="BN65" i="4" s="1"/>
  <c r="BM36" i="4"/>
  <c r="BN36" i="4" s="1"/>
  <c r="BM29" i="4"/>
  <c r="BN29" i="4" s="1"/>
  <c r="BM16" i="4"/>
  <c r="BN16" i="4" s="1"/>
  <c r="BM69" i="4"/>
  <c r="BN69" i="4" s="1"/>
  <c r="BQ30" i="4"/>
  <c r="BR30" i="4" s="1"/>
  <c r="BQ70" i="4"/>
  <c r="BR70" i="4" s="1"/>
  <c r="BQ59" i="4"/>
  <c r="BR59" i="4" s="1"/>
  <c r="BQ66" i="4"/>
  <c r="BR66" i="4" s="1"/>
  <c r="BQ82" i="4"/>
  <c r="BR82" i="4" s="1"/>
  <c r="BQ34" i="4"/>
  <c r="BR34" i="4" s="1"/>
  <c r="BQ33" i="4"/>
  <c r="BR33" i="4" s="1"/>
  <c r="BQ86" i="4"/>
  <c r="BR86" i="4" s="1"/>
  <c r="BQ76" i="4"/>
  <c r="BR76" i="4" s="1"/>
  <c r="BQ67" i="4"/>
  <c r="BR67" i="4" s="1"/>
  <c r="BQ64" i="4"/>
  <c r="BR64" i="4" s="1"/>
  <c r="BQ65" i="4"/>
  <c r="BR65" i="4" s="1"/>
  <c r="BQ36" i="4"/>
  <c r="BR36" i="4" s="1"/>
  <c r="BQ29" i="4"/>
  <c r="BR29" i="4" s="1"/>
  <c r="BQ16" i="4"/>
  <c r="BR16" i="4" s="1"/>
  <c r="BQ69" i="4"/>
  <c r="BR69" i="4" s="1"/>
  <c r="BU30" i="4"/>
  <c r="BV30" i="4" s="1"/>
  <c r="BU70" i="4"/>
  <c r="BV70" i="4" s="1"/>
  <c r="BU59" i="4"/>
  <c r="BV59" i="4" s="1"/>
  <c r="BU66" i="4"/>
  <c r="BV66" i="4" s="1"/>
  <c r="BU82" i="4"/>
  <c r="BV82" i="4" s="1"/>
  <c r="BU34" i="4"/>
  <c r="BV34" i="4" s="1"/>
  <c r="BU33" i="4"/>
  <c r="BV33" i="4" s="1"/>
  <c r="BU86" i="4"/>
  <c r="BV86" i="4" s="1"/>
  <c r="BU76" i="4"/>
  <c r="BV76" i="4" s="1"/>
  <c r="BU67" i="4"/>
  <c r="BV67" i="4" s="1"/>
  <c r="BU64" i="4"/>
  <c r="BV64" i="4" s="1"/>
  <c r="BU65" i="4"/>
  <c r="BV65" i="4" s="1"/>
  <c r="BU36" i="4"/>
  <c r="BV36" i="4" s="1"/>
  <c r="BU29" i="4"/>
  <c r="BV29" i="4" s="1"/>
  <c r="BU16" i="4"/>
  <c r="BV16" i="4" s="1"/>
  <c r="BU69" i="4"/>
  <c r="BV69" i="4" s="1"/>
  <c r="U30" i="4"/>
  <c r="V30" i="4" s="1"/>
  <c r="U70" i="4"/>
  <c r="V70" i="4" s="1"/>
  <c r="U59" i="4"/>
  <c r="V59" i="4" s="1"/>
  <c r="U66" i="4"/>
  <c r="V66" i="4" s="1"/>
  <c r="U82" i="4"/>
  <c r="V82" i="4" s="1"/>
  <c r="U34" i="4"/>
  <c r="V34" i="4" s="1"/>
  <c r="U33" i="4"/>
  <c r="V33" i="4" s="1"/>
  <c r="U86" i="4"/>
  <c r="V86" i="4" s="1"/>
  <c r="U76" i="4"/>
  <c r="V76" i="4" s="1"/>
  <c r="U67" i="4"/>
  <c r="V67" i="4" s="1"/>
  <c r="U64" i="4"/>
  <c r="V64" i="4" s="1"/>
  <c r="U65" i="4"/>
  <c r="V65" i="4" s="1"/>
  <c r="U36" i="4"/>
  <c r="V36" i="4" s="1"/>
  <c r="U29" i="4"/>
  <c r="V29" i="4" s="1"/>
  <c r="U16" i="4"/>
  <c r="V16" i="4" s="1"/>
  <c r="U69" i="4"/>
  <c r="V69" i="4" s="1"/>
  <c r="Y30" i="4"/>
  <c r="Z30" i="4" s="1"/>
  <c r="Y70" i="4"/>
  <c r="Z70" i="4" s="1"/>
  <c r="Y59" i="4"/>
  <c r="Z59" i="4" s="1"/>
  <c r="Y66" i="4"/>
  <c r="Z66" i="4" s="1"/>
  <c r="Y82" i="4"/>
  <c r="Z82" i="4" s="1"/>
  <c r="Y34" i="4"/>
  <c r="Z34" i="4" s="1"/>
  <c r="Y33" i="4"/>
  <c r="Z33" i="4" s="1"/>
  <c r="Y86" i="4"/>
  <c r="Z86" i="4" s="1"/>
  <c r="Y76" i="4"/>
  <c r="Z76" i="4" s="1"/>
  <c r="Y67" i="4"/>
  <c r="Z67" i="4" s="1"/>
  <c r="Y64" i="4"/>
  <c r="Z64" i="4" s="1"/>
  <c r="Y65" i="4"/>
  <c r="Z65" i="4" s="1"/>
  <c r="Y36" i="4"/>
  <c r="Z36" i="4" s="1"/>
  <c r="Y29" i="4"/>
  <c r="Z29" i="4" s="1"/>
  <c r="Y16" i="4"/>
  <c r="Z16" i="4" s="1"/>
  <c r="Y69" i="4"/>
  <c r="Z69" i="4" s="1"/>
  <c r="AC30" i="4"/>
  <c r="AD30" i="4" s="1"/>
  <c r="AC70" i="4"/>
  <c r="AD70" i="4" s="1"/>
  <c r="AC59" i="4"/>
  <c r="AD59" i="4" s="1"/>
  <c r="AC66" i="4"/>
  <c r="AD66" i="4" s="1"/>
  <c r="AC82" i="4"/>
  <c r="AD82" i="4" s="1"/>
  <c r="AC34" i="4"/>
  <c r="AD34" i="4" s="1"/>
  <c r="AC33" i="4"/>
  <c r="AD33" i="4" s="1"/>
  <c r="AC86" i="4"/>
  <c r="AD86" i="4" s="1"/>
  <c r="AC76" i="4"/>
  <c r="AD76" i="4" s="1"/>
  <c r="AC67" i="4"/>
  <c r="AD67" i="4" s="1"/>
  <c r="AC64" i="4"/>
  <c r="AD64" i="4" s="1"/>
  <c r="AC65" i="4"/>
  <c r="AD65" i="4" s="1"/>
  <c r="AC36" i="4"/>
  <c r="AD36" i="4" s="1"/>
  <c r="AC29" i="4"/>
  <c r="AD29" i="4" s="1"/>
  <c r="AC16" i="4"/>
  <c r="AD16" i="4" s="1"/>
  <c r="AC69" i="4"/>
  <c r="AD69" i="4" s="1"/>
  <c r="BE8" i="4"/>
  <c r="BF8" i="4" s="1"/>
  <c r="AW79" i="4"/>
  <c r="AX79" i="4" s="1"/>
  <c r="AW63" i="4"/>
  <c r="AX63" i="4" s="1"/>
  <c r="AW10" i="4"/>
  <c r="AX10" i="4" s="1"/>
  <c r="AW48" i="4"/>
  <c r="AX48" i="4" s="1"/>
  <c r="AW26" i="4"/>
  <c r="AX26" i="4" s="1"/>
  <c r="AW32" i="4"/>
  <c r="AX32" i="4" s="1"/>
  <c r="AW58" i="4"/>
  <c r="AX58" i="4" s="1"/>
  <c r="AW57" i="4"/>
  <c r="AX57" i="4" s="1"/>
  <c r="AW49" i="4"/>
  <c r="AX49" i="4" s="1"/>
  <c r="AW78" i="4"/>
  <c r="AX78" i="4" s="1"/>
  <c r="AW40" i="4"/>
  <c r="AX40" i="4" s="1"/>
  <c r="AW51" i="4"/>
  <c r="AX51" i="4" s="1"/>
  <c r="AW46" i="4"/>
  <c r="AX46" i="4" s="1"/>
  <c r="AW83" i="4"/>
  <c r="AX83" i="4" s="1"/>
  <c r="AW85" i="4"/>
  <c r="AX85" i="4" s="1"/>
  <c r="AW27" i="4"/>
  <c r="AX27" i="4" s="1"/>
  <c r="AW73" i="4"/>
  <c r="AX73" i="4" s="1"/>
  <c r="AW24" i="4"/>
  <c r="AX24" i="4" s="1"/>
  <c r="AW38" i="4"/>
  <c r="AX38" i="4" s="1"/>
  <c r="AW44" i="4"/>
  <c r="AX44" i="4" s="1"/>
  <c r="AW77" i="4"/>
  <c r="AX77" i="4" s="1"/>
  <c r="AW74" i="4"/>
  <c r="AX74" i="4" s="1"/>
  <c r="AW55" i="4"/>
  <c r="AX55" i="4" s="1"/>
  <c r="AW61" i="4"/>
  <c r="AX61" i="4" s="1"/>
  <c r="AW84" i="4"/>
  <c r="AX84" i="4" s="1"/>
  <c r="AW35" i="4"/>
  <c r="AX35" i="4" s="1"/>
  <c r="AW31" i="4"/>
  <c r="AX31" i="4" s="1"/>
  <c r="AW62" i="4"/>
  <c r="AX62" i="4" s="1"/>
  <c r="AW43" i="4"/>
  <c r="AX43" i="4" s="1"/>
  <c r="AW75" i="4"/>
  <c r="AX75" i="4" s="1"/>
  <c r="AW47" i="4"/>
  <c r="AX47" i="4" s="1"/>
  <c r="AW28" i="4"/>
  <c r="AX28" i="4" s="1"/>
  <c r="AW25" i="4"/>
  <c r="AX25" i="4" s="1"/>
  <c r="AW81" i="4"/>
  <c r="AX81" i="4" s="1"/>
  <c r="AW22" i="4"/>
  <c r="AX22" i="4" s="1"/>
  <c r="AW37" i="4"/>
  <c r="AX37" i="4" s="1"/>
  <c r="AW8" i="4"/>
  <c r="AX8" i="4" s="1"/>
  <c r="AW41" i="4"/>
  <c r="AX41" i="4" s="1"/>
  <c r="AW53" i="4"/>
  <c r="AX53" i="4" s="1"/>
  <c r="AW87" i="4"/>
  <c r="AX87" i="4" s="1"/>
  <c r="AW21" i="4"/>
  <c r="AX21" i="4" s="1"/>
  <c r="AW68" i="4"/>
  <c r="AX68" i="4" s="1"/>
  <c r="AW13" i="4"/>
  <c r="AX13" i="4" s="1"/>
  <c r="AW50" i="4"/>
  <c r="AX50" i="4" s="1"/>
  <c r="AW72" i="4"/>
  <c r="AX72" i="4" s="1"/>
  <c r="AW60" i="4"/>
  <c r="AX60" i="4" s="1"/>
  <c r="AW11" i="4"/>
  <c r="AX11" i="4" s="1"/>
  <c r="AW18" i="4"/>
  <c r="AX18" i="4" s="1"/>
  <c r="AW42" i="4"/>
  <c r="AX42" i="4" s="1"/>
  <c r="AW54" i="4"/>
  <c r="AX54" i="4" s="1"/>
  <c r="AW71" i="4"/>
  <c r="AX71" i="4" s="1"/>
  <c r="AW12" i="4"/>
  <c r="AX12" i="4" s="1"/>
  <c r="AW9" i="4"/>
  <c r="AX9" i="4" s="1"/>
  <c r="AW56" i="4"/>
  <c r="AX56" i="4" s="1"/>
  <c r="AW45" i="4"/>
  <c r="AX45" i="4" s="1"/>
  <c r="AW52" i="4"/>
  <c r="AX52" i="4" s="1"/>
  <c r="AW23" i="4"/>
  <c r="AX23" i="4" s="1"/>
  <c r="AW39" i="4"/>
  <c r="AX39" i="4" s="1"/>
  <c r="AW80" i="4"/>
  <c r="AX80" i="4" s="1"/>
  <c r="AW20" i="4"/>
  <c r="AX20" i="4" s="1"/>
  <c r="AO73" i="4"/>
  <c r="AP73" i="4" s="1"/>
  <c r="AO83" i="4"/>
  <c r="AP83" i="4" s="1"/>
  <c r="AO85" i="4"/>
  <c r="AP85" i="4" s="1"/>
  <c r="AO27" i="4"/>
  <c r="AP27" i="4" s="1"/>
  <c r="AO58" i="4"/>
  <c r="AP58" i="4" s="1"/>
  <c r="AO24" i="4"/>
  <c r="AP24" i="4" s="1"/>
  <c r="AO31" i="4"/>
  <c r="AP31" i="4" s="1"/>
  <c r="AO77" i="4"/>
  <c r="AP77" i="4" s="1"/>
  <c r="AO79" i="4"/>
  <c r="AP79" i="4" s="1"/>
  <c r="AO38" i="4"/>
  <c r="AP38" i="4" s="1"/>
  <c r="AO44" i="4"/>
  <c r="AP44" i="4" s="1"/>
  <c r="AO26" i="4"/>
  <c r="AP26" i="4" s="1"/>
  <c r="AO87" i="4"/>
  <c r="AP87" i="4" s="1"/>
  <c r="AO62" i="4"/>
  <c r="AP62" i="4" s="1"/>
  <c r="AO51" i="4"/>
  <c r="AP51" i="4" s="1"/>
  <c r="AO28" i="4"/>
  <c r="AP28" i="4" s="1"/>
  <c r="AO35" i="4"/>
  <c r="AP35" i="4" s="1"/>
  <c r="AO60" i="4"/>
  <c r="AP60" i="4" s="1"/>
  <c r="AO8" i="4"/>
  <c r="AP8" i="4" s="1"/>
  <c r="AO39" i="4"/>
  <c r="AP39" i="4" s="1"/>
  <c r="AO72" i="4"/>
  <c r="AP72" i="4" s="1"/>
  <c r="AO57" i="4"/>
  <c r="AP57" i="4" s="1"/>
  <c r="AO45" i="4"/>
  <c r="AP45" i="4" s="1"/>
  <c r="AO42" i="4"/>
  <c r="AP42" i="4" s="1"/>
  <c r="AO50" i="4"/>
  <c r="AP50" i="4" s="1"/>
  <c r="AO41" i="4"/>
  <c r="AP41" i="4" s="1"/>
  <c r="AO54" i="4"/>
  <c r="AP54" i="4" s="1"/>
  <c r="AO80" i="4"/>
  <c r="AP80" i="4" s="1"/>
  <c r="AO56" i="4"/>
  <c r="AP56" i="4" s="1"/>
  <c r="AO81" i="4"/>
  <c r="AP81" i="4" s="1"/>
  <c r="AO47" i="4"/>
  <c r="AP47" i="4" s="1"/>
  <c r="AO48" i="4"/>
  <c r="AP48" i="4" s="1"/>
  <c r="AO46" i="4"/>
  <c r="AP46" i="4" s="1"/>
  <c r="AO13" i="4"/>
  <c r="AP13" i="4" s="1"/>
  <c r="AO52" i="4"/>
  <c r="AP52" i="4" s="1"/>
  <c r="AO22" i="4"/>
  <c r="AP22" i="4" s="1"/>
  <c r="AO40" i="4"/>
  <c r="AP40" i="4" s="1"/>
  <c r="AO20" i="4"/>
  <c r="AP20" i="4" s="1"/>
  <c r="AO61" i="4"/>
  <c r="AP61" i="4" s="1"/>
  <c r="AO68" i="4"/>
  <c r="AP68" i="4" s="1"/>
  <c r="AO49" i="4"/>
  <c r="AP49" i="4" s="1"/>
  <c r="AO10" i="4"/>
  <c r="AP10" i="4" s="1"/>
  <c r="AO55" i="4"/>
  <c r="AP55" i="4" s="1"/>
  <c r="AO11" i="4"/>
  <c r="AP11" i="4" s="1"/>
  <c r="AO32" i="4"/>
  <c r="AP32" i="4" s="1"/>
  <c r="AO78" i="4"/>
  <c r="AP78" i="4" s="1"/>
  <c r="AO21" i="4"/>
  <c r="AP21" i="4" s="1"/>
  <c r="AO37" i="4"/>
  <c r="AP37" i="4" s="1"/>
  <c r="AO25" i="4"/>
  <c r="AP25" i="4" s="1"/>
  <c r="AO63" i="4"/>
  <c r="AP63" i="4" s="1"/>
  <c r="AO75" i="4"/>
  <c r="AP75" i="4" s="1"/>
  <c r="AO53" i="4"/>
  <c r="AP53" i="4" s="1"/>
  <c r="AO74" i="4"/>
  <c r="AP74" i="4" s="1"/>
  <c r="AO84" i="4"/>
  <c r="AP84" i="4" s="1"/>
  <c r="AO9" i="4"/>
  <c r="AP9" i="4" s="1"/>
  <c r="AO18" i="4"/>
  <c r="AP18" i="4" s="1"/>
  <c r="AO71" i="4"/>
  <c r="AP71" i="4" s="1"/>
  <c r="AO12" i="4"/>
  <c r="AP12" i="4" s="1"/>
  <c r="AO43" i="4"/>
  <c r="AP43" i="4" s="1"/>
  <c r="AO23" i="4"/>
  <c r="AP23" i="4" s="1"/>
  <c r="BI83" i="4"/>
  <c r="BJ83" i="4" s="1"/>
  <c r="BI87" i="4"/>
  <c r="BJ87" i="4" s="1"/>
  <c r="BI85" i="4"/>
  <c r="BJ85" i="4" s="1"/>
  <c r="BI28" i="4"/>
  <c r="BJ28" i="4" s="1"/>
  <c r="BI27" i="4"/>
  <c r="BJ27" i="4" s="1"/>
  <c r="BI58" i="4"/>
  <c r="BJ58" i="4" s="1"/>
  <c r="BI24" i="4"/>
  <c r="BJ24" i="4" s="1"/>
  <c r="BI31" i="4"/>
  <c r="BJ31" i="4" s="1"/>
  <c r="BI77" i="4"/>
  <c r="BJ77" i="4" s="1"/>
  <c r="BI44" i="4"/>
  <c r="BJ44" i="4" s="1"/>
  <c r="BI63" i="4"/>
  <c r="BJ63" i="4" s="1"/>
  <c r="BI48" i="4"/>
  <c r="BJ48" i="4" s="1"/>
  <c r="BI32" i="4"/>
  <c r="BJ32" i="4" s="1"/>
  <c r="BI74" i="4"/>
  <c r="BJ74" i="4" s="1"/>
  <c r="BI55" i="4"/>
  <c r="BJ55" i="4" s="1"/>
  <c r="BI61" i="4"/>
  <c r="BJ61" i="4" s="1"/>
  <c r="BI84" i="4"/>
  <c r="BJ84" i="4" s="1"/>
  <c r="BI35" i="4"/>
  <c r="BJ35" i="4" s="1"/>
  <c r="BI13" i="4"/>
  <c r="BJ13" i="4" s="1"/>
  <c r="BI25" i="4"/>
  <c r="BJ25" i="4" s="1"/>
  <c r="BI75" i="4"/>
  <c r="BJ75" i="4" s="1"/>
  <c r="BI9" i="4"/>
  <c r="BJ9" i="4" s="1"/>
  <c r="BI45" i="4"/>
  <c r="BJ45" i="4" s="1"/>
  <c r="BI78" i="4"/>
  <c r="BJ78" i="4" s="1"/>
  <c r="BI46" i="4"/>
  <c r="BJ46" i="4" s="1"/>
  <c r="BI80" i="4"/>
  <c r="BJ80" i="4" s="1"/>
  <c r="BI56" i="4"/>
  <c r="BJ56" i="4" s="1"/>
  <c r="BI81" i="4"/>
  <c r="BJ81" i="4" s="1"/>
  <c r="BI47" i="4"/>
  <c r="BJ47" i="4" s="1"/>
  <c r="BI18" i="4"/>
  <c r="BJ18" i="4" s="1"/>
  <c r="BI8" i="4"/>
  <c r="BJ8" i="4" s="1"/>
  <c r="BI22" i="4"/>
  <c r="BJ22" i="4" s="1"/>
  <c r="BI26" i="4"/>
  <c r="BJ26" i="4" s="1"/>
  <c r="BI20" i="4"/>
  <c r="BJ20" i="4" s="1"/>
  <c r="BI50" i="4"/>
  <c r="BJ50" i="4" s="1"/>
  <c r="BI68" i="4"/>
  <c r="BJ68" i="4" s="1"/>
  <c r="BI10" i="4"/>
  <c r="BJ10" i="4" s="1"/>
  <c r="BI51" i="4"/>
  <c r="BJ51" i="4" s="1"/>
  <c r="BI43" i="4"/>
  <c r="BJ43" i="4" s="1"/>
  <c r="BI39" i="4"/>
  <c r="BJ39" i="4" s="1"/>
  <c r="BI38" i="4"/>
  <c r="BJ38" i="4" s="1"/>
  <c r="BI21" i="4"/>
  <c r="BJ21" i="4" s="1"/>
  <c r="BI53" i="4"/>
  <c r="BJ53" i="4" s="1"/>
  <c r="BI71" i="4"/>
  <c r="BJ71" i="4" s="1"/>
  <c r="BI62" i="4"/>
  <c r="BJ62" i="4" s="1"/>
  <c r="BI52" i="4"/>
  <c r="BJ52" i="4" s="1"/>
  <c r="BI79" i="4"/>
  <c r="BJ79" i="4" s="1"/>
  <c r="BI73" i="4"/>
  <c r="BJ73" i="4" s="1"/>
  <c r="BI37" i="4"/>
  <c r="BJ37" i="4" s="1"/>
  <c r="BI41" i="4"/>
  <c r="BJ41" i="4" s="1"/>
  <c r="BI57" i="4"/>
  <c r="BJ57" i="4" s="1"/>
  <c r="BI60" i="4"/>
  <c r="BJ60" i="4" s="1"/>
  <c r="BI42" i="4"/>
  <c r="BJ42" i="4" s="1"/>
  <c r="BI11" i="4"/>
  <c r="BJ11" i="4" s="1"/>
  <c r="BI72" i="4"/>
  <c r="BJ72" i="4" s="1"/>
  <c r="BI40" i="4"/>
  <c r="BJ40" i="4" s="1"/>
  <c r="BI23" i="4"/>
  <c r="BJ23" i="4" s="1"/>
  <c r="BI49" i="4"/>
  <c r="BJ49" i="4" s="1"/>
  <c r="BI12" i="4"/>
  <c r="BJ12" i="4" s="1"/>
  <c r="BI54" i="4"/>
  <c r="BJ54" i="4" s="1"/>
  <c r="AK49" i="4"/>
  <c r="AL49" i="4" s="1"/>
  <c r="AK40" i="4"/>
  <c r="AL40" i="4" s="1"/>
  <c r="AK46" i="4"/>
  <c r="AL46" i="4" s="1"/>
  <c r="AK38" i="4"/>
  <c r="AL38" i="4" s="1"/>
  <c r="AK62" i="4"/>
  <c r="AL62" i="4" s="1"/>
  <c r="AK10" i="4"/>
  <c r="AL10" i="4" s="1"/>
  <c r="AK26" i="4"/>
  <c r="AL26" i="4" s="1"/>
  <c r="AK44" i="4"/>
  <c r="AL44" i="4" s="1"/>
  <c r="AK63" i="4"/>
  <c r="AL63" i="4" s="1"/>
  <c r="AK24" i="4"/>
  <c r="AL24" i="4" s="1"/>
  <c r="AK48" i="4"/>
  <c r="AL48" i="4" s="1"/>
  <c r="AK31" i="4"/>
  <c r="AL31" i="4" s="1"/>
  <c r="AK32" i="4"/>
  <c r="AL32" i="4" s="1"/>
  <c r="AK77" i="4"/>
  <c r="AL77" i="4" s="1"/>
  <c r="AK79" i="4"/>
  <c r="AL79" i="4" s="1"/>
  <c r="AK87" i="4"/>
  <c r="AL87" i="4" s="1"/>
  <c r="AK51" i="4"/>
  <c r="AL51" i="4" s="1"/>
  <c r="AK58" i="4"/>
  <c r="AL58" i="4" s="1"/>
  <c r="AK57" i="4"/>
  <c r="AL57" i="4" s="1"/>
  <c r="AK27" i="4"/>
  <c r="AL27" i="4" s="1"/>
  <c r="AK83" i="4"/>
  <c r="AL83" i="4" s="1"/>
  <c r="AK78" i="4"/>
  <c r="AL78" i="4" s="1"/>
  <c r="AK20" i="4"/>
  <c r="AL20" i="4" s="1"/>
  <c r="AK23" i="4"/>
  <c r="AL23" i="4" s="1"/>
  <c r="AK71" i="4"/>
  <c r="AL71" i="4" s="1"/>
  <c r="AK22" i="4"/>
  <c r="AL22" i="4" s="1"/>
  <c r="AK73" i="4"/>
  <c r="AL73" i="4" s="1"/>
  <c r="AK37" i="4"/>
  <c r="AL37" i="4" s="1"/>
  <c r="AK21" i="4"/>
  <c r="AL21" i="4" s="1"/>
  <c r="AK11" i="4"/>
  <c r="AL11" i="4" s="1"/>
  <c r="AK68" i="4"/>
  <c r="AL68" i="4" s="1"/>
  <c r="AK74" i="4"/>
  <c r="AL74" i="4" s="1"/>
  <c r="AK55" i="4"/>
  <c r="AL55" i="4" s="1"/>
  <c r="AK61" i="4"/>
  <c r="AL61" i="4" s="1"/>
  <c r="AK84" i="4"/>
  <c r="AL84" i="4" s="1"/>
  <c r="AK42" i="4"/>
  <c r="AL42" i="4" s="1"/>
  <c r="AK81" i="4"/>
  <c r="AL81" i="4" s="1"/>
  <c r="AK43" i="4"/>
  <c r="AL43" i="4" s="1"/>
  <c r="AK39" i="4"/>
  <c r="AL39" i="4" s="1"/>
  <c r="AK28" i="4"/>
  <c r="AL28" i="4" s="1"/>
  <c r="AK18" i="4"/>
  <c r="AL18" i="4" s="1"/>
  <c r="AK8" i="4"/>
  <c r="AL8" i="4" s="1"/>
  <c r="AK9" i="4"/>
  <c r="AL9" i="4" s="1"/>
  <c r="AK13" i="4"/>
  <c r="AL13" i="4" s="1"/>
  <c r="AK41" i="4"/>
  <c r="AL41" i="4" s="1"/>
  <c r="AK25" i="4"/>
  <c r="AL25" i="4" s="1"/>
  <c r="AK54" i="4"/>
  <c r="AL54" i="4" s="1"/>
  <c r="AK50" i="4"/>
  <c r="AL50" i="4" s="1"/>
  <c r="AK80" i="4"/>
  <c r="AL80" i="4" s="1"/>
  <c r="AK12" i="4"/>
  <c r="AL12" i="4" s="1"/>
  <c r="AK72" i="4"/>
  <c r="AL72" i="4" s="1"/>
  <c r="AK85" i="4"/>
  <c r="AL85" i="4" s="1"/>
  <c r="AK52" i="4"/>
  <c r="AL52" i="4" s="1"/>
  <c r="AK45" i="4"/>
  <c r="AL45" i="4" s="1"/>
  <c r="AK60" i="4"/>
  <c r="AL60" i="4" s="1"/>
  <c r="AK47" i="4"/>
  <c r="AL47" i="4" s="1"/>
  <c r="AK53" i="4"/>
  <c r="AL53" i="4" s="1"/>
  <c r="AK56" i="4"/>
  <c r="AL56" i="4" s="1"/>
  <c r="AK35" i="4"/>
  <c r="AL35" i="4" s="1"/>
  <c r="AK75" i="4"/>
  <c r="AL75" i="4" s="1"/>
  <c r="BQ79" i="4"/>
  <c r="BR79" i="4" s="1"/>
  <c r="BQ63" i="4"/>
  <c r="BR63" i="4" s="1"/>
  <c r="BQ10" i="4"/>
  <c r="BR10" i="4" s="1"/>
  <c r="BQ26" i="4"/>
  <c r="BR26" i="4" s="1"/>
  <c r="BQ83" i="4"/>
  <c r="BR83" i="4" s="1"/>
  <c r="BQ85" i="4"/>
  <c r="BR85" i="4" s="1"/>
  <c r="BQ27" i="4"/>
  <c r="BR27" i="4" s="1"/>
  <c r="BQ80" i="4"/>
  <c r="BR80" i="4" s="1"/>
  <c r="BQ56" i="4"/>
  <c r="BR56" i="4" s="1"/>
  <c r="BQ81" i="4"/>
  <c r="BR81" i="4" s="1"/>
  <c r="BQ47" i="4"/>
  <c r="BR47" i="4" s="1"/>
  <c r="BQ38" i="4"/>
  <c r="BR38" i="4" s="1"/>
  <c r="BQ24" i="4"/>
  <c r="BR24" i="4" s="1"/>
  <c r="BQ31" i="4"/>
  <c r="BR31" i="4" s="1"/>
  <c r="BQ77" i="4"/>
  <c r="BR77" i="4" s="1"/>
  <c r="BQ37" i="4"/>
  <c r="BR37" i="4" s="1"/>
  <c r="BQ21" i="4"/>
  <c r="BR21" i="4" s="1"/>
  <c r="BQ11" i="4"/>
  <c r="BR11" i="4" s="1"/>
  <c r="BQ68" i="4"/>
  <c r="BR68" i="4" s="1"/>
  <c r="BQ58" i="4"/>
  <c r="BR58" i="4" s="1"/>
  <c r="BQ49" i="4"/>
  <c r="BR49" i="4" s="1"/>
  <c r="BQ87" i="4"/>
  <c r="BR87" i="4" s="1"/>
  <c r="BQ62" i="4"/>
  <c r="BR62" i="4" s="1"/>
  <c r="BQ51" i="4"/>
  <c r="BR51" i="4" s="1"/>
  <c r="BQ25" i="4"/>
  <c r="BR25" i="4" s="1"/>
  <c r="BQ39" i="4"/>
  <c r="BR39" i="4" s="1"/>
  <c r="BQ53" i="4"/>
  <c r="BR53" i="4" s="1"/>
  <c r="BQ48" i="4"/>
  <c r="BR48" i="4" s="1"/>
  <c r="BQ40" i="4"/>
  <c r="BR40" i="4" s="1"/>
  <c r="BQ74" i="4"/>
  <c r="BR74" i="4" s="1"/>
  <c r="BQ23" i="4"/>
  <c r="BR23" i="4" s="1"/>
  <c r="BQ41" i="4"/>
  <c r="BR41" i="4" s="1"/>
  <c r="BQ35" i="4"/>
  <c r="BR35" i="4" s="1"/>
  <c r="BQ57" i="4"/>
  <c r="BR57" i="4" s="1"/>
  <c r="BQ13" i="4"/>
  <c r="BR13" i="4" s="1"/>
  <c r="BQ8" i="4"/>
  <c r="BR8" i="4" s="1"/>
  <c r="BQ12" i="4"/>
  <c r="BR12" i="4" s="1"/>
  <c r="BQ45" i="4"/>
  <c r="BR45" i="4" s="1"/>
  <c r="BQ52" i="4"/>
  <c r="BR52" i="4" s="1"/>
  <c r="BQ54" i="4"/>
  <c r="BR54" i="4" s="1"/>
  <c r="BQ61" i="4"/>
  <c r="BR61" i="4" s="1"/>
  <c r="BQ18" i="4"/>
  <c r="BR18" i="4" s="1"/>
  <c r="BQ44" i="4"/>
  <c r="BR44" i="4" s="1"/>
  <c r="BQ78" i="4"/>
  <c r="BR78" i="4" s="1"/>
  <c r="BQ43" i="4"/>
  <c r="BR43" i="4" s="1"/>
  <c r="BQ9" i="4"/>
  <c r="BR9" i="4" s="1"/>
  <c r="BQ84" i="4"/>
  <c r="BR84" i="4" s="1"/>
  <c r="BQ46" i="4"/>
  <c r="BR46" i="4" s="1"/>
  <c r="BQ72" i="4"/>
  <c r="BR72" i="4" s="1"/>
  <c r="BQ20" i="4"/>
  <c r="BR20" i="4" s="1"/>
  <c r="BQ22" i="4"/>
  <c r="BR22" i="4" s="1"/>
  <c r="BQ60" i="4"/>
  <c r="BR60" i="4" s="1"/>
  <c r="BQ55" i="4"/>
  <c r="BR55" i="4" s="1"/>
  <c r="BQ73" i="4"/>
  <c r="BR73" i="4" s="1"/>
  <c r="BQ28" i="4"/>
  <c r="BR28" i="4" s="1"/>
  <c r="BQ50" i="4"/>
  <c r="BR50" i="4" s="1"/>
  <c r="BQ42" i="4"/>
  <c r="BR42" i="4" s="1"/>
  <c r="BQ75" i="4"/>
  <c r="BR75" i="4" s="1"/>
  <c r="BQ71" i="4"/>
  <c r="BR71" i="4" s="1"/>
  <c r="BQ32" i="4"/>
  <c r="BR32" i="4" s="1"/>
  <c r="AS63" i="4"/>
  <c r="AT63" i="4" s="1"/>
  <c r="AS10" i="4"/>
  <c r="AT10" i="4" s="1"/>
  <c r="AS48" i="4"/>
  <c r="AT48" i="4" s="1"/>
  <c r="AS26" i="4"/>
  <c r="AT26" i="4" s="1"/>
  <c r="AS32" i="4"/>
  <c r="AT32" i="4" s="1"/>
  <c r="AS73" i="4"/>
  <c r="AT73" i="4" s="1"/>
  <c r="AS87" i="4"/>
  <c r="AT87" i="4" s="1"/>
  <c r="AS28" i="4"/>
  <c r="AT28" i="4" s="1"/>
  <c r="AS83" i="4"/>
  <c r="AT83" i="4" s="1"/>
  <c r="AS79" i="4"/>
  <c r="AT79" i="4" s="1"/>
  <c r="AS38" i="4"/>
  <c r="AT38" i="4" s="1"/>
  <c r="AS62" i="4"/>
  <c r="AT62" i="4" s="1"/>
  <c r="AS24" i="4"/>
  <c r="AT24" i="4" s="1"/>
  <c r="AS78" i="4"/>
  <c r="AT78" i="4" s="1"/>
  <c r="AS85" i="4"/>
  <c r="AT85" i="4" s="1"/>
  <c r="AS46" i="4"/>
  <c r="AT46" i="4" s="1"/>
  <c r="AS44" i="4"/>
  <c r="AT44" i="4" s="1"/>
  <c r="AS77" i="4"/>
  <c r="AT77" i="4" s="1"/>
  <c r="AS40" i="4"/>
  <c r="AT40" i="4" s="1"/>
  <c r="AS27" i="4"/>
  <c r="AT27" i="4" s="1"/>
  <c r="AS37" i="4"/>
  <c r="AT37" i="4" s="1"/>
  <c r="AS21" i="4"/>
  <c r="AT21" i="4" s="1"/>
  <c r="AS11" i="4"/>
  <c r="AT11" i="4" s="1"/>
  <c r="AS68" i="4"/>
  <c r="AT68" i="4" s="1"/>
  <c r="AS58" i="4"/>
  <c r="AT58" i="4" s="1"/>
  <c r="AS49" i="4"/>
  <c r="AT49" i="4" s="1"/>
  <c r="AS35" i="4"/>
  <c r="AT35" i="4" s="1"/>
  <c r="AS60" i="4"/>
  <c r="AT60" i="4" s="1"/>
  <c r="AS8" i="4"/>
  <c r="AT8" i="4" s="1"/>
  <c r="AS39" i="4"/>
  <c r="AT39" i="4" s="1"/>
  <c r="AS72" i="4"/>
  <c r="AT72" i="4" s="1"/>
  <c r="AS13" i="4"/>
  <c r="AT13" i="4" s="1"/>
  <c r="AS25" i="4"/>
  <c r="AT25" i="4" s="1"/>
  <c r="AS75" i="4"/>
  <c r="AT75" i="4" s="1"/>
  <c r="AS9" i="4"/>
  <c r="AT9" i="4" s="1"/>
  <c r="AS80" i="4"/>
  <c r="AT80" i="4" s="1"/>
  <c r="AS52" i="4"/>
  <c r="AT52" i="4" s="1"/>
  <c r="AS22" i="4"/>
  <c r="AT22" i="4" s="1"/>
  <c r="AS20" i="4"/>
  <c r="AT20" i="4" s="1"/>
  <c r="AS61" i="4"/>
  <c r="AT61" i="4" s="1"/>
  <c r="AS54" i="4"/>
  <c r="AT54" i="4" s="1"/>
  <c r="AS57" i="4"/>
  <c r="AT57" i="4" s="1"/>
  <c r="AS55" i="4"/>
  <c r="AT55" i="4" s="1"/>
  <c r="AS41" i="4"/>
  <c r="AT41" i="4" s="1"/>
  <c r="AS31" i="4"/>
  <c r="AT31" i="4" s="1"/>
  <c r="AS51" i="4"/>
  <c r="AT51" i="4" s="1"/>
  <c r="AS23" i="4"/>
  <c r="AT23" i="4" s="1"/>
  <c r="AS71" i="4"/>
  <c r="AT71" i="4" s="1"/>
  <c r="AS84" i="4"/>
  <c r="AT84" i="4" s="1"/>
  <c r="AS53" i="4"/>
  <c r="AT53" i="4" s="1"/>
  <c r="AS50" i="4"/>
  <c r="AT50" i="4" s="1"/>
  <c r="AS74" i="4"/>
  <c r="AT74" i="4" s="1"/>
  <c r="AS42" i="4"/>
  <c r="AT42" i="4" s="1"/>
  <c r="AS43" i="4"/>
  <c r="AT43" i="4" s="1"/>
  <c r="AS56" i="4"/>
  <c r="AT56" i="4" s="1"/>
  <c r="AS45" i="4"/>
  <c r="AT45" i="4" s="1"/>
  <c r="AS81" i="4"/>
  <c r="AT81" i="4" s="1"/>
  <c r="AS18" i="4"/>
  <c r="AT18" i="4" s="1"/>
  <c r="AS12" i="4"/>
  <c r="AT12" i="4" s="1"/>
  <c r="AS47" i="4"/>
  <c r="AT47" i="4" s="1"/>
  <c r="BU44" i="4"/>
  <c r="BV44" i="4" s="1"/>
  <c r="BU57" i="4"/>
  <c r="BV57" i="4" s="1"/>
  <c r="BU78" i="4"/>
  <c r="BV78" i="4" s="1"/>
  <c r="BU51" i="4"/>
  <c r="BV51" i="4" s="1"/>
  <c r="BU58" i="4"/>
  <c r="BV58" i="4" s="1"/>
  <c r="BU74" i="4"/>
  <c r="BV74" i="4" s="1"/>
  <c r="BU55" i="4"/>
  <c r="BV55" i="4" s="1"/>
  <c r="BU61" i="4"/>
  <c r="BV61" i="4" s="1"/>
  <c r="BU84" i="4"/>
  <c r="BV84" i="4" s="1"/>
  <c r="BU35" i="4"/>
  <c r="BV35" i="4" s="1"/>
  <c r="BU79" i="4"/>
  <c r="BV79" i="4" s="1"/>
  <c r="BU83" i="4"/>
  <c r="BV83" i="4" s="1"/>
  <c r="BU10" i="4"/>
  <c r="BV10" i="4" s="1"/>
  <c r="BU26" i="4"/>
  <c r="BV26" i="4" s="1"/>
  <c r="BU80" i="4"/>
  <c r="BV80" i="4" s="1"/>
  <c r="BU56" i="4"/>
  <c r="BV56" i="4" s="1"/>
  <c r="BU81" i="4"/>
  <c r="BV81" i="4" s="1"/>
  <c r="BU47" i="4"/>
  <c r="BV47" i="4" s="1"/>
  <c r="BU18" i="4"/>
  <c r="BV18" i="4" s="1"/>
  <c r="BU63" i="4"/>
  <c r="BV63" i="4" s="1"/>
  <c r="BU43" i="4"/>
  <c r="BV43" i="4" s="1"/>
  <c r="BU71" i="4"/>
  <c r="BV71" i="4" s="1"/>
  <c r="BU72" i="4"/>
  <c r="BV72" i="4" s="1"/>
  <c r="BU87" i="4"/>
  <c r="BV87" i="4" s="1"/>
  <c r="BU62" i="4"/>
  <c r="BV62" i="4" s="1"/>
  <c r="BU27" i="4"/>
  <c r="BV27" i="4" s="1"/>
  <c r="BU25" i="4"/>
  <c r="BV25" i="4" s="1"/>
  <c r="BU11" i="4"/>
  <c r="BV11" i="4" s="1"/>
  <c r="BU54" i="4"/>
  <c r="BV54" i="4" s="1"/>
  <c r="BU49" i="4"/>
  <c r="BV49" i="4" s="1"/>
  <c r="BU23" i="4"/>
  <c r="BV23" i="4" s="1"/>
  <c r="BU39" i="4"/>
  <c r="BV39" i="4" s="1"/>
  <c r="BU53" i="4"/>
  <c r="BV53" i="4" s="1"/>
  <c r="BU50" i="4"/>
  <c r="BV50" i="4" s="1"/>
  <c r="BU45" i="4"/>
  <c r="BV45" i="4" s="1"/>
  <c r="BU46" i="4"/>
  <c r="BV46" i="4" s="1"/>
  <c r="BU13" i="4"/>
  <c r="BV13" i="4" s="1"/>
  <c r="BU52" i="4"/>
  <c r="BV52" i="4" s="1"/>
  <c r="BU73" i="4"/>
  <c r="BV73" i="4" s="1"/>
  <c r="BU42" i="4"/>
  <c r="BV42" i="4" s="1"/>
  <c r="BU9" i="4"/>
  <c r="BV9" i="4" s="1"/>
  <c r="BU24" i="4"/>
  <c r="BV24" i="4" s="1"/>
  <c r="BU32" i="4"/>
  <c r="BV32" i="4" s="1"/>
  <c r="BU75" i="4"/>
  <c r="BV75" i="4" s="1"/>
  <c r="BU38" i="4"/>
  <c r="BV38" i="4" s="1"/>
  <c r="BU85" i="4"/>
  <c r="BV85" i="4" s="1"/>
  <c r="BU41" i="4"/>
  <c r="BV41" i="4" s="1"/>
  <c r="BU12" i="4"/>
  <c r="BV12" i="4" s="1"/>
  <c r="BU48" i="4"/>
  <c r="BV48" i="4" s="1"/>
  <c r="BU40" i="4"/>
  <c r="BV40" i="4" s="1"/>
  <c r="BU77" i="4"/>
  <c r="BV77" i="4" s="1"/>
  <c r="BU37" i="4"/>
  <c r="BV37" i="4" s="1"/>
  <c r="BU68" i="4"/>
  <c r="BV68" i="4" s="1"/>
  <c r="BU8" i="4"/>
  <c r="BV8" i="4" s="1"/>
  <c r="BU31" i="4"/>
  <c r="BV31" i="4" s="1"/>
  <c r="BU22" i="4"/>
  <c r="BV22" i="4" s="1"/>
  <c r="BU28" i="4"/>
  <c r="BV28" i="4" s="1"/>
  <c r="BU20" i="4"/>
  <c r="BV20" i="4" s="1"/>
  <c r="BU60" i="4"/>
  <c r="BV60" i="4" s="1"/>
  <c r="BU21" i="4"/>
  <c r="BV21" i="4" s="1"/>
  <c r="U87" i="4"/>
  <c r="V87" i="4" s="1"/>
  <c r="U28" i="4"/>
  <c r="V28" i="4" s="1"/>
  <c r="U58" i="4"/>
  <c r="V58" i="4" s="1"/>
  <c r="U83" i="4"/>
  <c r="V83" i="4" s="1"/>
  <c r="U24" i="4"/>
  <c r="V24" i="4" s="1"/>
  <c r="U49" i="4"/>
  <c r="V49" i="4" s="1"/>
  <c r="U85" i="4"/>
  <c r="V85" i="4" s="1"/>
  <c r="U31" i="4"/>
  <c r="V31" i="4" s="1"/>
  <c r="U40" i="4"/>
  <c r="V40" i="4" s="1"/>
  <c r="U27" i="4"/>
  <c r="V27" i="4" s="1"/>
  <c r="U77" i="4"/>
  <c r="V77" i="4" s="1"/>
  <c r="U46" i="4"/>
  <c r="V46" i="4" s="1"/>
  <c r="U57" i="4"/>
  <c r="V57" i="4" s="1"/>
  <c r="U73" i="4"/>
  <c r="V73" i="4" s="1"/>
  <c r="U79" i="4"/>
  <c r="V79" i="4" s="1"/>
  <c r="U38" i="4"/>
  <c r="V38" i="4" s="1"/>
  <c r="U62" i="4"/>
  <c r="V62" i="4" s="1"/>
  <c r="U48" i="4"/>
  <c r="V48" i="4" s="1"/>
  <c r="U63" i="4"/>
  <c r="V63" i="4" s="1"/>
  <c r="U10" i="4"/>
  <c r="V10" i="4" s="1"/>
  <c r="U78" i="4"/>
  <c r="V78" i="4" s="1"/>
  <c r="U51" i="4"/>
  <c r="V51" i="4" s="1"/>
  <c r="U25" i="4"/>
  <c r="V25" i="4" s="1"/>
  <c r="U75" i="4"/>
  <c r="V75" i="4" s="1"/>
  <c r="U42" i="4"/>
  <c r="V42" i="4" s="1"/>
  <c r="U52" i="4"/>
  <c r="V52" i="4" s="1"/>
  <c r="U84" i="4"/>
  <c r="V84" i="4" s="1"/>
  <c r="U18" i="4"/>
  <c r="V18" i="4" s="1"/>
  <c r="U43" i="4"/>
  <c r="V43" i="4" s="1"/>
  <c r="U61" i="4"/>
  <c r="V61" i="4" s="1"/>
  <c r="U9" i="4"/>
  <c r="V9" i="4" s="1"/>
  <c r="U74" i="4"/>
  <c r="V74" i="4" s="1"/>
  <c r="U26" i="4"/>
  <c r="V26" i="4" s="1"/>
  <c r="U23" i="4"/>
  <c r="V23" i="4" s="1"/>
  <c r="U11" i="4"/>
  <c r="V11" i="4" s="1"/>
  <c r="U68" i="4"/>
  <c r="V68" i="4" s="1"/>
  <c r="U72" i="4"/>
  <c r="V72" i="4" s="1"/>
  <c r="U44" i="4"/>
  <c r="V44" i="4" s="1"/>
  <c r="U37" i="4"/>
  <c r="V37" i="4" s="1"/>
  <c r="U71" i="4"/>
  <c r="V71" i="4" s="1"/>
  <c r="U45" i="4"/>
  <c r="V45" i="4" s="1"/>
  <c r="U56" i="4"/>
  <c r="V56" i="4" s="1"/>
  <c r="U50" i="4"/>
  <c r="V50" i="4" s="1"/>
  <c r="U81" i="4"/>
  <c r="V81" i="4" s="1"/>
  <c r="U60" i="4"/>
  <c r="V60" i="4" s="1"/>
  <c r="U39" i="4"/>
  <c r="V39" i="4" s="1"/>
  <c r="U13" i="4"/>
  <c r="V13" i="4" s="1"/>
  <c r="U12" i="4"/>
  <c r="V12" i="4" s="1"/>
  <c r="U47" i="4"/>
  <c r="V47" i="4" s="1"/>
  <c r="U32" i="4"/>
  <c r="V32" i="4" s="1"/>
  <c r="U22" i="4"/>
  <c r="V22" i="4" s="1"/>
  <c r="U35" i="4"/>
  <c r="V35" i="4" s="1"/>
  <c r="U55" i="4"/>
  <c r="V55" i="4" s="1"/>
  <c r="U41" i="4"/>
  <c r="V41" i="4" s="1"/>
  <c r="U80" i="4"/>
  <c r="V80" i="4" s="1"/>
  <c r="U54" i="4"/>
  <c r="V54" i="4" s="1"/>
  <c r="U21" i="4"/>
  <c r="V21" i="4" s="1"/>
  <c r="U8" i="4"/>
  <c r="V8" i="4" s="1"/>
  <c r="U53" i="4"/>
  <c r="V53" i="4" s="1"/>
  <c r="U20" i="4"/>
  <c r="V20" i="4" s="1"/>
  <c r="AG44" i="4"/>
  <c r="AH44" i="4" s="1"/>
  <c r="AG57" i="4"/>
  <c r="AH57" i="4" s="1"/>
  <c r="AG78" i="4"/>
  <c r="AH78" i="4" s="1"/>
  <c r="AG51" i="4"/>
  <c r="AH51" i="4" s="1"/>
  <c r="AG63" i="4"/>
  <c r="AH63" i="4" s="1"/>
  <c r="AG24" i="4"/>
  <c r="AH24" i="4" s="1"/>
  <c r="AG48" i="4"/>
  <c r="AH48" i="4" s="1"/>
  <c r="AG31" i="4"/>
  <c r="AH31" i="4" s="1"/>
  <c r="AG32" i="4"/>
  <c r="AH32" i="4" s="1"/>
  <c r="AG77" i="4"/>
  <c r="AH77" i="4" s="1"/>
  <c r="AG38" i="4"/>
  <c r="AH38" i="4" s="1"/>
  <c r="AG58" i="4"/>
  <c r="AH58" i="4" s="1"/>
  <c r="AG49" i="4"/>
  <c r="AH49" i="4" s="1"/>
  <c r="AG40" i="4"/>
  <c r="AH40" i="4" s="1"/>
  <c r="AG62" i="4"/>
  <c r="AH62" i="4" s="1"/>
  <c r="AG27" i="4"/>
  <c r="AH27" i="4" s="1"/>
  <c r="AG28" i="4"/>
  <c r="AH28" i="4" s="1"/>
  <c r="AG79" i="4"/>
  <c r="AH79" i="4" s="1"/>
  <c r="AG13" i="4"/>
  <c r="AH13" i="4" s="1"/>
  <c r="AG25" i="4"/>
  <c r="AH25" i="4" s="1"/>
  <c r="AG75" i="4"/>
  <c r="AH75" i="4" s="1"/>
  <c r="AG9" i="4"/>
  <c r="AH9" i="4" s="1"/>
  <c r="AG53" i="4"/>
  <c r="AH53" i="4" s="1"/>
  <c r="AG10" i="4"/>
  <c r="AH10" i="4" s="1"/>
  <c r="AG80" i="4"/>
  <c r="AH80" i="4" s="1"/>
  <c r="AG56" i="4"/>
  <c r="AH56" i="4" s="1"/>
  <c r="AG81" i="4"/>
  <c r="AH81" i="4" s="1"/>
  <c r="AG47" i="4"/>
  <c r="AH47" i="4" s="1"/>
  <c r="AG85" i="4"/>
  <c r="AH85" i="4" s="1"/>
  <c r="AG26" i="4"/>
  <c r="AH26" i="4" s="1"/>
  <c r="AG45" i="4"/>
  <c r="AH45" i="4" s="1"/>
  <c r="AG42" i="4"/>
  <c r="AH42" i="4" s="1"/>
  <c r="AG50" i="4"/>
  <c r="AH50" i="4" s="1"/>
  <c r="AG41" i="4"/>
  <c r="AH41" i="4" s="1"/>
  <c r="AG54" i="4"/>
  <c r="AH54" i="4" s="1"/>
  <c r="AG83" i="4"/>
  <c r="AH83" i="4" s="1"/>
  <c r="AG35" i="4"/>
  <c r="AH35" i="4" s="1"/>
  <c r="AG23" i="4"/>
  <c r="AH23" i="4" s="1"/>
  <c r="AG12" i="4"/>
  <c r="AH12" i="4" s="1"/>
  <c r="AG18" i="4"/>
  <c r="AH18" i="4" s="1"/>
  <c r="AG21" i="4"/>
  <c r="AH21" i="4" s="1"/>
  <c r="AG84" i="4"/>
  <c r="AH84" i="4" s="1"/>
  <c r="AG37" i="4"/>
  <c r="AH37" i="4" s="1"/>
  <c r="AG61" i="4"/>
  <c r="AH61" i="4" s="1"/>
  <c r="AG72" i="4"/>
  <c r="AH72" i="4" s="1"/>
  <c r="AG43" i="4"/>
  <c r="AH43" i="4" s="1"/>
  <c r="AG68" i="4"/>
  <c r="AH68" i="4" s="1"/>
  <c r="AG20" i="4"/>
  <c r="AH20" i="4" s="1"/>
  <c r="AG60" i="4"/>
  <c r="AH60" i="4" s="1"/>
  <c r="AG87" i="4"/>
  <c r="AH87" i="4" s="1"/>
  <c r="AG55" i="4"/>
  <c r="AH55" i="4" s="1"/>
  <c r="AG71" i="4"/>
  <c r="AH71" i="4" s="1"/>
  <c r="AG11" i="4"/>
  <c r="AH11" i="4" s="1"/>
  <c r="AG22" i="4"/>
  <c r="AH22" i="4" s="1"/>
  <c r="AG46" i="4"/>
  <c r="AH46" i="4" s="1"/>
  <c r="AG8" i="4"/>
  <c r="AH8" i="4" s="1"/>
  <c r="AG52" i="4"/>
  <c r="AH52" i="4" s="1"/>
  <c r="AG73" i="4"/>
  <c r="AH73" i="4" s="1"/>
  <c r="AG74" i="4"/>
  <c r="AH74" i="4" s="1"/>
  <c r="AG39" i="4"/>
  <c r="AH39" i="4" s="1"/>
  <c r="AC57" i="4"/>
  <c r="AD57" i="4" s="1"/>
  <c r="AC78" i="4"/>
  <c r="AD78" i="4" s="1"/>
  <c r="AC51" i="4"/>
  <c r="AD51" i="4" s="1"/>
  <c r="AC79" i="4"/>
  <c r="AD79" i="4" s="1"/>
  <c r="AC44" i="4"/>
  <c r="AD44" i="4" s="1"/>
  <c r="AC73" i="4"/>
  <c r="AD73" i="4" s="1"/>
  <c r="AC49" i="4"/>
  <c r="AD49" i="4" s="1"/>
  <c r="AC87" i="4"/>
  <c r="AD87" i="4" s="1"/>
  <c r="AC40" i="4"/>
  <c r="AD40" i="4" s="1"/>
  <c r="AC28" i="4"/>
  <c r="AD28" i="4" s="1"/>
  <c r="AC46" i="4"/>
  <c r="AD46" i="4" s="1"/>
  <c r="AC58" i="4"/>
  <c r="AD58" i="4" s="1"/>
  <c r="AC62" i="4"/>
  <c r="AD62" i="4" s="1"/>
  <c r="AC27" i="4"/>
  <c r="AD27" i="4" s="1"/>
  <c r="AC48" i="4"/>
  <c r="AD48" i="4" s="1"/>
  <c r="AC63" i="4"/>
  <c r="AD63" i="4" s="1"/>
  <c r="AC83" i="4"/>
  <c r="AD83" i="4" s="1"/>
  <c r="AC24" i="4"/>
  <c r="AD24" i="4" s="1"/>
  <c r="AC38" i="4"/>
  <c r="AD38" i="4" s="1"/>
  <c r="AC10" i="4"/>
  <c r="AD10" i="4" s="1"/>
  <c r="AC21" i="4"/>
  <c r="AD21" i="4" s="1"/>
  <c r="AC11" i="4"/>
  <c r="AD11" i="4" s="1"/>
  <c r="AC68" i="4"/>
  <c r="AD68" i="4" s="1"/>
  <c r="AC37" i="4"/>
  <c r="AD37" i="4" s="1"/>
  <c r="AC77" i="4"/>
  <c r="AD77" i="4" s="1"/>
  <c r="AC60" i="4"/>
  <c r="AD60" i="4" s="1"/>
  <c r="AC8" i="4"/>
  <c r="AD8" i="4" s="1"/>
  <c r="AC39" i="4"/>
  <c r="AD39" i="4" s="1"/>
  <c r="AC35" i="4"/>
  <c r="AD35" i="4" s="1"/>
  <c r="AC72" i="4"/>
  <c r="AD72" i="4" s="1"/>
  <c r="AC32" i="4"/>
  <c r="AD32" i="4" s="1"/>
  <c r="AC25" i="4"/>
  <c r="AD25" i="4" s="1"/>
  <c r="AC75" i="4"/>
  <c r="AD75" i="4" s="1"/>
  <c r="AC9" i="4"/>
  <c r="AD9" i="4" s="1"/>
  <c r="AC13" i="4"/>
  <c r="AD13" i="4" s="1"/>
  <c r="AC43" i="4"/>
  <c r="AD43" i="4" s="1"/>
  <c r="AC71" i="4"/>
  <c r="AD71" i="4" s="1"/>
  <c r="AC74" i="4"/>
  <c r="AD74" i="4" s="1"/>
  <c r="AC55" i="4"/>
  <c r="AD55" i="4" s="1"/>
  <c r="AC41" i="4"/>
  <c r="AD41" i="4" s="1"/>
  <c r="AC80" i="4"/>
  <c r="AD80" i="4" s="1"/>
  <c r="AC50" i="4"/>
  <c r="AD50" i="4" s="1"/>
  <c r="AC47" i="4"/>
  <c r="AD47" i="4" s="1"/>
  <c r="AC53" i="4"/>
  <c r="AD53" i="4" s="1"/>
  <c r="AC81" i="4"/>
  <c r="AD81" i="4" s="1"/>
  <c r="AC42" i="4"/>
  <c r="AD42" i="4" s="1"/>
  <c r="AC22" i="4"/>
  <c r="AD22" i="4" s="1"/>
  <c r="AC45" i="4"/>
  <c r="AD45" i="4" s="1"/>
  <c r="AC23" i="4"/>
  <c r="AD23" i="4" s="1"/>
  <c r="AC20" i="4"/>
  <c r="AD20" i="4" s="1"/>
  <c r="AC54" i="4"/>
  <c r="AD54" i="4" s="1"/>
  <c r="AC12" i="4"/>
  <c r="AD12" i="4" s="1"/>
  <c r="AC31" i="4"/>
  <c r="AD31" i="4" s="1"/>
  <c r="AC52" i="4"/>
  <c r="AD52" i="4" s="1"/>
  <c r="AC26" i="4"/>
  <c r="AD26" i="4" s="1"/>
  <c r="AC84" i="4"/>
  <c r="AD84" i="4" s="1"/>
  <c r="AC85" i="4"/>
  <c r="AD85" i="4" s="1"/>
  <c r="AC56" i="4"/>
  <c r="AD56" i="4" s="1"/>
  <c r="AC18" i="4"/>
  <c r="AD18" i="4" s="1"/>
  <c r="AC61" i="4"/>
  <c r="AD61" i="4" s="1"/>
  <c r="BA78" i="4"/>
  <c r="BB78" i="4" s="1"/>
  <c r="BA51" i="4"/>
  <c r="BB51" i="4" s="1"/>
  <c r="BA57" i="4"/>
  <c r="BB57" i="4" s="1"/>
  <c r="BA79" i="4"/>
  <c r="BB79" i="4" s="1"/>
  <c r="BA73" i="4"/>
  <c r="BB73" i="4" s="1"/>
  <c r="BA58" i="4"/>
  <c r="BB58" i="4" s="1"/>
  <c r="BA49" i="4"/>
  <c r="BB49" i="4" s="1"/>
  <c r="BA40" i="4"/>
  <c r="BB40" i="4" s="1"/>
  <c r="BA46" i="4"/>
  <c r="BB46" i="4" s="1"/>
  <c r="BA53" i="4"/>
  <c r="BB53" i="4" s="1"/>
  <c r="BA37" i="4"/>
  <c r="BB37" i="4" s="1"/>
  <c r="BA21" i="4"/>
  <c r="BB21" i="4" s="1"/>
  <c r="BA11" i="4"/>
  <c r="BB11" i="4" s="1"/>
  <c r="BA68" i="4"/>
  <c r="BB68" i="4" s="1"/>
  <c r="BA31" i="4"/>
  <c r="BB31" i="4" s="1"/>
  <c r="BA32" i="4"/>
  <c r="BB32" i="4" s="1"/>
  <c r="BA85" i="4"/>
  <c r="BB85" i="4" s="1"/>
  <c r="BA26" i="4"/>
  <c r="BB26" i="4" s="1"/>
  <c r="BA45" i="4"/>
  <c r="BB45" i="4" s="1"/>
  <c r="BA42" i="4"/>
  <c r="BB42" i="4" s="1"/>
  <c r="BA50" i="4"/>
  <c r="BB50" i="4" s="1"/>
  <c r="BA41" i="4"/>
  <c r="BB41" i="4" s="1"/>
  <c r="BA43" i="4"/>
  <c r="BB43" i="4" s="1"/>
  <c r="BA75" i="4"/>
  <c r="BB75" i="4" s="1"/>
  <c r="BA22" i="4"/>
  <c r="BB22" i="4" s="1"/>
  <c r="BA54" i="4"/>
  <c r="BB54" i="4" s="1"/>
  <c r="BA38" i="4"/>
  <c r="BB38" i="4" s="1"/>
  <c r="BA35" i="4"/>
  <c r="BB35" i="4" s="1"/>
  <c r="BA55" i="4"/>
  <c r="BB55" i="4" s="1"/>
  <c r="BA81" i="4"/>
  <c r="BB81" i="4" s="1"/>
  <c r="BA72" i="4"/>
  <c r="BB72" i="4" s="1"/>
  <c r="BA48" i="4"/>
  <c r="BB48" i="4" s="1"/>
  <c r="BA87" i="4"/>
  <c r="BB87" i="4" s="1"/>
  <c r="BA80" i="4"/>
  <c r="BB80" i="4" s="1"/>
  <c r="BA8" i="4"/>
  <c r="BB8" i="4" s="1"/>
  <c r="BA84" i="4"/>
  <c r="BB84" i="4" s="1"/>
  <c r="BA62" i="4"/>
  <c r="BB62" i="4" s="1"/>
  <c r="BA56" i="4"/>
  <c r="BB56" i="4" s="1"/>
  <c r="BA47" i="4"/>
  <c r="BB47" i="4" s="1"/>
  <c r="BA27" i="4"/>
  <c r="BB27" i="4" s="1"/>
  <c r="BA83" i="4"/>
  <c r="BB83" i="4" s="1"/>
  <c r="BA23" i="4"/>
  <c r="BB23" i="4" s="1"/>
  <c r="BA77" i="4"/>
  <c r="BB77" i="4" s="1"/>
  <c r="BA28" i="4"/>
  <c r="BB28" i="4" s="1"/>
  <c r="BA13" i="4"/>
  <c r="BB13" i="4" s="1"/>
  <c r="BA71" i="4"/>
  <c r="BB71" i="4" s="1"/>
  <c r="BA10" i="4"/>
  <c r="BB10" i="4" s="1"/>
  <c r="BA24" i="4"/>
  <c r="BB24" i="4" s="1"/>
  <c r="BA25" i="4"/>
  <c r="BB25" i="4" s="1"/>
  <c r="BA9" i="4"/>
  <c r="BB9" i="4" s="1"/>
  <c r="BA52" i="4"/>
  <c r="BB52" i="4" s="1"/>
  <c r="BA18" i="4"/>
  <c r="BB18" i="4" s="1"/>
  <c r="BA74" i="4"/>
  <c r="BB74" i="4" s="1"/>
  <c r="BA20" i="4"/>
  <c r="BB20" i="4" s="1"/>
  <c r="BA60" i="4"/>
  <c r="BB60" i="4" s="1"/>
  <c r="BA44" i="4"/>
  <c r="BB44" i="4" s="1"/>
  <c r="BA63" i="4"/>
  <c r="BB63" i="4" s="1"/>
  <c r="BA61" i="4"/>
  <c r="BB61" i="4" s="1"/>
  <c r="BA39" i="4"/>
  <c r="BB39" i="4" s="1"/>
  <c r="BA12" i="4"/>
  <c r="BB12" i="4" s="1"/>
  <c r="BE58" i="4"/>
  <c r="BF58" i="4" s="1"/>
  <c r="BE24" i="4"/>
  <c r="BF24" i="4" s="1"/>
  <c r="BE49" i="4"/>
  <c r="BF49" i="4" s="1"/>
  <c r="BE38" i="4"/>
  <c r="BF38" i="4" s="1"/>
  <c r="BE31" i="4"/>
  <c r="BF31" i="4" s="1"/>
  <c r="BE40" i="4"/>
  <c r="BF40" i="4" s="1"/>
  <c r="BE62" i="4"/>
  <c r="BF62" i="4" s="1"/>
  <c r="BE77" i="4"/>
  <c r="BF77" i="4" s="1"/>
  <c r="BE46" i="4"/>
  <c r="BF46" i="4" s="1"/>
  <c r="BE44" i="4"/>
  <c r="BF44" i="4" s="1"/>
  <c r="BE63" i="4"/>
  <c r="BF63" i="4" s="1"/>
  <c r="BE48" i="4"/>
  <c r="BF48" i="4" s="1"/>
  <c r="BE32" i="4"/>
  <c r="BF32" i="4" s="1"/>
  <c r="BE57" i="4"/>
  <c r="BF57" i="4" s="1"/>
  <c r="BE73" i="4"/>
  <c r="BF73" i="4" s="1"/>
  <c r="BE83" i="4"/>
  <c r="BF83" i="4" s="1"/>
  <c r="BE28" i="4"/>
  <c r="BF28" i="4" s="1"/>
  <c r="BE45" i="4"/>
  <c r="BF45" i="4" s="1"/>
  <c r="BE42" i="4"/>
  <c r="BF42" i="4" s="1"/>
  <c r="BE50" i="4"/>
  <c r="BF50" i="4" s="1"/>
  <c r="BE41" i="4"/>
  <c r="BF41" i="4" s="1"/>
  <c r="BE54" i="4"/>
  <c r="BF54" i="4" s="1"/>
  <c r="BE78" i="4"/>
  <c r="BF78" i="4" s="1"/>
  <c r="BE10" i="4"/>
  <c r="BF10" i="4" s="1"/>
  <c r="BE18" i="4"/>
  <c r="BF18" i="4" s="1"/>
  <c r="BE43" i="4"/>
  <c r="BF43" i="4" s="1"/>
  <c r="BE52" i="4"/>
  <c r="BF52" i="4" s="1"/>
  <c r="BE12" i="4"/>
  <c r="BF12" i="4" s="1"/>
  <c r="BE53" i="4"/>
  <c r="BF53" i="4" s="1"/>
  <c r="BE79" i="4"/>
  <c r="BF79" i="4" s="1"/>
  <c r="BE74" i="4"/>
  <c r="BF74" i="4" s="1"/>
  <c r="BE55" i="4"/>
  <c r="BF55" i="4" s="1"/>
  <c r="BE61" i="4"/>
  <c r="BF61" i="4" s="1"/>
  <c r="BE84" i="4"/>
  <c r="BF84" i="4" s="1"/>
  <c r="BE85" i="4"/>
  <c r="BF85" i="4" s="1"/>
  <c r="BE56" i="4"/>
  <c r="BF56" i="4" s="1"/>
  <c r="BE39" i="4"/>
  <c r="BF39" i="4" s="1"/>
  <c r="BE35" i="4"/>
  <c r="BF35" i="4" s="1"/>
  <c r="BE23" i="4"/>
  <c r="BF23" i="4" s="1"/>
  <c r="BE9" i="4"/>
  <c r="BF9" i="4" s="1"/>
  <c r="BE37" i="4"/>
  <c r="BF37" i="4" s="1"/>
  <c r="BE81" i="4"/>
  <c r="BF81" i="4" s="1"/>
  <c r="BE72" i="4"/>
  <c r="BF72" i="4" s="1"/>
  <c r="BE51" i="4"/>
  <c r="BF51" i="4" s="1"/>
  <c r="BE26" i="4"/>
  <c r="BF26" i="4" s="1"/>
  <c r="BE21" i="4"/>
  <c r="BF21" i="4" s="1"/>
  <c r="BE87" i="4"/>
  <c r="BF87" i="4" s="1"/>
  <c r="BE75" i="4"/>
  <c r="BF75" i="4" s="1"/>
  <c r="BE27" i="4"/>
  <c r="BF27" i="4" s="1"/>
  <c r="BE80" i="4"/>
  <c r="BF80" i="4" s="1"/>
  <c r="BF11" i="4"/>
  <c r="BE20" i="4"/>
  <c r="BF20" i="4" s="1"/>
  <c r="BE71" i="4"/>
  <c r="BF71" i="4" s="1"/>
  <c r="BE47" i="4"/>
  <c r="BF47" i="4" s="1"/>
  <c r="BE68" i="4"/>
  <c r="BF68" i="4" s="1"/>
  <c r="BE60" i="4"/>
  <c r="BF60" i="4" s="1"/>
  <c r="BE25" i="4"/>
  <c r="BF25" i="4" s="1"/>
  <c r="BE22" i="4"/>
  <c r="BF22" i="4" s="1"/>
  <c r="BE13" i="4"/>
  <c r="BF13" i="4" s="1"/>
  <c r="Y63" i="4"/>
  <c r="Z63" i="4" s="1"/>
  <c r="Y10" i="4"/>
  <c r="Z10" i="4" s="1"/>
  <c r="Y26" i="4"/>
  <c r="Z26" i="4" s="1"/>
  <c r="Y73" i="4"/>
  <c r="Z73" i="4" s="1"/>
  <c r="Y48" i="4"/>
  <c r="Z48" i="4" s="1"/>
  <c r="Y32" i="4"/>
  <c r="Z32" i="4" s="1"/>
  <c r="Y49" i="4"/>
  <c r="Z49" i="4" s="1"/>
  <c r="Y40" i="4"/>
  <c r="Z40" i="4" s="1"/>
  <c r="Y46" i="4"/>
  <c r="Z46" i="4" s="1"/>
  <c r="Y58" i="4"/>
  <c r="Z58" i="4" s="1"/>
  <c r="Y57" i="4"/>
  <c r="Z57" i="4" s="1"/>
  <c r="Y83" i="4"/>
  <c r="Z83" i="4" s="1"/>
  <c r="Y31" i="4"/>
  <c r="Z31" i="4" s="1"/>
  <c r="Y28" i="4"/>
  <c r="Z28" i="4" s="1"/>
  <c r="Y74" i="4"/>
  <c r="Z74" i="4" s="1"/>
  <c r="Y55" i="4"/>
  <c r="Z55" i="4" s="1"/>
  <c r="Y61" i="4"/>
  <c r="Z61" i="4" s="1"/>
  <c r="Y44" i="4"/>
  <c r="Z44" i="4" s="1"/>
  <c r="Y51" i="4"/>
  <c r="Z51" i="4" s="1"/>
  <c r="Y13" i="4"/>
  <c r="Z13" i="4" s="1"/>
  <c r="Y25" i="4"/>
  <c r="Z25" i="4" s="1"/>
  <c r="Y75" i="4"/>
  <c r="Z75" i="4" s="1"/>
  <c r="Y35" i="4"/>
  <c r="Z35" i="4" s="1"/>
  <c r="Y60" i="4"/>
  <c r="Z60" i="4" s="1"/>
  <c r="Y8" i="4"/>
  <c r="Z8" i="4" s="1"/>
  <c r="Y39" i="4"/>
  <c r="Z39" i="4" s="1"/>
  <c r="Y72" i="4"/>
  <c r="Z72" i="4" s="1"/>
  <c r="Y79" i="4"/>
  <c r="Z79" i="4" s="1"/>
  <c r="Y27" i="4"/>
  <c r="Z27" i="4" s="1"/>
  <c r="Y80" i="4"/>
  <c r="Z80" i="4" s="1"/>
  <c r="Y50" i="4"/>
  <c r="Z50" i="4" s="1"/>
  <c r="Y9" i="4"/>
  <c r="Z9" i="4" s="1"/>
  <c r="Y20" i="4"/>
  <c r="Z20" i="4" s="1"/>
  <c r="Y52" i="4"/>
  <c r="Z52" i="4" s="1"/>
  <c r="Y47" i="4"/>
  <c r="Z47" i="4" s="1"/>
  <c r="Y24" i="4"/>
  <c r="Z24" i="4" s="1"/>
  <c r="Y78" i="4"/>
  <c r="Z78" i="4" s="1"/>
  <c r="Y85" i="4"/>
  <c r="Z85" i="4" s="1"/>
  <c r="Y43" i="4"/>
  <c r="Z43" i="4" s="1"/>
  <c r="Y11" i="4"/>
  <c r="Z11" i="4" s="1"/>
  <c r="Y54" i="4"/>
  <c r="Z54" i="4" s="1"/>
  <c r="Y87" i="4"/>
  <c r="Z87" i="4" s="1"/>
  <c r="Y53" i="4"/>
  <c r="Z53" i="4" s="1"/>
  <c r="Y81" i="4"/>
  <c r="Z81" i="4" s="1"/>
  <c r="Y84" i="4"/>
  <c r="Z84" i="4" s="1"/>
  <c r="Y22" i="4"/>
  <c r="Z22" i="4" s="1"/>
  <c r="Y45" i="4"/>
  <c r="Z45" i="4" s="1"/>
  <c r="Y71" i="4"/>
  <c r="Z71" i="4" s="1"/>
  <c r="Y37" i="4"/>
  <c r="Z37" i="4" s="1"/>
  <c r="Y42" i="4"/>
  <c r="Z42" i="4" s="1"/>
  <c r="Y56" i="4"/>
  <c r="Z56" i="4" s="1"/>
  <c r="Y68" i="4"/>
  <c r="Z68" i="4" s="1"/>
  <c r="Y21" i="4"/>
  <c r="Z21" i="4" s="1"/>
  <c r="Y18" i="4"/>
  <c r="Z18" i="4" s="1"/>
  <c r="Y41" i="4"/>
  <c r="Z41" i="4" s="1"/>
  <c r="Y12" i="4"/>
  <c r="Z12" i="4" s="1"/>
  <c r="Y62" i="4"/>
  <c r="Z62" i="4" s="1"/>
  <c r="Y38" i="4"/>
  <c r="Z38" i="4" s="1"/>
  <c r="Y23" i="4"/>
  <c r="Z23" i="4" s="1"/>
  <c r="Y77" i="4"/>
  <c r="Z77" i="4" s="1"/>
  <c r="BM73" i="4"/>
  <c r="BN73" i="4" s="1"/>
  <c r="BM48" i="4"/>
  <c r="BN48" i="4" s="1"/>
  <c r="BM32" i="4"/>
  <c r="BN32" i="4" s="1"/>
  <c r="BM83" i="4"/>
  <c r="BN83" i="4" s="1"/>
  <c r="BM87" i="4"/>
  <c r="BN87" i="4" s="1"/>
  <c r="BM85" i="4"/>
  <c r="BN85" i="4" s="1"/>
  <c r="BM28" i="4"/>
  <c r="BN28" i="4" s="1"/>
  <c r="BM27" i="4"/>
  <c r="BN27" i="4" s="1"/>
  <c r="BM10" i="4"/>
  <c r="BN10" i="4" s="1"/>
  <c r="BM26" i="4"/>
  <c r="BN26" i="4" s="1"/>
  <c r="BM13" i="4"/>
  <c r="BN13" i="4" s="1"/>
  <c r="BM44" i="4"/>
  <c r="BN44" i="4" s="1"/>
  <c r="BM24" i="4"/>
  <c r="BN24" i="4" s="1"/>
  <c r="BM63" i="4"/>
  <c r="BN63" i="4" s="1"/>
  <c r="BM57" i="4"/>
  <c r="BN57" i="4" s="1"/>
  <c r="BM40" i="4"/>
  <c r="BN40" i="4" s="1"/>
  <c r="BM74" i="4"/>
  <c r="BN74" i="4" s="1"/>
  <c r="BM25" i="4"/>
  <c r="BN25" i="4" s="1"/>
  <c r="BM75" i="4"/>
  <c r="BN75" i="4" s="1"/>
  <c r="BM9" i="4"/>
  <c r="BN9" i="4" s="1"/>
  <c r="BM80" i="4"/>
  <c r="BN80" i="4" s="1"/>
  <c r="BM56" i="4"/>
  <c r="BN56" i="4" s="1"/>
  <c r="BM81" i="4"/>
  <c r="BN81" i="4" s="1"/>
  <c r="BM47" i="4"/>
  <c r="BN47" i="4" s="1"/>
  <c r="BM31" i="4"/>
  <c r="BN31" i="4" s="1"/>
  <c r="BM20" i="4"/>
  <c r="BN20" i="4" s="1"/>
  <c r="BM23" i="4"/>
  <c r="BN23" i="4" s="1"/>
  <c r="BM71" i="4"/>
  <c r="BN71" i="4" s="1"/>
  <c r="BM22" i="4"/>
  <c r="BN22" i="4" s="1"/>
  <c r="BM43" i="4"/>
  <c r="BN43" i="4" s="1"/>
  <c r="BM39" i="4"/>
  <c r="BN39" i="4" s="1"/>
  <c r="BM55" i="4"/>
  <c r="BN55" i="4" s="1"/>
  <c r="BM41" i="4"/>
  <c r="BN41" i="4" s="1"/>
  <c r="BM77" i="4"/>
  <c r="BN77" i="4" s="1"/>
  <c r="BM37" i="4"/>
  <c r="BN37" i="4" s="1"/>
  <c r="BM52" i="4"/>
  <c r="BN52" i="4" s="1"/>
  <c r="BM72" i="4"/>
  <c r="BN72" i="4" s="1"/>
  <c r="BM60" i="4"/>
  <c r="BN60" i="4" s="1"/>
  <c r="BM84" i="4"/>
  <c r="BN84" i="4" s="1"/>
  <c r="BM62" i="4"/>
  <c r="BN62" i="4" s="1"/>
  <c r="BM21" i="4"/>
  <c r="BN21" i="4" s="1"/>
  <c r="BM58" i="4"/>
  <c r="BN58" i="4" s="1"/>
  <c r="BM38" i="4"/>
  <c r="BN38" i="4" s="1"/>
  <c r="BM51" i="4"/>
  <c r="BN51" i="4" s="1"/>
  <c r="BM46" i="4"/>
  <c r="BN46" i="4" s="1"/>
  <c r="BM42" i="4"/>
  <c r="BN42" i="4" s="1"/>
  <c r="BM68" i="4"/>
  <c r="BN68" i="4" s="1"/>
  <c r="BM54" i="4"/>
  <c r="BN54" i="4" s="1"/>
  <c r="BM49" i="4"/>
  <c r="BN49" i="4" s="1"/>
  <c r="BM50" i="4"/>
  <c r="BN50" i="4" s="1"/>
  <c r="BM35" i="4"/>
  <c r="BN35" i="4" s="1"/>
  <c r="BM11" i="4"/>
  <c r="BN11" i="4" s="1"/>
  <c r="BM78" i="4"/>
  <c r="BN78" i="4" s="1"/>
  <c r="BM45" i="4"/>
  <c r="BN45" i="4" s="1"/>
  <c r="BM61" i="4"/>
  <c r="BN61" i="4" s="1"/>
  <c r="BM12" i="4"/>
  <c r="BN12" i="4" s="1"/>
  <c r="BM53" i="4"/>
  <c r="BN53" i="4" s="1"/>
  <c r="BM18" i="4"/>
  <c r="BN18" i="4" s="1"/>
  <c r="BM8" i="4"/>
  <c r="BN8" i="4" s="1"/>
  <c r="BM79" i="4"/>
  <c r="BN79" i="4" s="1"/>
  <c r="BW15" i="4" l="1"/>
  <c r="BX15" i="4" s="1"/>
  <c r="BW14" i="4"/>
  <c r="BX14" i="4" s="1"/>
  <c r="BW19" i="4"/>
  <c r="BX19" i="4" s="1"/>
  <c r="BW17" i="4"/>
  <c r="BX17" i="4" s="1"/>
  <c r="BW48" i="4"/>
  <c r="BX48" i="4" s="1"/>
  <c r="BW9" i="4"/>
  <c r="BX9" i="4" s="1"/>
  <c r="BW84" i="4"/>
  <c r="BX84" i="4" s="1"/>
  <c r="BW69" i="4"/>
  <c r="BX69" i="4" s="1"/>
  <c r="BW16" i="4"/>
  <c r="BX16" i="4" s="1"/>
  <c r="BW29" i="4"/>
  <c r="BX29" i="4" s="1"/>
  <c r="BW36" i="4"/>
  <c r="BX36" i="4" s="1"/>
  <c r="BW65" i="4"/>
  <c r="BX65" i="4" s="1"/>
  <c r="BW64" i="4"/>
  <c r="BX64" i="4" s="1"/>
  <c r="BW67" i="4"/>
  <c r="BX67" i="4" s="1"/>
  <c r="BW76" i="4"/>
  <c r="BX76" i="4" s="1"/>
  <c r="BW86" i="4"/>
  <c r="BX86" i="4" s="1"/>
  <c r="BW33" i="4"/>
  <c r="BX33" i="4" s="1"/>
  <c r="BW34" i="4"/>
  <c r="BX34" i="4" s="1"/>
  <c r="BW82" i="4"/>
  <c r="BX82" i="4" s="1"/>
  <c r="BW12" i="4"/>
  <c r="BX12" i="4" s="1"/>
  <c r="BW62" i="4"/>
  <c r="BX62" i="4" s="1"/>
  <c r="BW44" i="4"/>
  <c r="BX44" i="4" s="1"/>
  <c r="BW31" i="4"/>
  <c r="BX31" i="4" s="1"/>
  <c r="BW23" i="4"/>
  <c r="BX23" i="4" s="1"/>
  <c r="BW80" i="4"/>
  <c r="BX80" i="4" s="1"/>
  <c r="BW66" i="4"/>
  <c r="BX66" i="4" s="1"/>
  <c r="BW52" i="4"/>
  <c r="BX52" i="4" s="1"/>
  <c r="BW26" i="4"/>
  <c r="BX26" i="4" s="1"/>
  <c r="BW59" i="4"/>
  <c r="BX59" i="4" s="1"/>
  <c r="BW38" i="4"/>
  <c r="BX38" i="4" s="1"/>
  <c r="BW43" i="4"/>
  <c r="BX43" i="4" s="1"/>
  <c r="BW21" i="4"/>
  <c r="BX21" i="4" s="1"/>
  <c r="BW37" i="4"/>
  <c r="BX37" i="4" s="1"/>
  <c r="BW75" i="4"/>
  <c r="BX75" i="4" s="1"/>
  <c r="BW46" i="4"/>
  <c r="BX46" i="4" s="1"/>
  <c r="BW11" i="4"/>
  <c r="BX11" i="4" s="1"/>
  <c r="BW63" i="4"/>
  <c r="BX63" i="4" s="1"/>
  <c r="BW83" i="4"/>
  <c r="BX83" i="4" s="1"/>
  <c r="BW51" i="4"/>
  <c r="BX51" i="4" s="1"/>
  <c r="BW30" i="4"/>
  <c r="BX30" i="4" s="1"/>
  <c r="BW73" i="4"/>
  <c r="BX73" i="4" s="1"/>
  <c r="BW55" i="4"/>
  <c r="BX55" i="4" s="1"/>
  <c r="BW85" i="4"/>
  <c r="BX85" i="4" s="1"/>
  <c r="BW71" i="4"/>
  <c r="BX71" i="4" s="1"/>
  <c r="BW68" i="4"/>
  <c r="BX68" i="4" s="1"/>
  <c r="BW54" i="4"/>
  <c r="BX54" i="4" s="1"/>
  <c r="BW58" i="4"/>
  <c r="BX58" i="4" s="1"/>
  <c r="BW70" i="4"/>
  <c r="BX70" i="4" s="1"/>
  <c r="BW60" i="4"/>
  <c r="BX60" i="4" s="1"/>
  <c r="BW77" i="4"/>
  <c r="BX77" i="4" s="1"/>
  <c r="BW32" i="4"/>
  <c r="BX32" i="4" s="1"/>
  <c r="BW45" i="4"/>
  <c r="BX45" i="4" s="1"/>
  <c r="BW25" i="4"/>
  <c r="BX25" i="4" s="1"/>
  <c r="BW18" i="4"/>
  <c r="BX18" i="4" s="1"/>
  <c r="BW79" i="4"/>
  <c r="BX79" i="4" s="1"/>
  <c r="BW78" i="4"/>
  <c r="BX78" i="4" s="1"/>
  <c r="BW28" i="4"/>
  <c r="BX28" i="4" s="1"/>
  <c r="BW53" i="4"/>
  <c r="BX53" i="4" s="1"/>
  <c r="BW81" i="4"/>
  <c r="BX81" i="4" s="1"/>
  <c r="BW22" i="4"/>
  <c r="BX22" i="4" s="1"/>
  <c r="BW42" i="4"/>
  <c r="BX42" i="4" s="1"/>
  <c r="BW39" i="4"/>
  <c r="BX39" i="4" s="1"/>
  <c r="BW87" i="4"/>
  <c r="BX87" i="4" s="1"/>
  <c r="BW56" i="4"/>
  <c r="BX56" i="4" s="1"/>
  <c r="BW61" i="4"/>
  <c r="BX61" i="4" s="1"/>
  <c r="BW41" i="4"/>
  <c r="BX41" i="4" s="1"/>
  <c r="BW72" i="4"/>
  <c r="BX72" i="4" s="1"/>
  <c r="BW8" i="4"/>
  <c r="BW49" i="4"/>
  <c r="BX49" i="4" s="1"/>
  <c r="BW74" i="4"/>
  <c r="BX74" i="4" s="1"/>
  <c r="BW13" i="4"/>
  <c r="BX13" i="4" s="1"/>
  <c r="BW10" i="4"/>
  <c r="BX10" i="4" s="1"/>
  <c r="BW20" i="4"/>
  <c r="BX20" i="4" s="1"/>
  <c r="BW40" i="4"/>
  <c r="BX40" i="4" s="1"/>
  <c r="BW24" i="4"/>
  <c r="BX24" i="4" s="1"/>
  <c r="BW50" i="4"/>
  <c r="BX50" i="4" s="1"/>
  <c r="BW27" i="4"/>
  <c r="BX27" i="4" s="1"/>
  <c r="BW47" i="4"/>
  <c r="BX47" i="4" s="1"/>
  <c r="BW35" i="4"/>
  <c r="BX35" i="4" s="1"/>
  <c r="BW57" i="4"/>
  <c r="BX57" i="4" s="1"/>
</calcChain>
</file>

<file path=xl/sharedStrings.xml><?xml version="1.0" encoding="utf-8"?>
<sst xmlns="http://schemas.openxmlformats.org/spreadsheetml/2006/main" count="2039" uniqueCount="133">
  <si>
    <t>CONCRETE GEN1</t>
  </si>
  <si>
    <t>CONCRETE 20/25</t>
  </si>
  <si>
    <t>CONCRETE 32/40</t>
  </si>
  <si>
    <t>CONCRETE 40/50</t>
  </si>
  <si>
    <t>Steel - Hot Rolled Sections</t>
  </si>
  <si>
    <t>Steel - Galvanised &amp; Decking</t>
  </si>
  <si>
    <t>Steel - Reinforcement</t>
  </si>
  <si>
    <t>Timber, CLT</t>
  </si>
  <si>
    <t>Timber, Glulam</t>
  </si>
  <si>
    <t>Timber, Softwood</t>
  </si>
  <si>
    <t>Single Skin Masonry</t>
  </si>
  <si>
    <t>Double Skin Masonry</t>
  </si>
  <si>
    <t>100mm Concrete</t>
  </si>
  <si>
    <t>140mm Concrete</t>
  </si>
  <si>
    <t>215mm Concrete</t>
  </si>
  <si>
    <t>Job #</t>
  </si>
  <si>
    <t>Sector</t>
  </si>
  <si>
    <t>Type</t>
  </si>
  <si>
    <r>
      <t>GIFA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</si>
  <si>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Storeys</t>
  </si>
  <si>
    <t>Basement</t>
  </si>
  <si>
    <t>Foundations</t>
  </si>
  <si>
    <t>Ground Floor</t>
  </si>
  <si>
    <t>Superstructure</t>
  </si>
  <si>
    <t>Typical Span (m)</t>
  </si>
  <si>
    <t>Cladding</t>
  </si>
  <si>
    <t>BREEAM Rating</t>
  </si>
  <si>
    <t>Quantity (kg)</t>
  </si>
  <si>
    <t>Mix</t>
  </si>
  <si>
    <t>Value</t>
  </si>
  <si>
    <t>Total kgC02e</t>
  </si>
  <si>
    <t>Module</t>
  </si>
  <si>
    <t>Sequestration</t>
  </si>
  <si>
    <t>Quantity (m2)</t>
  </si>
  <si>
    <t>Mortar Mix</t>
  </si>
  <si>
    <t>Density</t>
  </si>
  <si>
    <t>Calculated Total tCO2e</t>
  </si>
  <si>
    <t>Other</t>
  </si>
  <si>
    <t>New Build (Brownfield)</t>
  </si>
  <si>
    <t>None</t>
  </si>
  <si>
    <t>Piled Ground Beams</t>
  </si>
  <si>
    <t>Suspended RC</t>
  </si>
  <si>
    <t>In-Situ RC</t>
  </si>
  <si>
    <t>Masonry + SFS</t>
  </si>
  <si>
    <t>Unknown</t>
  </si>
  <si>
    <t>CEMI</t>
  </si>
  <si>
    <t>50% GGBS</t>
  </si>
  <si>
    <t>Short Term (A-C)</t>
  </si>
  <si>
    <t>No Carbon Sequestration</t>
  </si>
  <si>
    <t>1:0.5:4.5</t>
  </si>
  <si>
    <t>1:1:6</t>
  </si>
  <si>
    <t>Medium Density</t>
  </si>
  <si>
    <t>High Density</t>
  </si>
  <si>
    <t>Residential</t>
  </si>
  <si>
    <t>Mass Pads/Strips</t>
  </si>
  <si>
    <t>CLT Frame</t>
  </si>
  <si>
    <t>Lightweight Only</t>
  </si>
  <si>
    <t>30% PFA</t>
  </si>
  <si>
    <t>Cultural</t>
  </si>
  <si>
    <t>Steel Frame, Precast</t>
  </si>
  <si>
    <t>Very Good</t>
  </si>
  <si>
    <t>25% GGBS</t>
  </si>
  <si>
    <t>New Build (Greenfield)</t>
  </si>
  <si>
    <t>Partial Footprint</t>
  </si>
  <si>
    <t>Raft</t>
  </si>
  <si>
    <t>Masonry, Concrete</t>
  </si>
  <si>
    <t>Stone + Masonry</t>
  </si>
  <si>
    <t>Ground Bearing RC</t>
  </si>
  <si>
    <t>Educational</t>
  </si>
  <si>
    <t>Piles (Pile Caps)</t>
  </si>
  <si>
    <t>40% PFA</t>
  </si>
  <si>
    <t>15% PFA</t>
  </si>
  <si>
    <t>Mixed Use</t>
  </si>
  <si>
    <t>Commercial</t>
  </si>
  <si>
    <t>Steel Frame, Composite</t>
  </si>
  <si>
    <t>Glazed/Curtain Wall</t>
  </si>
  <si>
    <t>Suspended Precast</t>
  </si>
  <si>
    <t>Steel Frame, Other</t>
  </si>
  <si>
    <t>70% GGBS</t>
  </si>
  <si>
    <t>Lightweight AAC</t>
  </si>
  <si>
    <t>Masonry, Timber</t>
  </si>
  <si>
    <t>Masonry Only</t>
  </si>
  <si>
    <t>Excellent</t>
  </si>
  <si>
    <t>Full Footprint</t>
  </si>
  <si>
    <t>Stone + SFS</t>
  </si>
  <si>
    <t>Mixed New Build/Refurb</t>
  </si>
  <si>
    <t>Timber Frame</t>
  </si>
  <si>
    <t>Steel Frame, Timber</t>
  </si>
  <si>
    <t>Good</t>
  </si>
  <si>
    <t>Lightweight + SFS</t>
  </si>
  <si>
    <t>Reinforced Pads/Strips</t>
  </si>
  <si>
    <t>Timber + SFS</t>
  </si>
  <si>
    <t>Passivhaus</t>
  </si>
  <si>
    <t>Timber Only</t>
  </si>
  <si>
    <t>Industrial</t>
  </si>
  <si>
    <t>Outstanding</t>
  </si>
  <si>
    <t>Single Skin</t>
  </si>
  <si>
    <t>Double Skin</t>
  </si>
  <si>
    <t>1:0:3</t>
  </si>
  <si>
    <t>1:0:4</t>
  </si>
  <si>
    <t>1:0:5</t>
  </si>
  <si>
    <t>1:0:6</t>
  </si>
  <si>
    <t>1:2:9</t>
  </si>
  <si>
    <t>Steel Type</t>
  </si>
  <si>
    <t>Long Term (A-D)</t>
  </si>
  <si>
    <t>Hot-Rolled Steel (Sections)</t>
  </si>
  <si>
    <t>Hot-Dip Galvanised Steel</t>
  </si>
  <si>
    <t>Reinforcing Steel</t>
  </si>
  <si>
    <t>Timber Type</t>
  </si>
  <si>
    <t>Carbon Sesquestration</t>
  </si>
  <si>
    <t>Timber, Cross Laminated</t>
  </si>
  <si>
    <t>Blockwork Type</t>
  </si>
  <si>
    <t>Concrete, 100mm</t>
  </si>
  <si>
    <t>Concrete, 140mm</t>
  </si>
  <si>
    <t>Concrete, 215mm</t>
  </si>
  <si>
    <t>Concrete Mix</t>
  </si>
  <si>
    <t>GEN1 (Mass)</t>
  </si>
  <si>
    <t>20/25 MPa</t>
  </si>
  <si>
    <t>32/40 MPa</t>
  </si>
  <si>
    <t>40/50 MPa</t>
  </si>
  <si>
    <t>BREEAM</t>
  </si>
  <si>
    <t>Full Refurb</t>
  </si>
  <si>
    <t xml:space="preserve">Other </t>
  </si>
  <si>
    <t>Timber</t>
  </si>
  <si>
    <t>Pass</t>
  </si>
  <si>
    <t>Corbels</t>
  </si>
  <si>
    <t>Precast RC</t>
  </si>
  <si>
    <t>Post-Tensioned RC</t>
  </si>
  <si>
    <t xml:space="preserve">This data is released for wider industry use on embodied carbon mitigation and not for commerical purposes. Price &amp; Myers take no responsibility for the accuracy of the data included. </t>
  </si>
  <si>
    <t>Excel versions with fully visible data available on request. For any questions please contact Ben Gholam or Will Rogers-Tizard</t>
  </si>
  <si>
    <t>ertet</t>
  </si>
  <si>
    <r>
      <t>Calculated tCO2e_per_m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</si>
  <si>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Typ Q</t>
    </r>
    <r>
      <rPr>
        <b/>
        <vertAlign val="subscript"/>
        <sz val="10"/>
        <color theme="1"/>
        <rFont val="Calibri"/>
        <family val="2"/>
        <scheme val="minor"/>
      </rPr>
      <t>k</t>
    </r>
    <r>
      <rPr>
        <b/>
        <sz val="10"/>
        <color theme="1"/>
        <rFont val="Calibri"/>
        <family val="2"/>
        <scheme val="minor"/>
      </rPr>
      <t xml:space="preserve"> (kN_per_m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</si>
</sst>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2" fontId="1" fillId="0" borderId="0" xfId="0" applyNumberFormat="1" applyFont="1" applyBorder="1" applyAlignment="1" applyProtection="1">
      <alignment horizontal="center" vertical="center" wrapText="1"/>
      <protection locked="0"/>
    </xf>
    <xf numFmtId="1" fontId="1" fillId="0" borderId="3" xfId="0" applyNumberFormat="1" applyFont="1" applyBorder="1" applyAlignment="1" applyProtection="1">
      <alignment horizontal="center" vertical="center" wrapText="1"/>
      <protection locked="0"/>
    </xf>
    <xf numFmtId="1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</xf>
    <xf numFmtId="2" fontId="2" fillId="0" borderId="0" xfId="0" applyNumberFormat="1" applyFont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 wrapText="1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11" xfId="0" applyNumberFormat="1" applyFont="1" applyBorder="1" applyAlignment="1" applyProtection="1">
      <alignment horizontal="center" vertical="center" wrapText="1"/>
      <protection locked="0"/>
    </xf>
    <xf numFmtId="2" fontId="2" fillId="2" borderId="8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1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1" fontId="1" fillId="0" borderId="14" xfId="0" applyNumberFormat="1" applyFont="1" applyBorder="1" applyAlignment="1" applyProtection="1">
      <alignment horizontal="center" vertical="center" wrapText="1"/>
      <protection locked="0"/>
    </xf>
    <xf numFmtId="2" fontId="1" fillId="0" borderId="13" xfId="0" applyNumberFormat="1" applyFont="1" applyBorder="1" applyAlignment="1" applyProtection="1">
      <alignment horizontal="center" vertical="center" wrapText="1"/>
      <protection locked="0"/>
    </xf>
    <xf numFmtId="2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0" borderId="14" xfId="0" applyFont="1" applyFill="1" applyBorder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2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" fontId="1" fillId="0" borderId="10" xfId="0" applyNumberFormat="1" applyFont="1" applyBorder="1" applyAlignment="1" applyProtection="1">
      <alignment horizontal="center" vertical="center" wrapText="1"/>
      <protection locked="0"/>
    </xf>
    <xf numFmtId="165" fontId="0" fillId="3" borderId="3" xfId="0" applyNumberFormat="1" applyFont="1" applyFill="1" applyBorder="1" applyAlignment="1" applyProtection="1">
      <alignment horizontal="center" vertical="center"/>
      <protection locked="0"/>
    </xf>
    <xf numFmtId="1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7" fillId="3" borderId="10" xfId="0" applyNumberFormat="1" applyFont="1" applyFill="1" applyBorder="1" applyAlignment="1" applyProtection="1">
      <alignment horizontal="center" vertical="center" wrapText="1"/>
      <protection locked="0"/>
    </xf>
    <xf numFmtId="165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3" borderId="0" xfId="0" applyNumberFormat="1" applyFont="1" applyFill="1" applyBorder="1" applyAlignment="1" applyProtection="1">
      <alignment horizontal="center" vertical="center"/>
      <protection locked="0"/>
    </xf>
    <xf numFmtId="1" fontId="1" fillId="0" borderId="5" xfId="0" applyNumberFormat="1" applyFont="1" applyBorder="1" applyAlignment="1" applyProtection="1">
      <alignment horizontal="center" vertical="center" wrapText="1"/>
      <protection locked="0"/>
    </xf>
    <xf numFmtId="164" fontId="7" fillId="3" borderId="11" xfId="0" applyNumberFormat="1" applyFont="1" applyFill="1" applyBorder="1" applyAlignment="1" applyProtection="1">
      <alignment horizontal="center" vertical="center" wrapText="1"/>
      <protection locked="0"/>
    </xf>
    <xf numFmtId="165" fontId="7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11" xfId="0" applyNumberFormat="1" applyFont="1" applyFill="1" applyBorder="1" applyAlignment="1" applyProtection="1">
      <alignment horizontal="center" vertical="center" wrapText="1"/>
      <protection locked="0"/>
    </xf>
    <xf numFmtId="165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3" xfId="0" applyNumberFormat="1" applyFont="1" applyBorder="1" applyAlignment="1" applyProtection="1">
      <alignment horizontal="center" vertical="center" wrapText="1"/>
      <protection locked="0"/>
    </xf>
    <xf numFmtId="165" fontId="0" fillId="3" borderId="14" xfId="0" applyNumberFormat="1" applyFont="1" applyFill="1" applyBorder="1" applyAlignment="1" applyProtection="1">
      <alignment horizontal="center" vertical="center"/>
      <protection locked="0"/>
    </xf>
    <xf numFmtId="1" fontId="1" fillId="0" borderId="12" xfId="0" applyNumberFormat="1" applyFont="1" applyBorder="1" applyAlignment="1" applyProtection="1">
      <alignment horizontal="center" vertical="center" wrapText="1"/>
      <protection locked="0"/>
    </xf>
    <xf numFmtId="164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165" fontId="7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1" fontId="1" fillId="0" borderId="0" xfId="0" applyNumberFormat="1" applyFont="1" applyAlignment="1" applyProtection="1">
      <alignment horizontal="center" vertical="center"/>
    </xf>
    <xf numFmtId="1" fontId="2" fillId="0" borderId="0" xfId="0" applyNumberFormat="1" applyFont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44823</xdr:colOff>
      <xdr:row>1</xdr:row>
      <xdr:rowOff>11207</xdr:rowOff>
    </xdr:from>
    <xdr:to>
      <xdr:col>3</xdr:col>
      <xdr:colOff>0</xdr:colOff>
      <xdr:row>5</xdr:row>
      <xdr:rowOff>22725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0FFF90-CE35-4D35-A396-CA9F609EF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11207"/>
          <a:ext cx="1389530" cy="6502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stainability\6%20Technical%20Information\20.%20Embodied%20Carbon\ICE%20Database\ICE%20DB%20V3.0%20Beta%209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X87"/>
  <sheetViews>
    <sheetView tabSelected="1" topLeftCell="K1" zoomScale="50" zoomScaleNormal="50" workbookViewId="0">
      <selection activeCell="L7" sqref="L7"/>
    </sheetView>
  </sheetViews>
  <sheetFormatPr defaultColWidth="9.109375" defaultRowHeight="13.8" x14ac:dyDescent="0.3"/>
  <cols>
    <col min="1" max="1" width="1.6640625" style="3" customWidth="1"/>
    <col min="2" max="2" width="9.6640625" style="3" bestFit="1" customWidth="1"/>
    <col min="3" max="3" width="11.6640625" style="3" bestFit="1" customWidth="1"/>
    <col min="4" max="4" width="22" style="3" bestFit="1" customWidth="1"/>
    <col min="5" max="5" width="8.88671875" style="3" customWidth="1"/>
    <col min="6" max="6" width="9.88671875" style="3" customWidth="1"/>
    <col min="7" max="7" width="15.5546875" style="3" bestFit="1" customWidth="1"/>
    <col min="8" max="8" width="21.5546875" style="3" bestFit="1" customWidth="1"/>
    <col min="9" max="9" width="17.6640625" style="3" bestFit="1" customWidth="1"/>
    <col min="10" max="10" width="21.5546875" style="3" bestFit="1" customWidth="1"/>
    <col min="11" max="11" width="8.88671875" style="4" customWidth="1"/>
    <col min="12" max="12" width="9.88671875" style="4" customWidth="1"/>
    <col min="13" max="13" width="19" style="3" bestFit="1" customWidth="1"/>
    <col min="14" max="43" width="19" style="3" customWidth="1"/>
    <col min="44" max="44" width="23.5546875" style="3" customWidth="1"/>
    <col min="45" max="47" width="19" style="3" customWidth="1"/>
    <col min="48" max="48" width="22.6640625" style="3" customWidth="1"/>
    <col min="49" max="51" width="19" style="3" customWidth="1"/>
    <col min="52" max="52" width="22.6640625" style="3" customWidth="1"/>
    <col min="53" max="74" width="19" style="3" customWidth="1"/>
    <col min="75" max="75" width="14.5546875" style="3" customWidth="1"/>
    <col min="76" max="76" width="13" style="54" customWidth="1"/>
    <col min="77" max="16384" width="9.109375" style="3"/>
  </cols>
  <sheetData>
    <row r="2" spans="2:76" x14ac:dyDescent="0.3">
      <c r="D2" s="90" t="s">
        <v>128</v>
      </c>
    </row>
    <row r="3" spans="2:76" x14ac:dyDescent="0.3">
      <c r="D3" s="90" t="s">
        <v>129</v>
      </c>
    </row>
    <row r="4" spans="2:76" s="1" customFormat="1" x14ac:dyDescent="0.3">
      <c r="K4" s="2"/>
      <c r="L4" s="2"/>
      <c r="BX4" s="52"/>
    </row>
    <row r="5" spans="2:76" s="1" customFormat="1" ht="14.4" thickBot="1" x14ac:dyDescent="0.35">
      <c r="E5" s="91"/>
      <c r="F5" s="91"/>
      <c r="K5" s="91"/>
      <c r="L5" s="91"/>
      <c r="BW5" s="91"/>
      <c r="BX5" s="2"/>
    </row>
    <row r="6" spans="2:76" s="29" customFormat="1" ht="15.75" customHeight="1" thickBot="1" x14ac:dyDescent="0.35">
      <c r="E6" s="92"/>
      <c r="F6" s="92"/>
      <c r="K6" s="92"/>
      <c r="L6" s="92"/>
      <c r="O6" s="93" t="s">
        <v>0</v>
      </c>
      <c r="P6" s="94"/>
      <c r="Q6" s="94"/>
      <c r="R6" s="95"/>
      <c r="S6" s="93" t="s">
        <v>1</v>
      </c>
      <c r="T6" s="94"/>
      <c r="U6" s="94"/>
      <c r="V6" s="95"/>
      <c r="W6" s="93" t="s">
        <v>2</v>
      </c>
      <c r="X6" s="94"/>
      <c r="Y6" s="94"/>
      <c r="Z6" s="95"/>
      <c r="AA6" s="93" t="s">
        <v>3</v>
      </c>
      <c r="AB6" s="94"/>
      <c r="AC6" s="94"/>
      <c r="AD6" s="95"/>
      <c r="AE6" s="93" t="s">
        <v>4</v>
      </c>
      <c r="AF6" s="94"/>
      <c r="AG6" s="94"/>
      <c r="AH6" s="95"/>
      <c r="AI6" s="93" t="s">
        <v>5</v>
      </c>
      <c r="AJ6" s="94"/>
      <c r="AK6" s="94"/>
      <c r="AL6" s="94"/>
      <c r="AM6" s="93" t="s">
        <v>6</v>
      </c>
      <c r="AN6" s="94"/>
      <c r="AO6" s="94"/>
      <c r="AP6" s="95"/>
      <c r="AQ6" s="93" t="s">
        <v>7</v>
      </c>
      <c r="AR6" s="94"/>
      <c r="AS6" s="94"/>
      <c r="AT6" s="94"/>
      <c r="AU6" s="93" t="s">
        <v>8</v>
      </c>
      <c r="AV6" s="94"/>
      <c r="AW6" s="94"/>
      <c r="AX6" s="94"/>
      <c r="AY6" s="93" t="s">
        <v>9</v>
      </c>
      <c r="AZ6" s="94"/>
      <c r="BA6" s="94"/>
      <c r="BB6" s="94"/>
      <c r="BC6" s="93" t="s">
        <v>10</v>
      </c>
      <c r="BD6" s="94"/>
      <c r="BE6" s="94"/>
      <c r="BF6" s="95"/>
      <c r="BG6" s="93" t="s">
        <v>11</v>
      </c>
      <c r="BH6" s="94"/>
      <c r="BI6" s="94"/>
      <c r="BJ6" s="95"/>
      <c r="BK6" s="93" t="s">
        <v>12</v>
      </c>
      <c r="BL6" s="94"/>
      <c r="BM6" s="94"/>
      <c r="BN6" s="95"/>
      <c r="BO6" s="93" t="s">
        <v>13</v>
      </c>
      <c r="BP6" s="94"/>
      <c r="BQ6" s="94"/>
      <c r="BR6" s="95"/>
      <c r="BS6" s="93" t="s">
        <v>14</v>
      </c>
      <c r="BT6" s="94"/>
      <c r="BU6" s="94"/>
      <c r="BV6" s="95"/>
      <c r="BW6" s="92"/>
      <c r="BX6" s="30"/>
    </row>
    <row r="7" spans="2:76" s="1" customFormat="1" ht="44.4" thickBot="1" x14ac:dyDescent="0.35">
      <c r="B7" s="22" t="s">
        <v>15</v>
      </c>
      <c r="C7" s="10" t="s">
        <v>16</v>
      </c>
      <c r="D7" s="31" t="s">
        <v>17</v>
      </c>
      <c r="E7" s="10" t="s">
        <v>18</v>
      </c>
      <c r="F7" s="31" t="s">
        <v>19</v>
      </c>
      <c r="G7" s="10" t="s">
        <v>20</v>
      </c>
      <c r="H7" s="31" t="s">
        <v>21</v>
      </c>
      <c r="I7" s="10" t="s">
        <v>22</v>
      </c>
      <c r="J7" s="31" t="s">
        <v>23</v>
      </c>
      <c r="K7" s="11" t="s">
        <v>24</v>
      </c>
      <c r="L7" s="34" t="s">
        <v>132</v>
      </c>
      <c r="M7" s="10" t="s">
        <v>25</v>
      </c>
      <c r="N7" s="31" t="s">
        <v>26</v>
      </c>
      <c r="O7" s="10" t="s">
        <v>27</v>
      </c>
      <c r="P7" s="10" t="s">
        <v>28</v>
      </c>
      <c r="Q7" s="10" t="s">
        <v>29</v>
      </c>
      <c r="R7" s="10" t="s">
        <v>30</v>
      </c>
      <c r="S7" s="10" t="s">
        <v>27</v>
      </c>
      <c r="T7" s="10" t="s">
        <v>28</v>
      </c>
      <c r="U7" s="10" t="s">
        <v>29</v>
      </c>
      <c r="V7" s="10" t="s">
        <v>30</v>
      </c>
      <c r="W7" s="10" t="s">
        <v>27</v>
      </c>
      <c r="X7" s="10" t="s">
        <v>28</v>
      </c>
      <c r="Y7" s="10" t="s">
        <v>29</v>
      </c>
      <c r="Z7" s="10" t="s">
        <v>30</v>
      </c>
      <c r="AA7" s="10" t="s">
        <v>27</v>
      </c>
      <c r="AB7" s="10" t="s">
        <v>28</v>
      </c>
      <c r="AC7" s="10" t="s">
        <v>29</v>
      </c>
      <c r="AD7" s="10" t="s">
        <v>30</v>
      </c>
      <c r="AE7" s="10" t="s">
        <v>27</v>
      </c>
      <c r="AF7" s="10" t="s">
        <v>31</v>
      </c>
      <c r="AG7" s="10" t="s">
        <v>29</v>
      </c>
      <c r="AH7" s="10" t="s">
        <v>30</v>
      </c>
      <c r="AI7" s="10" t="s">
        <v>27</v>
      </c>
      <c r="AJ7" s="10" t="s">
        <v>31</v>
      </c>
      <c r="AK7" s="10" t="s">
        <v>29</v>
      </c>
      <c r="AL7" s="10" t="s">
        <v>30</v>
      </c>
      <c r="AM7" s="10" t="s">
        <v>27</v>
      </c>
      <c r="AN7" s="10" t="s">
        <v>31</v>
      </c>
      <c r="AO7" s="10" t="s">
        <v>29</v>
      </c>
      <c r="AP7" s="10" t="s">
        <v>30</v>
      </c>
      <c r="AQ7" s="10" t="s">
        <v>27</v>
      </c>
      <c r="AR7" s="10" t="s">
        <v>32</v>
      </c>
      <c r="AS7" s="10" t="s">
        <v>29</v>
      </c>
      <c r="AT7" s="10" t="s">
        <v>30</v>
      </c>
      <c r="AU7" s="10" t="s">
        <v>27</v>
      </c>
      <c r="AV7" s="10" t="s">
        <v>32</v>
      </c>
      <c r="AW7" s="10" t="s">
        <v>29</v>
      </c>
      <c r="AX7" s="10" t="s">
        <v>30</v>
      </c>
      <c r="AY7" s="10" t="s">
        <v>27</v>
      </c>
      <c r="AZ7" s="10" t="s">
        <v>32</v>
      </c>
      <c r="BA7" s="10" t="s">
        <v>29</v>
      </c>
      <c r="BB7" s="10" t="s">
        <v>30</v>
      </c>
      <c r="BC7" s="10" t="s">
        <v>33</v>
      </c>
      <c r="BD7" s="10" t="s">
        <v>34</v>
      </c>
      <c r="BE7" s="10" t="s">
        <v>29</v>
      </c>
      <c r="BF7" s="10" t="s">
        <v>30</v>
      </c>
      <c r="BG7" s="10" t="s">
        <v>33</v>
      </c>
      <c r="BH7" s="10" t="s">
        <v>34</v>
      </c>
      <c r="BI7" s="10" t="s">
        <v>29</v>
      </c>
      <c r="BJ7" s="10" t="s">
        <v>30</v>
      </c>
      <c r="BK7" s="10" t="s">
        <v>33</v>
      </c>
      <c r="BL7" s="10" t="s">
        <v>35</v>
      </c>
      <c r="BM7" s="10" t="s">
        <v>29</v>
      </c>
      <c r="BN7" s="10" t="s">
        <v>30</v>
      </c>
      <c r="BO7" s="10" t="s">
        <v>33</v>
      </c>
      <c r="BP7" s="10" t="s">
        <v>35</v>
      </c>
      <c r="BQ7" s="10" t="s">
        <v>29</v>
      </c>
      <c r="BR7" s="10" t="s">
        <v>30</v>
      </c>
      <c r="BS7" s="10" t="s">
        <v>33</v>
      </c>
      <c r="BT7" s="10" t="s">
        <v>35</v>
      </c>
      <c r="BU7" s="10" t="s">
        <v>29</v>
      </c>
      <c r="BV7" s="10" t="s">
        <v>30</v>
      </c>
      <c r="BW7" s="10" t="s">
        <v>36</v>
      </c>
      <c r="BX7" s="53" t="s">
        <v>131</v>
      </c>
    </row>
    <row r="8" spans="2:76" s="24" customFormat="1" ht="14.4" x14ac:dyDescent="0.3">
      <c r="B8" s="12">
        <v>1</v>
      </c>
      <c r="C8" s="25" t="s">
        <v>37</v>
      </c>
      <c r="D8" s="13" t="s">
        <v>38</v>
      </c>
      <c r="E8" s="68">
        <v>4631</v>
      </c>
      <c r="F8" s="18">
        <v>3</v>
      </c>
      <c r="G8" s="25" t="s">
        <v>39</v>
      </c>
      <c r="H8" s="13" t="s">
        <v>40</v>
      </c>
      <c r="I8" s="25" t="s">
        <v>41</v>
      </c>
      <c r="J8" s="13" t="s">
        <v>42</v>
      </c>
      <c r="K8" s="32">
        <v>7</v>
      </c>
      <c r="L8" s="14">
        <v>4</v>
      </c>
      <c r="M8" s="25" t="s">
        <v>43</v>
      </c>
      <c r="N8" s="20" t="s">
        <v>44</v>
      </c>
      <c r="O8" s="12">
        <v>88200</v>
      </c>
      <c r="P8" s="13" t="s">
        <v>45</v>
      </c>
      <c r="Q8" s="69">
        <f>HLOOKUP(P8,Data!$C$28:$I$32,2,FALSE)</f>
        <v>9.7199999999999995E-2</v>
      </c>
      <c r="R8" s="41">
        <f t="shared" ref="R8:R39" si="0">O8*Q8</f>
        <v>8573.0399999999991</v>
      </c>
      <c r="S8" s="12">
        <v>0</v>
      </c>
      <c r="T8" s="13" t="s">
        <v>45</v>
      </c>
      <c r="U8" s="69">
        <f>HLOOKUP(T8,Data!$C$28:$I$32,3,FALSE)</f>
        <v>0.12089999999999999</v>
      </c>
      <c r="V8" s="41">
        <f t="shared" ref="V8:V39" si="1">S8*U8</f>
        <v>0</v>
      </c>
      <c r="W8" s="70">
        <v>1081200</v>
      </c>
      <c r="X8" s="13" t="s">
        <v>45</v>
      </c>
      <c r="Y8" s="69">
        <f>HLOOKUP(X8,Data!$C$28:$I$32,4,FALSE)</f>
        <v>0.14949999999999999</v>
      </c>
      <c r="Z8" s="41">
        <f t="shared" ref="Z8:Z39" si="2">W8*Y8</f>
        <v>161639.4</v>
      </c>
      <c r="AA8" s="12">
        <v>5236800</v>
      </c>
      <c r="AB8" s="13" t="s">
        <v>46</v>
      </c>
      <c r="AC8" s="69">
        <f>HLOOKUP(AB8,Data!$C$28:$I$32,5,FALSE)</f>
        <v>0.10150000000000001</v>
      </c>
      <c r="AD8" s="41">
        <f t="shared" ref="AD8:AD39" si="3">AA8*AC8</f>
        <v>531535.20000000007</v>
      </c>
      <c r="AE8" s="12">
        <v>13338</v>
      </c>
      <c r="AF8" s="13" t="s">
        <v>47</v>
      </c>
      <c r="AG8" s="69">
        <f>HLOOKUP(AF8,Data!$C$13:$D$16,2,FALSE)</f>
        <v>1.55</v>
      </c>
      <c r="AH8" s="41">
        <f t="shared" ref="AH8:AH39" si="4">AE8*AG8</f>
        <v>20673.900000000001</v>
      </c>
      <c r="AI8" s="12">
        <v>0</v>
      </c>
      <c r="AJ8" s="13" t="s">
        <v>47</v>
      </c>
      <c r="AK8" s="69">
        <f>HLOOKUP(AJ8,Data!$C$13:$D$16,3,FALSE)</f>
        <v>2.76</v>
      </c>
      <c r="AL8" s="41">
        <f t="shared" ref="AL8:AL39" si="5">AI8*AK8</f>
        <v>0</v>
      </c>
      <c r="AM8" s="12">
        <v>229010.63620000001</v>
      </c>
      <c r="AN8" s="13" t="s">
        <v>47</v>
      </c>
      <c r="AO8" s="69">
        <f>HLOOKUP(AN8,Data!$C$13:$D$16,4,FALSE)</f>
        <v>1.99</v>
      </c>
      <c r="AP8" s="41">
        <f t="shared" ref="AP8:AP39" si="6">AM8*AO8</f>
        <v>455731.16603800002</v>
      </c>
      <c r="AQ8" s="12">
        <v>0</v>
      </c>
      <c r="AR8" s="42" t="s">
        <v>48</v>
      </c>
      <c r="AS8" s="69">
        <f>HLOOKUP(AR8,Data!$C$18:$D$21,2,FALSE)</f>
        <v>0.43</v>
      </c>
      <c r="AT8" s="41">
        <f t="shared" ref="AT8:AT39" si="7">AQ8*AS8</f>
        <v>0</v>
      </c>
      <c r="AU8" s="12">
        <v>0</v>
      </c>
      <c r="AV8" s="42" t="s">
        <v>48</v>
      </c>
      <c r="AW8" s="69">
        <f>HLOOKUP(AV8,Data!$C$18:$D$21,3,FALSE)</f>
        <v>0.51</v>
      </c>
      <c r="AX8" s="41">
        <f t="shared" ref="AX8:AX39" si="8">AU8*AW8</f>
        <v>0</v>
      </c>
      <c r="AY8" s="12">
        <v>4500</v>
      </c>
      <c r="AZ8" s="42" t="s">
        <v>48</v>
      </c>
      <c r="BA8" s="69">
        <f>HLOOKUP(AZ8,Data!$C$18:$D$21,4,FALSE)</f>
        <v>0.26</v>
      </c>
      <c r="BB8" s="41">
        <f t="shared" ref="BB8:BB39" si="9">AY8*BA8</f>
        <v>1170</v>
      </c>
      <c r="BC8" s="12">
        <v>9.3699999999999992</v>
      </c>
      <c r="BD8" s="13" t="s">
        <v>49</v>
      </c>
      <c r="BE8" s="69">
        <f>VLOOKUP(BD8,Data!$B$4:$D$11,2,FALSE)</f>
        <v>38.5</v>
      </c>
      <c r="BF8" s="41">
        <f t="shared" ref="BF8:BF39" si="10">BC8*BE8</f>
        <v>360.74499999999995</v>
      </c>
      <c r="BG8" s="12">
        <v>0</v>
      </c>
      <c r="BH8" s="13" t="s">
        <v>50</v>
      </c>
      <c r="BI8" s="69">
        <f>VLOOKUP(BH8,Data!$B$4:$D$11,3,TRUE)</f>
        <v>80</v>
      </c>
      <c r="BJ8" s="41">
        <f t="shared" ref="BJ8:BJ39" si="11">BG8*BI8</f>
        <v>0</v>
      </c>
      <c r="BK8" s="12">
        <v>0</v>
      </c>
      <c r="BL8" s="13" t="s">
        <v>51</v>
      </c>
      <c r="BM8" s="69">
        <f>VLOOKUP(BL8,Data!$B$24:$E$26,2,FALSE)</f>
        <v>15.13</v>
      </c>
      <c r="BN8" s="41">
        <f t="shared" ref="BN8:BN39" si="12">BK8*BM8</f>
        <v>0</v>
      </c>
      <c r="BO8" s="12">
        <v>3.89</v>
      </c>
      <c r="BP8" s="13" t="s">
        <v>52</v>
      </c>
      <c r="BQ8" s="69">
        <f>VLOOKUP(BP8,Data!$B$24:$E$26,3,FALSE)</f>
        <v>28</v>
      </c>
      <c r="BR8" s="41">
        <f t="shared" ref="BR8:BR39" si="13">BO8*BQ8</f>
        <v>108.92</v>
      </c>
      <c r="BS8" s="12">
        <v>0</v>
      </c>
      <c r="BT8" s="13" t="s">
        <v>52</v>
      </c>
      <c r="BU8" s="69">
        <f>VLOOKUP(BT8,Data!$B$24:$E$26,4,FALSE)</f>
        <v>42.61</v>
      </c>
      <c r="BV8" s="41">
        <f t="shared" ref="BV8:BV39" si="14">BS8*BU8</f>
        <v>0</v>
      </c>
      <c r="BW8" s="71">
        <f t="shared" ref="BW8:BW39" si="15">(BV8+BR8+BN8+BJ8+BF8+BB8+AT8+AP8+AL8+AH8+AD8+Z8+V8+R8+AX8)/1000</f>
        <v>1179.7923710380001</v>
      </c>
      <c r="BX8" s="72">
        <f>BW8/E8</f>
        <v>0.25475974326020301</v>
      </c>
    </row>
    <row r="9" spans="2:76" s="24" customFormat="1" ht="14.4" x14ac:dyDescent="0.3">
      <c r="B9" s="15">
        <v>2</v>
      </c>
      <c r="C9" s="26" t="s">
        <v>53</v>
      </c>
      <c r="D9" s="16" t="s">
        <v>38</v>
      </c>
      <c r="E9" s="73">
        <v>4640</v>
      </c>
      <c r="F9" s="19">
        <v>7</v>
      </c>
      <c r="G9" s="26" t="s">
        <v>39</v>
      </c>
      <c r="H9" s="16" t="s">
        <v>54</v>
      </c>
      <c r="I9" s="26" t="s">
        <v>41</v>
      </c>
      <c r="J9" s="16" t="s">
        <v>55</v>
      </c>
      <c r="K9" s="33">
        <v>4</v>
      </c>
      <c r="L9" s="17">
        <v>2.5</v>
      </c>
      <c r="M9" s="26" t="s">
        <v>56</v>
      </c>
      <c r="N9" s="21" t="s">
        <v>44</v>
      </c>
      <c r="O9" s="15">
        <v>760032</v>
      </c>
      <c r="P9" s="16" t="s">
        <v>57</v>
      </c>
      <c r="Q9" s="74">
        <f>HLOOKUP(P9,Data!$C$28:$I$32,2,FALSE)</f>
        <v>0.14349999999999999</v>
      </c>
      <c r="R9" s="27">
        <f t="shared" si="0"/>
        <v>109064.59199999999</v>
      </c>
      <c r="S9" s="15">
        <v>0</v>
      </c>
      <c r="T9" s="16" t="s">
        <v>45</v>
      </c>
      <c r="U9" s="74">
        <f>HLOOKUP(T9,Data!$C$28:$I$32,3,FALSE)</f>
        <v>0.12089999999999999</v>
      </c>
      <c r="V9" s="27">
        <f t="shared" si="1"/>
        <v>0</v>
      </c>
      <c r="W9" s="75">
        <v>1831225</v>
      </c>
      <c r="X9" s="16" t="s">
        <v>57</v>
      </c>
      <c r="Y9" s="74">
        <f>HLOOKUP(X9,Data!$C$28:$I$32,4,FALSE)</f>
        <v>0.12509999999999999</v>
      </c>
      <c r="Z9" s="27">
        <f t="shared" si="2"/>
        <v>229086.24749999997</v>
      </c>
      <c r="AA9" s="15">
        <v>0</v>
      </c>
      <c r="AB9" s="16" t="s">
        <v>45</v>
      </c>
      <c r="AC9" s="74">
        <f>HLOOKUP(AB9,Data!$C$28:$I$32,5,FALSE)</f>
        <v>0.17219999999999999</v>
      </c>
      <c r="AD9" s="27">
        <f t="shared" si="3"/>
        <v>0</v>
      </c>
      <c r="AE9" s="15">
        <v>45841</v>
      </c>
      <c r="AF9" s="16" t="s">
        <v>47</v>
      </c>
      <c r="AG9" s="74">
        <f>HLOOKUP(AF9,Data!$C$13:$D$16,2,FALSE)</f>
        <v>1.55</v>
      </c>
      <c r="AH9" s="27">
        <f t="shared" si="4"/>
        <v>71053.55</v>
      </c>
      <c r="AI9" s="15">
        <v>0</v>
      </c>
      <c r="AJ9" s="16" t="s">
        <v>47</v>
      </c>
      <c r="AK9" s="74">
        <f>HLOOKUP(AJ9,Data!$C$13:$D$16,3,FALSE)</f>
        <v>2.76</v>
      </c>
      <c r="AL9" s="27">
        <f t="shared" si="5"/>
        <v>0</v>
      </c>
      <c r="AM9" s="15">
        <v>118239</v>
      </c>
      <c r="AN9" s="16" t="s">
        <v>47</v>
      </c>
      <c r="AO9" s="74">
        <f>HLOOKUP(AN9,Data!$C$13:$D$16,4,FALSE)</f>
        <v>1.99</v>
      </c>
      <c r="AP9" s="27">
        <f t="shared" si="6"/>
        <v>235295.61</v>
      </c>
      <c r="AQ9" s="15">
        <v>546419</v>
      </c>
      <c r="AR9" s="23" t="s">
        <v>48</v>
      </c>
      <c r="AS9" s="74">
        <f>HLOOKUP(AR9,Data!$C$18:$D$21,2,FALSE)</f>
        <v>0.43</v>
      </c>
      <c r="AT9" s="27">
        <f t="shared" si="7"/>
        <v>234960.16999999998</v>
      </c>
      <c r="AU9" s="15">
        <v>4779</v>
      </c>
      <c r="AV9" s="23" t="s">
        <v>48</v>
      </c>
      <c r="AW9" s="74">
        <f>HLOOKUP(AV9,Data!$C$18:$D$21,3,FALSE)</f>
        <v>0.51</v>
      </c>
      <c r="AX9" s="27">
        <f t="shared" si="8"/>
        <v>2437.29</v>
      </c>
      <c r="AY9" s="15">
        <v>0</v>
      </c>
      <c r="AZ9" s="23" t="s">
        <v>48</v>
      </c>
      <c r="BA9" s="74">
        <f>HLOOKUP(AZ9,Data!$C$18:$D$21,4,FALSE)</f>
        <v>0.26</v>
      </c>
      <c r="BB9" s="27">
        <f t="shared" si="9"/>
        <v>0</v>
      </c>
      <c r="BC9" s="15">
        <v>0</v>
      </c>
      <c r="BD9" s="16" t="s">
        <v>50</v>
      </c>
      <c r="BE9" s="74">
        <f>VLOOKUP(BD9,Data!$B$4:$D$11,2,TRUE)</f>
        <v>37.299999999999997</v>
      </c>
      <c r="BF9" s="27">
        <f t="shared" si="10"/>
        <v>0</v>
      </c>
      <c r="BG9" s="15">
        <v>0</v>
      </c>
      <c r="BH9" s="16" t="s">
        <v>50</v>
      </c>
      <c r="BI9" s="74">
        <f>VLOOKUP(BH9,Data!$B$4:$D$11,3,TRUE)</f>
        <v>80</v>
      </c>
      <c r="BJ9" s="27">
        <f t="shared" si="11"/>
        <v>0</v>
      </c>
      <c r="BK9" s="15">
        <v>0</v>
      </c>
      <c r="BL9" s="16" t="s">
        <v>51</v>
      </c>
      <c r="BM9" s="74">
        <f>VLOOKUP(BL9,Data!$B$24:$E$26,2,FALSE)</f>
        <v>15.13</v>
      </c>
      <c r="BN9" s="27">
        <f t="shared" si="12"/>
        <v>0</v>
      </c>
      <c r="BO9" s="15">
        <v>0</v>
      </c>
      <c r="BP9" s="16" t="s">
        <v>51</v>
      </c>
      <c r="BQ9" s="74">
        <f>VLOOKUP(BP9,Data!$B$24:$E$26,3,FALSE)</f>
        <v>21.16</v>
      </c>
      <c r="BR9" s="27">
        <f t="shared" si="13"/>
        <v>0</v>
      </c>
      <c r="BS9" s="15">
        <v>0</v>
      </c>
      <c r="BT9" s="16" t="s">
        <v>52</v>
      </c>
      <c r="BU9" s="74">
        <f>VLOOKUP(BT9,Data!$B$24:$E$26,4,FALSE)</f>
        <v>42.61</v>
      </c>
      <c r="BV9" s="27">
        <f t="shared" si="14"/>
        <v>0</v>
      </c>
      <c r="BW9" s="76">
        <f t="shared" si="15"/>
        <v>881.89745949999985</v>
      </c>
      <c r="BX9" s="77">
        <f t="shared" ref="BX9:BX39" si="16">BW9/E9</f>
        <v>0.19006410765086204</v>
      </c>
    </row>
    <row r="10" spans="2:76" s="24" customFormat="1" ht="14.4" x14ac:dyDescent="0.3">
      <c r="B10" s="15">
        <v>3</v>
      </c>
      <c r="C10" s="26" t="s">
        <v>58</v>
      </c>
      <c r="D10" s="16" t="s">
        <v>38</v>
      </c>
      <c r="E10" s="73">
        <v>742</v>
      </c>
      <c r="F10" s="19">
        <v>3</v>
      </c>
      <c r="G10" s="26" t="s">
        <v>39</v>
      </c>
      <c r="H10" s="16" t="s">
        <v>54</v>
      </c>
      <c r="I10" s="26" t="s">
        <v>41</v>
      </c>
      <c r="J10" s="16" t="s">
        <v>59</v>
      </c>
      <c r="K10" s="33">
        <v>2.5</v>
      </c>
      <c r="L10" s="17">
        <v>4</v>
      </c>
      <c r="M10" s="26" t="s">
        <v>43</v>
      </c>
      <c r="N10" s="21" t="s">
        <v>60</v>
      </c>
      <c r="O10" s="15">
        <v>206400</v>
      </c>
      <c r="P10" s="16" t="s">
        <v>45</v>
      </c>
      <c r="Q10" s="74">
        <f>HLOOKUP(P10,Data!$C$28:$I$32,2,FALSE)</f>
        <v>9.7199999999999995E-2</v>
      </c>
      <c r="R10" s="27">
        <f t="shared" si="0"/>
        <v>20062.079999999998</v>
      </c>
      <c r="S10" s="15">
        <v>19680</v>
      </c>
      <c r="T10" s="16" t="s">
        <v>45</v>
      </c>
      <c r="U10" s="74">
        <f>HLOOKUP(T10,Data!$C$28:$I$32,3,FALSE)</f>
        <v>0.12089999999999999</v>
      </c>
      <c r="V10" s="27">
        <f t="shared" si="1"/>
        <v>2379.3119999999999</v>
      </c>
      <c r="W10" s="75">
        <v>387500</v>
      </c>
      <c r="X10" s="16" t="s">
        <v>61</v>
      </c>
      <c r="Y10" s="74">
        <f>HLOOKUP(X10,Data!$C$28:$I$32,4,FALSE)</f>
        <v>0.1203</v>
      </c>
      <c r="Z10" s="27">
        <f t="shared" si="2"/>
        <v>46616.25</v>
      </c>
      <c r="AA10" s="15">
        <v>41349</v>
      </c>
      <c r="AB10" s="16" t="s">
        <v>45</v>
      </c>
      <c r="AC10" s="74">
        <f>HLOOKUP(AB10,Data!$C$28:$I$32,5,FALSE)</f>
        <v>0.17219999999999999</v>
      </c>
      <c r="AD10" s="27">
        <f t="shared" si="3"/>
        <v>7120.2977999999994</v>
      </c>
      <c r="AE10" s="15">
        <v>37483</v>
      </c>
      <c r="AF10" s="16" t="s">
        <v>47</v>
      </c>
      <c r="AG10" s="74">
        <f>HLOOKUP(AF10,Data!$C$13:$D$16,2,FALSE)</f>
        <v>1.55</v>
      </c>
      <c r="AH10" s="27">
        <f t="shared" si="4"/>
        <v>58098.65</v>
      </c>
      <c r="AI10" s="28">
        <v>0</v>
      </c>
      <c r="AJ10" s="16" t="s">
        <v>47</v>
      </c>
      <c r="AK10" s="74">
        <f>HLOOKUP(AJ10,Data!$C$13:$D$16,3,FALSE)</f>
        <v>2.76</v>
      </c>
      <c r="AL10" s="27">
        <f t="shared" si="5"/>
        <v>0</v>
      </c>
      <c r="AM10" s="28">
        <v>3819</v>
      </c>
      <c r="AN10" s="16" t="s">
        <v>47</v>
      </c>
      <c r="AO10" s="74">
        <f>HLOOKUP(AN10,Data!$C$13:$D$16,4,FALSE)</f>
        <v>1.99</v>
      </c>
      <c r="AP10" s="27">
        <f t="shared" si="6"/>
        <v>7599.81</v>
      </c>
      <c r="AQ10" s="15">
        <v>0</v>
      </c>
      <c r="AR10" s="23" t="s">
        <v>48</v>
      </c>
      <c r="AS10" s="74">
        <f>HLOOKUP(AR10,Data!$C$18:$D$21,2,FALSE)</f>
        <v>0.43</v>
      </c>
      <c r="AT10" s="27">
        <f t="shared" si="7"/>
        <v>0</v>
      </c>
      <c r="AU10" s="15">
        <v>0</v>
      </c>
      <c r="AV10" s="23" t="s">
        <v>48</v>
      </c>
      <c r="AW10" s="74">
        <f>HLOOKUP(AV10,Data!$C$18:$D$21,3,FALSE)</f>
        <v>0.51</v>
      </c>
      <c r="AX10" s="27">
        <f t="shared" si="8"/>
        <v>0</v>
      </c>
      <c r="AY10" s="15">
        <v>29689</v>
      </c>
      <c r="AZ10" s="23" t="s">
        <v>48</v>
      </c>
      <c r="BA10" s="74">
        <f>HLOOKUP(AZ10,Data!$C$18:$D$21,4,FALSE)</f>
        <v>0.26</v>
      </c>
      <c r="BB10" s="27">
        <f t="shared" si="9"/>
        <v>7719.14</v>
      </c>
      <c r="BC10" s="15">
        <v>0</v>
      </c>
      <c r="BD10" s="16" t="s">
        <v>50</v>
      </c>
      <c r="BE10" s="74">
        <f>VLOOKUP(BD10,Data!$B$4:$D$11,2,TRUE)</f>
        <v>37.299999999999997</v>
      </c>
      <c r="BF10" s="27">
        <f t="shared" si="10"/>
        <v>0</v>
      </c>
      <c r="BG10" s="15">
        <v>0</v>
      </c>
      <c r="BH10" s="16" t="s">
        <v>50</v>
      </c>
      <c r="BI10" s="74">
        <f>VLOOKUP(BH10,Data!$B$4:$D$11,3,TRUE)</f>
        <v>80</v>
      </c>
      <c r="BJ10" s="27">
        <f t="shared" si="11"/>
        <v>0</v>
      </c>
      <c r="BK10" s="15">
        <v>0</v>
      </c>
      <c r="BL10" s="16" t="s">
        <v>51</v>
      </c>
      <c r="BM10" s="74">
        <f>VLOOKUP(BL10,Data!$B$24:$E$26,2,FALSE)</f>
        <v>15.13</v>
      </c>
      <c r="BN10" s="27">
        <f t="shared" si="12"/>
        <v>0</v>
      </c>
      <c r="BO10" s="15">
        <v>0</v>
      </c>
      <c r="BP10" s="16" t="s">
        <v>51</v>
      </c>
      <c r="BQ10" s="74">
        <f>VLOOKUP(BP10,Data!$B$24:$E$26,3,FALSE)</f>
        <v>21.16</v>
      </c>
      <c r="BR10" s="27">
        <f t="shared" si="13"/>
        <v>0</v>
      </c>
      <c r="BS10" s="15">
        <v>0</v>
      </c>
      <c r="BT10" s="16" t="s">
        <v>52</v>
      </c>
      <c r="BU10" s="74">
        <f>VLOOKUP(BT10,Data!$B$24:$E$26,4,FALSE)</f>
        <v>42.61</v>
      </c>
      <c r="BV10" s="27">
        <f t="shared" si="14"/>
        <v>0</v>
      </c>
      <c r="BW10" s="76">
        <f t="shared" si="15"/>
        <v>149.59553980000001</v>
      </c>
      <c r="BX10" s="77">
        <f t="shared" si="16"/>
        <v>0.20161123962264152</v>
      </c>
    </row>
    <row r="11" spans="2:76" s="24" customFormat="1" ht="14.4" x14ac:dyDescent="0.3">
      <c r="B11" s="15">
        <v>4</v>
      </c>
      <c r="C11" s="26" t="s">
        <v>53</v>
      </c>
      <c r="D11" s="16" t="s">
        <v>62</v>
      </c>
      <c r="E11" s="73">
        <v>1534</v>
      </c>
      <c r="F11" s="19">
        <v>2</v>
      </c>
      <c r="G11" s="26" t="s">
        <v>63</v>
      </c>
      <c r="H11" s="16" t="s">
        <v>64</v>
      </c>
      <c r="I11" s="26" t="s">
        <v>41</v>
      </c>
      <c r="J11" s="16" t="s">
        <v>65</v>
      </c>
      <c r="K11" s="33">
        <v>7</v>
      </c>
      <c r="L11" s="17">
        <v>2.5</v>
      </c>
      <c r="M11" s="26" t="s">
        <v>66</v>
      </c>
      <c r="N11" s="21" t="s">
        <v>44</v>
      </c>
      <c r="O11" s="15">
        <v>449280</v>
      </c>
      <c r="P11" s="16" t="s">
        <v>46</v>
      </c>
      <c r="Q11" s="74">
        <f>HLOOKUP(P11,Data!$C$28:$I$32,2,FALSE)</f>
        <v>9.1800000000000007E-2</v>
      </c>
      <c r="R11" s="27">
        <f t="shared" si="0"/>
        <v>41243.904000000002</v>
      </c>
      <c r="S11" s="15">
        <v>0</v>
      </c>
      <c r="T11" s="16" t="s">
        <v>45</v>
      </c>
      <c r="U11" s="74">
        <f>HLOOKUP(T11,Data!$C$28:$I$32,3,FALSE)</f>
        <v>0.12089999999999999</v>
      </c>
      <c r="V11" s="27">
        <f t="shared" si="1"/>
        <v>0</v>
      </c>
      <c r="W11" s="75">
        <v>1400400</v>
      </c>
      <c r="X11" s="16" t="s">
        <v>46</v>
      </c>
      <c r="Y11" s="74">
        <f>HLOOKUP(X11,Data!$C$28:$I$32,4,FALSE)</f>
        <v>8.8800000000000004E-2</v>
      </c>
      <c r="Z11" s="27">
        <f t="shared" si="2"/>
        <v>124355.52</v>
      </c>
      <c r="AA11" s="15">
        <v>0</v>
      </c>
      <c r="AB11" s="16" t="s">
        <v>45</v>
      </c>
      <c r="AC11" s="74">
        <f>HLOOKUP(AB11,Data!$C$28:$I$32,5,FALSE)</f>
        <v>0.17219999999999999</v>
      </c>
      <c r="AD11" s="27">
        <f t="shared" si="3"/>
        <v>0</v>
      </c>
      <c r="AE11" s="15">
        <v>12948</v>
      </c>
      <c r="AF11" s="16" t="s">
        <v>47</v>
      </c>
      <c r="AG11" s="74">
        <f>HLOOKUP(AF11,Data!$C$13:$D$16,2,FALSE)</f>
        <v>1.55</v>
      </c>
      <c r="AH11" s="27">
        <f t="shared" si="4"/>
        <v>20069.400000000001</v>
      </c>
      <c r="AI11" s="28">
        <v>0</v>
      </c>
      <c r="AJ11" s="16" t="s">
        <v>47</v>
      </c>
      <c r="AK11" s="74">
        <f>HLOOKUP(AJ11,Data!$C$13:$D$16,3,FALSE)</f>
        <v>2.76</v>
      </c>
      <c r="AL11" s="27">
        <f t="shared" si="5"/>
        <v>0</v>
      </c>
      <c r="AM11" s="28">
        <v>70058</v>
      </c>
      <c r="AN11" s="16" t="s">
        <v>47</v>
      </c>
      <c r="AO11" s="74">
        <f>HLOOKUP(AN11,Data!$C$13:$D$16,4,FALSE)</f>
        <v>1.99</v>
      </c>
      <c r="AP11" s="27">
        <f t="shared" si="6"/>
        <v>139415.42000000001</v>
      </c>
      <c r="AQ11" s="15">
        <v>0</v>
      </c>
      <c r="AR11" s="23" t="s">
        <v>48</v>
      </c>
      <c r="AS11" s="74">
        <f>HLOOKUP(AR11,Data!$C$18:$D$21,2,FALSE)</f>
        <v>0.43</v>
      </c>
      <c r="AT11" s="27">
        <f t="shared" si="7"/>
        <v>0</v>
      </c>
      <c r="AU11" s="15">
        <v>0</v>
      </c>
      <c r="AV11" s="23" t="s">
        <v>48</v>
      </c>
      <c r="AW11" s="74">
        <f>HLOOKUP(AV11,Data!$C$18:$D$21,3,FALSE)</f>
        <v>0.51</v>
      </c>
      <c r="AX11" s="27">
        <f t="shared" si="8"/>
        <v>0</v>
      </c>
      <c r="AY11" s="15">
        <v>15500</v>
      </c>
      <c r="AZ11" s="23" t="s">
        <v>48</v>
      </c>
      <c r="BA11" s="74">
        <f>HLOOKUP(AZ11,Data!$C$18:$D$21,4,FALSE)</f>
        <v>0.26</v>
      </c>
      <c r="BB11" s="27">
        <f t="shared" si="9"/>
        <v>4030</v>
      </c>
      <c r="BC11" s="15">
        <v>117.5</v>
      </c>
      <c r="BD11" s="16" t="s">
        <v>49</v>
      </c>
      <c r="BE11" s="74">
        <f>VLOOKUP(BD11,Data!$B$4:$D$11,2,FALSE)</f>
        <v>38.5</v>
      </c>
      <c r="BF11" s="27">
        <f t="shared" si="10"/>
        <v>4523.75</v>
      </c>
      <c r="BG11" s="15">
        <v>0</v>
      </c>
      <c r="BH11" s="16" t="s">
        <v>50</v>
      </c>
      <c r="BI11" s="74">
        <f>VLOOKUP(BH11,Data!$B$4:$D$11,3,TRUE)</f>
        <v>80</v>
      </c>
      <c r="BJ11" s="27">
        <f t="shared" si="11"/>
        <v>0</v>
      </c>
      <c r="BK11" s="15">
        <v>0</v>
      </c>
      <c r="BL11" s="16" t="s">
        <v>51</v>
      </c>
      <c r="BM11" s="74">
        <f>VLOOKUP(BL11,Data!$B$24:$E$26,2,FALSE)</f>
        <v>15.13</v>
      </c>
      <c r="BN11" s="27">
        <f t="shared" si="12"/>
        <v>0</v>
      </c>
      <c r="BO11" s="15">
        <v>2350</v>
      </c>
      <c r="BP11" s="16" t="s">
        <v>52</v>
      </c>
      <c r="BQ11" s="74">
        <f>VLOOKUP(BP11,Data!$B$24:$E$26,3,FALSE)</f>
        <v>28</v>
      </c>
      <c r="BR11" s="27">
        <f t="shared" si="13"/>
        <v>65800</v>
      </c>
      <c r="BS11" s="15">
        <v>588</v>
      </c>
      <c r="BT11" s="16" t="s">
        <v>52</v>
      </c>
      <c r="BU11" s="74">
        <f>VLOOKUP(BT11,Data!$B$24:$E$26,4,FALSE)</f>
        <v>42.61</v>
      </c>
      <c r="BV11" s="27">
        <f t="shared" si="14"/>
        <v>25054.68</v>
      </c>
      <c r="BW11" s="76">
        <f t="shared" si="15"/>
        <v>424.49267400000002</v>
      </c>
      <c r="BX11" s="77">
        <f t="shared" si="16"/>
        <v>0.27672273402868319</v>
      </c>
    </row>
    <row r="12" spans="2:76" s="24" customFormat="1" ht="14.4" x14ac:dyDescent="0.3">
      <c r="B12" s="15">
        <v>5</v>
      </c>
      <c r="C12" s="26" t="s">
        <v>53</v>
      </c>
      <c r="D12" s="16" t="s">
        <v>38</v>
      </c>
      <c r="E12" s="73">
        <v>7284</v>
      </c>
      <c r="F12" s="19">
        <v>6</v>
      </c>
      <c r="G12" s="26" t="s">
        <v>39</v>
      </c>
      <c r="H12" s="16" t="s">
        <v>54</v>
      </c>
      <c r="I12" s="26" t="s">
        <v>67</v>
      </c>
      <c r="J12" s="16" t="s">
        <v>42</v>
      </c>
      <c r="K12" s="33">
        <v>7.5</v>
      </c>
      <c r="L12" s="17">
        <v>2.5</v>
      </c>
      <c r="M12" s="26" t="s">
        <v>43</v>
      </c>
      <c r="N12" s="21" t="s">
        <v>44</v>
      </c>
      <c r="O12" s="15">
        <v>0</v>
      </c>
      <c r="P12" s="16" t="s">
        <v>45</v>
      </c>
      <c r="Q12" s="74">
        <f>HLOOKUP(P12,Data!$C$28:$I$32,2,FALSE)</f>
        <v>9.7199999999999995E-2</v>
      </c>
      <c r="R12" s="27">
        <f t="shared" si="0"/>
        <v>0</v>
      </c>
      <c r="S12" s="15">
        <v>0</v>
      </c>
      <c r="T12" s="16" t="s">
        <v>45</v>
      </c>
      <c r="U12" s="74">
        <f>HLOOKUP(T12,Data!$C$28:$I$32,3,FALSE)</f>
        <v>0.12089999999999999</v>
      </c>
      <c r="V12" s="27">
        <f t="shared" si="1"/>
        <v>0</v>
      </c>
      <c r="W12" s="75">
        <v>6445480.1220000004</v>
      </c>
      <c r="X12" s="16" t="s">
        <v>46</v>
      </c>
      <c r="Y12" s="74">
        <f>HLOOKUP(X12,Data!$C$28:$I$32,4,FALSE)</f>
        <v>8.8800000000000004E-2</v>
      </c>
      <c r="Z12" s="27">
        <f t="shared" si="2"/>
        <v>572358.63483360002</v>
      </c>
      <c r="AA12" s="15">
        <v>1614678.9</v>
      </c>
      <c r="AB12" s="16" t="s">
        <v>46</v>
      </c>
      <c r="AC12" s="74">
        <f>HLOOKUP(AB12,Data!$C$28:$I$32,5,FALSE)</f>
        <v>0.10150000000000001</v>
      </c>
      <c r="AD12" s="27">
        <f t="shared" si="3"/>
        <v>163889.90835000001</v>
      </c>
      <c r="AE12" s="15">
        <v>4076.8</v>
      </c>
      <c r="AF12" s="16" t="s">
        <v>47</v>
      </c>
      <c r="AG12" s="74">
        <f>HLOOKUP(AF12,Data!$C$13:$D$16,2,FALSE)</f>
        <v>1.55</v>
      </c>
      <c r="AH12" s="27">
        <f t="shared" si="4"/>
        <v>6319.0400000000009</v>
      </c>
      <c r="AI12" s="28">
        <v>24726.68</v>
      </c>
      <c r="AJ12" s="16" t="s">
        <v>47</v>
      </c>
      <c r="AK12" s="74">
        <f>HLOOKUP(AJ12,Data!$C$13:$D$16,3,FALSE)</f>
        <v>2.76</v>
      </c>
      <c r="AL12" s="27">
        <f t="shared" si="5"/>
        <v>68245.636799999993</v>
      </c>
      <c r="AM12" s="28">
        <v>535090.28099999996</v>
      </c>
      <c r="AN12" s="16" t="s">
        <v>47</v>
      </c>
      <c r="AO12" s="74">
        <f>HLOOKUP(AN12,Data!$C$13:$D$16,4,FALSE)</f>
        <v>1.99</v>
      </c>
      <c r="AP12" s="27">
        <f t="shared" si="6"/>
        <v>1064829.6591899998</v>
      </c>
      <c r="AQ12" s="15">
        <v>0</v>
      </c>
      <c r="AR12" s="23" t="s">
        <v>48</v>
      </c>
      <c r="AS12" s="74">
        <f>HLOOKUP(AR12,Data!$C$18:$D$21,2,FALSE)</f>
        <v>0.43</v>
      </c>
      <c r="AT12" s="27">
        <f t="shared" si="7"/>
        <v>0</v>
      </c>
      <c r="AU12" s="15">
        <v>0</v>
      </c>
      <c r="AV12" s="23" t="s">
        <v>48</v>
      </c>
      <c r="AW12" s="74">
        <f>HLOOKUP(AV12,Data!$C$18:$D$21,3,FALSE)</f>
        <v>0.51</v>
      </c>
      <c r="AX12" s="27">
        <f t="shared" si="8"/>
        <v>0</v>
      </c>
      <c r="AY12" s="15">
        <v>0</v>
      </c>
      <c r="AZ12" s="23" t="s">
        <v>48</v>
      </c>
      <c r="BA12" s="74">
        <f>HLOOKUP(AZ12,Data!$C$18:$D$21,4,FALSE)</f>
        <v>0.26</v>
      </c>
      <c r="BB12" s="27">
        <f t="shared" si="9"/>
        <v>0</v>
      </c>
      <c r="BC12" s="15">
        <v>435</v>
      </c>
      <c r="BD12" s="16" t="s">
        <v>50</v>
      </c>
      <c r="BE12" s="74">
        <f>VLOOKUP(BD12,Data!$B$4:$D$11,2,TRUE)</f>
        <v>37.299999999999997</v>
      </c>
      <c r="BF12" s="27">
        <f t="shared" si="10"/>
        <v>16225.499999999998</v>
      </c>
      <c r="BG12" s="15">
        <v>0</v>
      </c>
      <c r="BH12" s="16" t="s">
        <v>50</v>
      </c>
      <c r="BI12" s="74">
        <f>VLOOKUP(BH12,Data!$B$4:$D$11,3,TRUE)</f>
        <v>80</v>
      </c>
      <c r="BJ12" s="27">
        <f t="shared" si="11"/>
        <v>0</v>
      </c>
      <c r="BK12" s="15">
        <v>0</v>
      </c>
      <c r="BL12" s="16" t="s">
        <v>51</v>
      </c>
      <c r="BM12" s="74">
        <f>VLOOKUP(BL12,Data!$B$24:$E$26,2,FALSE)</f>
        <v>15.13</v>
      </c>
      <c r="BN12" s="27">
        <f t="shared" si="12"/>
        <v>0</v>
      </c>
      <c r="BO12" s="15">
        <v>0</v>
      </c>
      <c r="BP12" s="16" t="s">
        <v>51</v>
      </c>
      <c r="BQ12" s="74">
        <f>VLOOKUP(BP12,Data!$B$24:$E$26,3,FALSE)</f>
        <v>21.16</v>
      </c>
      <c r="BR12" s="27">
        <f t="shared" si="13"/>
        <v>0</v>
      </c>
      <c r="BS12" s="15">
        <v>104</v>
      </c>
      <c r="BT12" s="16" t="s">
        <v>52</v>
      </c>
      <c r="BU12" s="74">
        <f>VLOOKUP(BT12,Data!$B$24:$E$26,4,FALSE)</f>
        <v>42.61</v>
      </c>
      <c r="BV12" s="27">
        <f t="shared" si="14"/>
        <v>4431.4399999999996</v>
      </c>
      <c r="BW12" s="76">
        <f t="shared" si="15"/>
        <v>1896.2998191735996</v>
      </c>
      <c r="BX12" s="77">
        <f t="shared" si="16"/>
        <v>0.26033770169873693</v>
      </c>
    </row>
    <row r="13" spans="2:76" s="24" customFormat="1" ht="14.4" x14ac:dyDescent="0.3">
      <c r="B13" s="15">
        <v>6</v>
      </c>
      <c r="C13" s="26" t="s">
        <v>68</v>
      </c>
      <c r="D13" s="16" t="s">
        <v>62</v>
      </c>
      <c r="E13" s="73">
        <v>4180</v>
      </c>
      <c r="F13" s="19">
        <v>5</v>
      </c>
      <c r="G13" s="26" t="s">
        <v>63</v>
      </c>
      <c r="H13" s="16" t="s">
        <v>69</v>
      </c>
      <c r="I13" s="26" t="s">
        <v>41</v>
      </c>
      <c r="J13" s="16" t="s">
        <v>42</v>
      </c>
      <c r="K13" s="33">
        <v>4.5</v>
      </c>
      <c r="L13" s="17">
        <v>3</v>
      </c>
      <c r="M13" s="26" t="s">
        <v>66</v>
      </c>
      <c r="N13" s="21" t="s">
        <v>44</v>
      </c>
      <c r="O13" s="15">
        <v>40748</v>
      </c>
      <c r="P13" s="16" t="s">
        <v>45</v>
      </c>
      <c r="Q13" s="74">
        <f>HLOOKUP(P13,Data!$C$28:$I$32,2,FALSE)</f>
        <v>9.7199999999999995E-2</v>
      </c>
      <c r="R13" s="27">
        <f t="shared" si="0"/>
        <v>3960.7055999999998</v>
      </c>
      <c r="S13" s="15">
        <v>1983062</v>
      </c>
      <c r="T13" s="16" t="s">
        <v>70</v>
      </c>
      <c r="U13" s="74">
        <f>HLOOKUP(T13,Data!$C$28:$I$32,3,FALSE)</f>
        <v>8.77E-2</v>
      </c>
      <c r="V13" s="27">
        <f t="shared" si="1"/>
        <v>173914.5374</v>
      </c>
      <c r="W13" s="75">
        <v>5869135</v>
      </c>
      <c r="X13" s="16" t="s">
        <v>61</v>
      </c>
      <c r="Y13" s="74">
        <f>HLOOKUP(X13,Data!$C$28:$I$32,4,FALSE)</f>
        <v>0.1203</v>
      </c>
      <c r="Z13" s="27">
        <f t="shared" si="2"/>
        <v>706056.94050000003</v>
      </c>
      <c r="AA13" s="15">
        <v>0</v>
      </c>
      <c r="AB13" s="16" t="s">
        <v>45</v>
      </c>
      <c r="AC13" s="74">
        <f>HLOOKUP(AB13,Data!$C$28:$I$32,5,FALSE)</f>
        <v>0.17219999999999999</v>
      </c>
      <c r="AD13" s="27">
        <f t="shared" si="3"/>
        <v>0</v>
      </c>
      <c r="AE13" s="15">
        <v>7500</v>
      </c>
      <c r="AF13" s="16" t="s">
        <v>47</v>
      </c>
      <c r="AG13" s="74">
        <f>HLOOKUP(AF13,Data!$C$13:$D$16,2,FALSE)</f>
        <v>1.55</v>
      </c>
      <c r="AH13" s="27">
        <f t="shared" si="4"/>
        <v>11625</v>
      </c>
      <c r="AI13" s="15">
        <v>0</v>
      </c>
      <c r="AJ13" s="16" t="s">
        <v>47</v>
      </c>
      <c r="AK13" s="74">
        <f>HLOOKUP(AJ13,Data!$C$13:$D$16,3,FALSE)</f>
        <v>2.76</v>
      </c>
      <c r="AL13" s="27">
        <f t="shared" si="5"/>
        <v>0</v>
      </c>
      <c r="AM13" s="15">
        <v>316313</v>
      </c>
      <c r="AN13" s="16" t="s">
        <v>47</v>
      </c>
      <c r="AO13" s="74">
        <f>HLOOKUP(AN13,Data!$C$13:$D$16,4,FALSE)</f>
        <v>1.99</v>
      </c>
      <c r="AP13" s="27">
        <f t="shared" si="6"/>
        <v>629462.87</v>
      </c>
      <c r="AQ13" s="15">
        <v>0</v>
      </c>
      <c r="AR13" s="23" t="s">
        <v>48</v>
      </c>
      <c r="AS13" s="74">
        <f>HLOOKUP(AR13,Data!$C$18:$D$21,2,FALSE)</f>
        <v>0.43</v>
      </c>
      <c r="AT13" s="27">
        <f t="shared" si="7"/>
        <v>0</v>
      </c>
      <c r="AU13" s="15">
        <v>0</v>
      </c>
      <c r="AV13" s="23" t="s">
        <v>48</v>
      </c>
      <c r="AW13" s="74">
        <f>HLOOKUP(AV13,Data!$C$18:$D$21,3,FALSE)</f>
        <v>0.51</v>
      </c>
      <c r="AX13" s="27">
        <f t="shared" si="8"/>
        <v>0</v>
      </c>
      <c r="AY13" s="15">
        <v>18459</v>
      </c>
      <c r="AZ13" s="23" t="s">
        <v>48</v>
      </c>
      <c r="BA13" s="74">
        <f>HLOOKUP(AZ13,Data!$C$18:$D$21,4,FALSE)</f>
        <v>0.26</v>
      </c>
      <c r="BB13" s="27">
        <f t="shared" si="9"/>
        <v>4799.34</v>
      </c>
      <c r="BC13" s="15">
        <v>0</v>
      </c>
      <c r="BD13" s="16" t="s">
        <v>50</v>
      </c>
      <c r="BE13" s="74">
        <f>VLOOKUP(BD13,Data!$B$4:$D$11,2,TRUE)</f>
        <v>37.299999999999997</v>
      </c>
      <c r="BF13" s="27">
        <f t="shared" si="10"/>
        <v>0</v>
      </c>
      <c r="BG13" s="15">
        <v>0</v>
      </c>
      <c r="BH13" s="16" t="s">
        <v>50</v>
      </c>
      <c r="BI13" s="74">
        <f>VLOOKUP(BH13,Data!$B$4:$D$11,3,TRUE)</f>
        <v>80</v>
      </c>
      <c r="BJ13" s="27">
        <f t="shared" si="11"/>
        <v>0</v>
      </c>
      <c r="BK13" s="15">
        <v>0</v>
      </c>
      <c r="BL13" s="16" t="s">
        <v>51</v>
      </c>
      <c r="BM13" s="74">
        <f>VLOOKUP(BL13,Data!$B$24:$E$26,2,FALSE)</f>
        <v>15.13</v>
      </c>
      <c r="BN13" s="27">
        <f t="shared" si="12"/>
        <v>0</v>
      </c>
      <c r="BO13" s="15">
        <v>0</v>
      </c>
      <c r="BP13" s="16" t="s">
        <v>51</v>
      </c>
      <c r="BQ13" s="74">
        <f>VLOOKUP(BP13,Data!$B$24:$E$26,3,FALSE)</f>
        <v>21.16</v>
      </c>
      <c r="BR13" s="27">
        <f t="shared" si="13"/>
        <v>0</v>
      </c>
      <c r="BS13" s="15">
        <v>0</v>
      </c>
      <c r="BT13" s="16" t="s">
        <v>52</v>
      </c>
      <c r="BU13" s="74">
        <f>VLOOKUP(BT13,Data!$B$24:$E$26,4,FALSE)</f>
        <v>42.61</v>
      </c>
      <c r="BV13" s="27">
        <f t="shared" si="14"/>
        <v>0</v>
      </c>
      <c r="BW13" s="76">
        <f t="shared" si="15"/>
        <v>1529.8193934999999</v>
      </c>
      <c r="BX13" s="77">
        <f t="shared" si="16"/>
        <v>0.36598550083732057</v>
      </c>
    </row>
    <row r="14" spans="2:76" s="24" customFormat="1" ht="14.4" x14ac:dyDescent="0.3">
      <c r="B14" s="15">
        <v>7</v>
      </c>
      <c r="C14" s="35" t="s">
        <v>53</v>
      </c>
      <c r="D14" s="23" t="s">
        <v>38</v>
      </c>
      <c r="E14" s="78">
        <v>15145</v>
      </c>
      <c r="F14" s="36">
        <v>10</v>
      </c>
      <c r="G14" s="35" t="s">
        <v>39</v>
      </c>
      <c r="H14" s="23" t="s">
        <v>69</v>
      </c>
      <c r="I14" s="35" t="s">
        <v>41</v>
      </c>
      <c r="J14" s="23" t="s">
        <v>42</v>
      </c>
      <c r="K14" s="37">
        <v>7.5</v>
      </c>
      <c r="L14" s="38">
        <v>2.5</v>
      </c>
      <c r="M14" s="35" t="s">
        <v>43</v>
      </c>
      <c r="N14" s="39" t="s">
        <v>44</v>
      </c>
      <c r="O14" s="28">
        <v>300000</v>
      </c>
      <c r="P14" s="23" t="s">
        <v>45</v>
      </c>
      <c r="Q14" s="74">
        <f>HLOOKUP(P14,Data!$C$28:$I$32,2,FALSE)</f>
        <v>9.7199999999999995E-2</v>
      </c>
      <c r="R14" s="27">
        <f t="shared" si="0"/>
        <v>29160</v>
      </c>
      <c r="S14" s="28">
        <v>0</v>
      </c>
      <c r="T14" s="23" t="s">
        <v>45</v>
      </c>
      <c r="U14" s="74">
        <f>HLOOKUP(T14,Data!$C$28:$I$32,3,FALSE)</f>
        <v>0.12089999999999999</v>
      </c>
      <c r="V14" s="27">
        <f t="shared" si="1"/>
        <v>0</v>
      </c>
      <c r="W14" s="79">
        <v>19534045</v>
      </c>
      <c r="X14" s="23" t="s">
        <v>61</v>
      </c>
      <c r="Y14" s="74">
        <f>HLOOKUP(X14,Data!$C$28:$I$32,4,FALSE)</f>
        <v>0.1203</v>
      </c>
      <c r="Z14" s="27">
        <f t="shared" si="2"/>
        <v>2349945.6135</v>
      </c>
      <c r="AA14" s="28">
        <v>0</v>
      </c>
      <c r="AB14" s="23" t="s">
        <v>45</v>
      </c>
      <c r="AC14" s="74">
        <f>HLOOKUP(AB14,Data!$C$28:$I$32,5,FALSE)</f>
        <v>0.17219999999999999</v>
      </c>
      <c r="AD14" s="27">
        <f t="shared" si="3"/>
        <v>0</v>
      </c>
      <c r="AE14" s="28">
        <v>0</v>
      </c>
      <c r="AF14" s="23" t="s">
        <v>47</v>
      </c>
      <c r="AG14" s="74">
        <f>HLOOKUP(AF14,Data!$C$13:$D$16,2,FALSE)</f>
        <v>1.55</v>
      </c>
      <c r="AH14" s="27">
        <f t="shared" si="4"/>
        <v>0</v>
      </c>
      <c r="AI14" s="28">
        <v>14265</v>
      </c>
      <c r="AJ14" s="23" t="s">
        <v>47</v>
      </c>
      <c r="AK14" s="74">
        <f>HLOOKUP(AJ14,Data!$C$13:$D$16,3,FALSE)</f>
        <v>2.76</v>
      </c>
      <c r="AL14" s="27">
        <f t="shared" si="5"/>
        <v>39371.399999999994</v>
      </c>
      <c r="AM14" s="28">
        <v>823787.25</v>
      </c>
      <c r="AN14" s="23" t="s">
        <v>47</v>
      </c>
      <c r="AO14" s="74">
        <f>HLOOKUP(AN14,Data!$C$13:$D$16,4,FALSE)</f>
        <v>1.99</v>
      </c>
      <c r="AP14" s="27">
        <f t="shared" si="6"/>
        <v>1639336.6274999999</v>
      </c>
      <c r="AQ14" s="28">
        <v>0</v>
      </c>
      <c r="AR14" s="23" t="s">
        <v>48</v>
      </c>
      <c r="AS14" s="74">
        <f>HLOOKUP(AR14,Data!$C$18:$D$21,2,FALSE)</f>
        <v>0.43</v>
      </c>
      <c r="AT14" s="27">
        <f t="shared" si="7"/>
        <v>0</v>
      </c>
      <c r="AU14" s="28">
        <v>0</v>
      </c>
      <c r="AV14" s="23" t="s">
        <v>48</v>
      </c>
      <c r="AW14" s="74">
        <f>HLOOKUP(AV14,Data!$C$18:$D$21,3,FALSE)</f>
        <v>0.51</v>
      </c>
      <c r="AX14" s="27">
        <f t="shared" si="8"/>
        <v>0</v>
      </c>
      <c r="AY14" s="28">
        <v>0</v>
      </c>
      <c r="AZ14" s="23" t="s">
        <v>48</v>
      </c>
      <c r="BA14" s="74">
        <f>HLOOKUP(AZ14,Data!$C$18:$D$21,4,FALSE)</f>
        <v>0.26</v>
      </c>
      <c r="BB14" s="27">
        <f t="shared" si="9"/>
        <v>0</v>
      </c>
      <c r="BC14" s="28">
        <v>0</v>
      </c>
      <c r="BD14" s="23" t="s">
        <v>50</v>
      </c>
      <c r="BE14" s="74">
        <f>VLOOKUP(BD14,Data!$B$4:$D$11,2,TRUE)</f>
        <v>37.299999999999997</v>
      </c>
      <c r="BF14" s="27">
        <f t="shared" si="10"/>
        <v>0</v>
      </c>
      <c r="BG14" s="28">
        <v>0</v>
      </c>
      <c r="BH14" s="23" t="s">
        <v>50</v>
      </c>
      <c r="BI14" s="74">
        <f>VLOOKUP(BH14,Data!$B$4:$D$11,3,TRUE)</f>
        <v>80</v>
      </c>
      <c r="BJ14" s="27">
        <f t="shared" si="11"/>
        <v>0</v>
      </c>
      <c r="BK14" s="28">
        <v>0</v>
      </c>
      <c r="BL14" s="23" t="s">
        <v>51</v>
      </c>
      <c r="BM14" s="74">
        <f>VLOOKUP(BL14,Data!$B$24:$E$26,2,FALSE)</f>
        <v>15.13</v>
      </c>
      <c r="BN14" s="27">
        <f t="shared" si="12"/>
        <v>0</v>
      </c>
      <c r="BO14" s="28">
        <v>0</v>
      </c>
      <c r="BP14" s="23" t="s">
        <v>51</v>
      </c>
      <c r="BQ14" s="74">
        <f>VLOOKUP(BP14,Data!$B$24:$E$26,3,FALSE)</f>
        <v>21.16</v>
      </c>
      <c r="BR14" s="27">
        <f t="shared" si="13"/>
        <v>0</v>
      </c>
      <c r="BS14" s="28">
        <v>0</v>
      </c>
      <c r="BT14" s="23" t="s">
        <v>52</v>
      </c>
      <c r="BU14" s="74">
        <f>VLOOKUP(BT14,Data!$B$24:$E$26,4,FALSE)</f>
        <v>42.61</v>
      </c>
      <c r="BV14" s="27">
        <f t="shared" si="14"/>
        <v>0</v>
      </c>
      <c r="BW14" s="76">
        <f t="shared" si="15"/>
        <v>4057.8136409999997</v>
      </c>
      <c r="BX14" s="77">
        <f t="shared" si="16"/>
        <v>0.26793091059755691</v>
      </c>
    </row>
    <row r="15" spans="2:76" s="24" customFormat="1" ht="14.4" x14ac:dyDescent="0.3">
      <c r="B15" s="15">
        <v>8</v>
      </c>
      <c r="C15" s="57" t="s">
        <v>53</v>
      </c>
      <c r="D15" s="58" t="s">
        <v>38</v>
      </c>
      <c r="E15" s="80">
        <v>4500</v>
      </c>
      <c r="F15" s="59">
        <v>6</v>
      </c>
      <c r="G15" s="57" t="s">
        <v>39</v>
      </c>
      <c r="H15" s="58" t="s">
        <v>69</v>
      </c>
      <c r="I15" s="57" t="s">
        <v>41</v>
      </c>
      <c r="J15" s="58" t="s">
        <v>42</v>
      </c>
      <c r="K15" s="60">
        <v>6.5</v>
      </c>
      <c r="L15" s="61">
        <v>2.5</v>
      </c>
      <c r="M15" s="57" t="s">
        <v>43</v>
      </c>
      <c r="N15" s="62" t="s">
        <v>44</v>
      </c>
      <c r="O15" s="56">
        <v>89950</v>
      </c>
      <c r="P15" s="58" t="s">
        <v>45</v>
      </c>
      <c r="Q15" s="81">
        <f>HLOOKUP(P15,Data!$C$28:$I$32,2,FALSE)</f>
        <v>9.7199999999999995E-2</v>
      </c>
      <c r="R15" s="64">
        <f t="shared" si="0"/>
        <v>8743.14</v>
      </c>
      <c r="S15" s="56">
        <v>0</v>
      </c>
      <c r="T15" s="58" t="s">
        <v>45</v>
      </c>
      <c r="U15" s="81">
        <f>HLOOKUP(T15,Data!$C$28:$I$32,3,FALSE)</f>
        <v>0.12089999999999999</v>
      </c>
      <c r="V15" s="64">
        <f t="shared" si="1"/>
        <v>0</v>
      </c>
      <c r="W15" s="82">
        <v>4431095.5</v>
      </c>
      <c r="X15" s="58" t="s">
        <v>71</v>
      </c>
      <c r="Y15" s="81">
        <f>HLOOKUP(X15,Data!$C$28:$I$32,4,FALSE)</f>
        <v>0.1391</v>
      </c>
      <c r="Z15" s="64">
        <f t="shared" si="2"/>
        <v>616365.38404999999</v>
      </c>
      <c r="AA15" s="56">
        <v>0</v>
      </c>
      <c r="AB15" s="58" t="s">
        <v>45</v>
      </c>
      <c r="AC15" s="81">
        <f>HLOOKUP(AB15,Data!$C$28:$I$32,5,FALSE)</f>
        <v>0.17219999999999999</v>
      </c>
      <c r="AD15" s="64">
        <f t="shared" si="3"/>
        <v>0</v>
      </c>
      <c r="AE15" s="56">
        <v>158</v>
      </c>
      <c r="AF15" s="58" t="s">
        <v>47</v>
      </c>
      <c r="AG15" s="81">
        <f>HLOOKUP(AF15,Data!$C$13:$D$16,2,FALSE)</f>
        <v>1.55</v>
      </c>
      <c r="AH15" s="64">
        <f t="shared" si="4"/>
        <v>244.9</v>
      </c>
      <c r="AI15" s="56">
        <v>0</v>
      </c>
      <c r="AJ15" s="58" t="s">
        <v>47</v>
      </c>
      <c r="AK15" s="81">
        <f>HLOOKUP(AJ15,Data!$C$13:$D$16,3,FALSE)</f>
        <v>2.76</v>
      </c>
      <c r="AL15" s="64">
        <f t="shared" si="5"/>
        <v>0</v>
      </c>
      <c r="AM15" s="56">
        <v>191903</v>
      </c>
      <c r="AN15" s="58" t="s">
        <v>47</v>
      </c>
      <c r="AO15" s="81">
        <f>HLOOKUP(AN15,Data!$C$13:$D$16,4,FALSE)</f>
        <v>1.99</v>
      </c>
      <c r="AP15" s="64">
        <f t="shared" si="6"/>
        <v>381886.97</v>
      </c>
      <c r="AQ15" s="56">
        <v>0</v>
      </c>
      <c r="AR15" s="58" t="s">
        <v>48</v>
      </c>
      <c r="AS15" s="81">
        <f>HLOOKUP(AR15,Data!$C$18:$D$21,2,FALSE)</f>
        <v>0.43</v>
      </c>
      <c r="AT15" s="64">
        <f t="shared" si="7"/>
        <v>0</v>
      </c>
      <c r="AU15" s="56">
        <v>0</v>
      </c>
      <c r="AV15" s="58" t="s">
        <v>48</v>
      </c>
      <c r="AW15" s="81">
        <f>HLOOKUP(AV15,Data!$C$18:$D$21,3,FALSE)</f>
        <v>0.51</v>
      </c>
      <c r="AX15" s="64">
        <f t="shared" si="8"/>
        <v>0</v>
      </c>
      <c r="AY15" s="56">
        <v>0</v>
      </c>
      <c r="AZ15" s="58" t="s">
        <v>48</v>
      </c>
      <c r="BA15" s="81">
        <f>HLOOKUP(AZ15,Data!$C$18:$D$21,4,FALSE)</f>
        <v>0.26</v>
      </c>
      <c r="BB15" s="64">
        <f t="shared" si="9"/>
        <v>0</v>
      </c>
      <c r="BC15" s="56">
        <v>0</v>
      </c>
      <c r="BD15" s="58" t="s">
        <v>50</v>
      </c>
      <c r="BE15" s="81">
        <f>VLOOKUP(BD15,Data!$B$4:$D$11,2,TRUE)</f>
        <v>37.299999999999997</v>
      </c>
      <c r="BF15" s="64">
        <f t="shared" si="10"/>
        <v>0</v>
      </c>
      <c r="BG15" s="56">
        <v>0</v>
      </c>
      <c r="BH15" s="58" t="s">
        <v>50</v>
      </c>
      <c r="BI15" s="81">
        <f>VLOOKUP(BH15,Data!$B$4:$D$11,3,TRUE)</f>
        <v>80</v>
      </c>
      <c r="BJ15" s="64">
        <f t="shared" si="11"/>
        <v>0</v>
      </c>
      <c r="BK15" s="56">
        <v>0</v>
      </c>
      <c r="BL15" s="58" t="s">
        <v>51</v>
      </c>
      <c r="BM15" s="81">
        <f>VLOOKUP(BL15,Data!$B$24:$E$26,2,FALSE)</f>
        <v>15.13</v>
      </c>
      <c r="BN15" s="64">
        <f t="shared" si="12"/>
        <v>0</v>
      </c>
      <c r="BO15" s="56">
        <v>0</v>
      </c>
      <c r="BP15" s="58" t="s">
        <v>51</v>
      </c>
      <c r="BQ15" s="81">
        <f>VLOOKUP(BP15,Data!$B$24:$E$26,3,FALSE)</f>
        <v>21.16</v>
      </c>
      <c r="BR15" s="64">
        <f t="shared" si="13"/>
        <v>0</v>
      </c>
      <c r="BS15" s="56">
        <v>0</v>
      </c>
      <c r="BT15" s="58" t="s">
        <v>52</v>
      </c>
      <c r="BU15" s="81">
        <f>VLOOKUP(BT15,Data!$B$24:$E$26,4,FALSE)</f>
        <v>42.61</v>
      </c>
      <c r="BV15" s="64">
        <f t="shared" si="14"/>
        <v>0</v>
      </c>
      <c r="BW15" s="83">
        <f t="shared" si="15"/>
        <v>1007.24039405</v>
      </c>
      <c r="BX15" s="84">
        <f t="shared" si="16"/>
        <v>0.22383119867777776</v>
      </c>
    </row>
    <row r="16" spans="2:76" s="24" customFormat="1" ht="14.4" x14ac:dyDescent="0.3">
      <c r="B16" s="15">
        <v>9</v>
      </c>
      <c r="C16" s="35" t="s">
        <v>72</v>
      </c>
      <c r="D16" s="23" t="s">
        <v>38</v>
      </c>
      <c r="E16" s="78">
        <v>3900</v>
      </c>
      <c r="F16" s="36">
        <v>6</v>
      </c>
      <c r="G16" s="35" t="s">
        <v>39</v>
      </c>
      <c r="H16" s="23" t="s">
        <v>69</v>
      </c>
      <c r="I16" s="35" t="s">
        <v>41</v>
      </c>
      <c r="J16" s="23" t="s">
        <v>42</v>
      </c>
      <c r="K16" s="37">
        <v>7</v>
      </c>
      <c r="L16" s="38">
        <v>2.5</v>
      </c>
      <c r="M16" s="35" t="s">
        <v>43</v>
      </c>
      <c r="N16" s="39" t="s">
        <v>44</v>
      </c>
      <c r="O16" s="28">
        <v>61296</v>
      </c>
      <c r="P16" s="23" t="s">
        <v>45</v>
      </c>
      <c r="Q16" s="74">
        <f>HLOOKUP(P16,Data!$C$28:$I$32,2,FALSE)</f>
        <v>9.7199999999999995E-2</v>
      </c>
      <c r="R16" s="27">
        <f t="shared" si="0"/>
        <v>5957.9712</v>
      </c>
      <c r="S16" s="28">
        <v>0</v>
      </c>
      <c r="T16" s="23" t="s">
        <v>45</v>
      </c>
      <c r="U16" s="74">
        <f>HLOOKUP(T16,Data!$C$28:$I$32,3,FALSE)</f>
        <v>0.12089999999999999</v>
      </c>
      <c r="V16" s="27">
        <f t="shared" si="1"/>
        <v>0</v>
      </c>
      <c r="W16" s="79">
        <v>5271906</v>
      </c>
      <c r="X16" s="23" t="s">
        <v>71</v>
      </c>
      <c r="Y16" s="74">
        <f>HLOOKUP(X16,Data!$C$28:$I$32,4,FALSE)</f>
        <v>0.1391</v>
      </c>
      <c r="Z16" s="27">
        <f t="shared" si="2"/>
        <v>733322.12459999998</v>
      </c>
      <c r="AA16" s="28">
        <v>0</v>
      </c>
      <c r="AB16" s="23" t="s">
        <v>45</v>
      </c>
      <c r="AC16" s="74">
        <f>HLOOKUP(AB16,Data!$C$28:$I$32,5,FALSE)</f>
        <v>0.17219999999999999</v>
      </c>
      <c r="AD16" s="27">
        <f t="shared" si="3"/>
        <v>0</v>
      </c>
      <c r="AE16" s="28">
        <v>79</v>
      </c>
      <c r="AF16" s="23" t="s">
        <v>47</v>
      </c>
      <c r="AG16" s="74">
        <f>HLOOKUP(AF16,Data!$C$13:$D$16,2,FALSE)</f>
        <v>1.55</v>
      </c>
      <c r="AH16" s="27">
        <f t="shared" si="4"/>
        <v>122.45</v>
      </c>
      <c r="AI16" s="28">
        <v>0</v>
      </c>
      <c r="AJ16" s="23" t="s">
        <v>47</v>
      </c>
      <c r="AK16" s="74">
        <f>HLOOKUP(AJ16,Data!$C$13:$D$16,3,FALSE)</f>
        <v>2.76</v>
      </c>
      <c r="AL16" s="27">
        <f t="shared" si="5"/>
        <v>0</v>
      </c>
      <c r="AM16" s="28">
        <v>202261</v>
      </c>
      <c r="AN16" s="23" t="s">
        <v>47</v>
      </c>
      <c r="AO16" s="74">
        <f>HLOOKUP(AN16,Data!$C$13:$D$16,4,FALSE)</f>
        <v>1.99</v>
      </c>
      <c r="AP16" s="27">
        <f t="shared" si="6"/>
        <v>402499.39</v>
      </c>
      <c r="AQ16" s="28">
        <v>0</v>
      </c>
      <c r="AR16" s="23" t="s">
        <v>48</v>
      </c>
      <c r="AS16" s="74">
        <f>HLOOKUP(AR16,Data!$C$18:$D$21,2,FALSE)</f>
        <v>0.43</v>
      </c>
      <c r="AT16" s="27">
        <f t="shared" si="7"/>
        <v>0</v>
      </c>
      <c r="AU16" s="28">
        <v>0</v>
      </c>
      <c r="AV16" s="23" t="s">
        <v>48</v>
      </c>
      <c r="AW16" s="74">
        <f>HLOOKUP(AV16,Data!$C$18:$D$21,3,FALSE)</f>
        <v>0.51</v>
      </c>
      <c r="AX16" s="27">
        <f t="shared" si="8"/>
        <v>0</v>
      </c>
      <c r="AY16" s="28">
        <v>0</v>
      </c>
      <c r="AZ16" s="23" t="s">
        <v>48</v>
      </c>
      <c r="BA16" s="74">
        <f>HLOOKUP(AZ16,Data!$C$18:$D$21,4,FALSE)</f>
        <v>0.26</v>
      </c>
      <c r="BB16" s="27">
        <f t="shared" si="9"/>
        <v>0</v>
      </c>
      <c r="BC16" s="28">
        <v>0</v>
      </c>
      <c r="BD16" s="23" t="s">
        <v>50</v>
      </c>
      <c r="BE16" s="74">
        <f>VLOOKUP(BD16,Data!$B$4:$D$11,2,TRUE)</f>
        <v>37.299999999999997</v>
      </c>
      <c r="BF16" s="27">
        <f t="shared" si="10"/>
        <v>0</v>
      </c>
      <c r="BG16" s="28">
        <v>0</v>
      </c>
      <c r="BH16" s="23" t="s">
        <v>50</v>
      </c>
      <c r="BI16" s="74">
        <f>VLOOKUP(BH16,Data!$B$4:$D$11,3,TRUE)</f>
        <v>80</v>
      </c>
      <c r="BJ16" s="27">
        <f t="shared" si="11"/>
        <v>0</v>
      </c>
      <c r="BK16" s="28">
        <v>0</v>
      </c>
      <c r="BL16" s="23" t="s">
        <v>51</v>
      </c>
      <c r="BM16" s="74">
        <f>VLOOKUP(BL16,Data!$B$24:$E$26,2,FALSE)</f>
        <v>15.13</v>
      </c>
      <c r="BN16" s="27">
        <f t="shared" si="12"/>
        <v>0</v>
      </c>
      <c r="BO16" s="28">
        <v>0</v>
      </c>
      <c r="BP16" s="23" t="s">
        <v>51</v>
      </c>
      <c r="BQ16" s="74">
        <f>VLOOKUP(BP16,Data!$B$24:$E$26,3,FALSE)</f>
        <v>21.16</v>
      </c>
      <c r="BR16" s="27">
        <f t="shared" si="13"/>
        <v>0</v>
      </c>
      <c r="BS16" s="28">
        <v>0</v>
      </c>
      <c r="BT16" s="23" t="s">
        <v>52</v>
      </c>
      <c r="BU16" s="74">
        <f>VLOOKUP(BT16,Data!$B$24:$E$26,4,FALSE)</f>
        <v>42.61</v>
      </c>
      <c r="BV16" s="27">
        <f t="shared" si="14"/>
        <v>0</v>
      </c>
      <c r="BW16" s="76">
        <f t="shared" si="15"/>
        <v>1141.9019358</v>
      </c>
      <c r="BX16" s="77">
        <f t="shared" si="16"/>
        <v>0.29279536815384616</v>
      </c>
    </row>
    <row r="17" spans="2:76" s="24" customFormat="1" ht="14.4" x14ac:dyDescent="0.3">
      <c r="B17" s="15">
        <v>10</v>
      </c>
      <c r="C17" s="35" t="s">
        <v>68</v>
      </c>
      <c r="D17" s="23" t="s">
        <v>38</v>
      </c>
      <c r="E17" s="78">
        <v>1724</v>
      </c>
      <c r="F17" s="36">
        <v>2</v>
      </c>
      <c r="G17" s="35" t="s">
        <v>39</v>
      </c>
      <c r="H17" s="23" t="s">
        <v>40</v>
      </c>
      <c r="I17" s="35" t="s">
        <v>41</v>
      </c>
      <c r="J17" s="23" t="s">
        <v>74</v>
      </c>
      <c r="K17" s="37">
        <v>4</v>
      </c>
      <c r="L17" s="38">
        <v>2.5</v>
      </c>
      <c r="M17" s="35" t="s">
        <v>43</v>
      </c>
      <c r="N17" s="39" t="s">
        <v>60</v>
      </c>
      <c r="O17" s="28">
        <v>0</v>
      </c>
      <c r="P17" s="23" t="s">
        <v>45</v>
      </c>
      <c r="Q17" s="74">
        <f>HLOOKUP(P17,Data!$C$28:$I$32,2,FALSE)</f>
        <v>9.7199999999999995E-2</v>
      </c>
      <c r="R17" s="27">
        <f t="shared" si="0"/>
        <v>0</v>
      </c>
      <c r="S17" s="28">
        <v>0</v>
      </c>
      <c r="T17" s="23" t="s">
        <v>45</v>
      </c>
      <c r="U17" s="74">
        <f>HLOOKUP(T17,Data!$C$28:$I$32,3,FALSE)</f>
        <v>0.12089999999999999</v>
      </c>
      <c r="V17" s="27">
        <f t="shared" si="1"/>
        <v>0</v>
      </c>
      <c r="W17" s="79">
        <v>1402014</v>
      </c>
      <c r="X17" s="23" t="s">
        <v>46</v>
      </c>
      <c r="Y17" s="74">
        <f>HLOOKUP(X17,Data!$C$28:$I$32,4,FALSE)</f>
        <v>8.8800000000000004E-2</v>
      </c>
      <c r="Z17" s="27">
        <f t="shared" si="2"/>
        <v>124498.8432</v>
      </c>
      <c r="AA17" s="28">
        <v>0</v>
      </c>
      <c r="AB17" s="23" t="s">
        <v>45</v>
      </c>
      <c r="AC17" s="74">
        <f>HLOOKUP(AB17,Data!$C$28:$I$32,5,FALSE)</f>
        <v>0.17219999999999999</v>
      </c>
      <c r="AD17" s="27">
        <f t="shared" si="3"/>
        <v>0</v>
      </c>
      <c r="AE17" s="28">
        <v>120545</v>
      </c>
      <c r="AF17" s="23" t="s">
        <v>47</v>
      </c>
      <c r="AG17" s="74">
        <f>HLOOKUP(AF17,Data!$C$13:$D$16,2,FALSE)</f>
        <v>1.55</v>
      </c>
      <c r="AH17" s="27">
        <f t="shared" si="4"/>
        <v>186844.75</v>
      </c>
      <c r="AI17" s="28">
        <v>18627</v>
      </c>
      <c r="AJ17" s="23" t="s">
        <v>47</v>
      </c>
      <c r="AK17" s="74">
        <f>HLOOKUP(AJ17,Data!$C$13:$D$16,3,FALSE)</f>
        <v>2.76</v>
      </c>
      <c r="AL17" s="27">
        <f t="shared" si="5"/>
        <v>51410.52</v>
      </c>
      <c r="AM17" s="28">
        <v>87324</v>
      </c>
      <c r="AN17" s="23" t="s">
        <v>47</v>
      </c>
      <c r="AO17" s="74">
        <f>HLOOKUP(AN17,Data!$C$13:$D$16,4,FALSE)</f>
        <v>1.99</v>
      </c>
      <c r="AP17" s="27">
        <f t="shared" si="6"/>
        <v>173774.76</v>
      </c>
      <c r="AQ17" s="28">
        <v>0</v>
      </c>
      <c r="AR17" s="23" t="s">
        <v>48</v>
      </c>
      <c r="AS17" s="74">
        <f>HLOOKUP(AR17,Data!$C$18:$D$21,2,FALSE)</f>
        <v>0.43</v>
      </c>
      <c r="AT17" s="27">
        <f t="shared" si="7"/>
        <v>0</v>
      </c>
      <c r="AU17" s="28">
        <v>0</v>
      </c>
      <c r="AV17" s="23" t="s">
        <v>48</v>
      </c>
      <c r="AW17" s="74">
        <f>HLOOKUP(AV17,Data!$C$18:$D$21,3,FALSE)</f>
        <v>0.51</v>
      </c>
      <c r="AX17" s="27">
        <f t="shared" si="8"/>
        <v>0</v>
      </c>
      <c r="AY17" s="28">
        <v>760.2</v>
      </c>
      <c r="AZ17" s="23" t="s">
        <v>48</v>
      </c>
      <c r="BA17" s="74">
        <f>HLOOKUP(AZ17,Data!$C$18:$D$21,4,FALSE)</f>
        <v>0.26</v>
      </c>
      <c r="BB17" s="27">
        <f t="shared" si="9"/>
        <v>197.65200000000002</v>
      </c>
      <c r="BC17" s="28">
        <v>0</v>
      </c>
      <c r="BD17" s="23" t="s">
        <v>50</v>
      </c>
      <c r="BE17" s="74">
        <f>VLOOKUP(BD17,Data!$B$4:$D$11,2,TRUE)</f>
        <v>37.299999999999997</v>
      </c>
      <c r="BF17" s="27">
        <f t="shared" si="10"/>
        <v>0</v>
      </c>
      <c r="BG17" s="28">
        <v>0</v>
      </c>
      <c r="BH17" s="23" t="s">
        <v>50</v>
      </c>
      <c r="BI17" s="74">
        <f>VLOOKUP(BH17,Data!$B$4:$D$11,3,TRUE)</f>
        <v>80</v>
      </c>
      <c r="BJ17" s="27">
        <f t="shared" si="11"/>
        <v>0</v>
      </c>
      <c r="BK17" s="28">
        <v>0</v>
      </c>
      <c r="BL17" s="23" t="s">
        <v>51</v>
      </c>
      <c r="BM17" s="74">
        <f>VLOOKUP(BL17,Data!$B$24:$E$26,2,FALSE)</f>
        <v>15.13</v>
      </c>
      <c r="BN17" s="27">
        <f t="shared" si="12"/>
        <v>0</v>
      </c>
      <c r="BO17" s="28">
        <v>0</v>
      </c>
      <c r="BP17" s="23" t="s">
        <v>51</v>
      </c>
      <c r="BQ17" s="74">
        <f>VLOOKUP(BP17,Data!$B$24:$E$26,3,FALSE)</f>
        <v>21.16</v>
      </c>
      <c r="BR17" s="27">
        <f t="shared" si="13"/>
        <v>0</v>
      </c>
      <c r="BS17" s="28">
        <v>0</v>
      </c>
      <c r="BT17" s="23" t="s">
        <v>52</v>
      </c>
      <c r="BU17" s="74">
        <f>VLOOKUP(BT17,Data!$B$24:$E$26,4,FALSE)</f>
        <v>42.61</v>
      </c>
      <c r="BV17" s="27">
        <f t="shared" si="14"/>
        <v>0</v>
      </c>
      <c r="BW17" s="76">
        <f t="shared" si="15"/>
        <v>536.72652520000008</v>
      </c>
      <c r="BX17" s="77">
        <f t="shared" si="16"/>
        <v>0.3113262907192576</v>
      </c>
    </row>
    <row r="18" spans="2:76" s="24" customFormat="1" ht="14.4" x14ac:dyDescent="0.3">
      <c r="B18" s="15">
        <v>11</v>
      </c>
      <c r="C18" s="26" t="s">
        <v>73</v>
      </c>
      <c r="D18" s="16" t="s">
        <v>38</v>
      </c>
      <c r="E18" s="73">
        <v>2772</v>
      </c>
      <c r="F18" s="19">
        <v>4</v>
      </c>
      <c r="G18" s="26" t="s">
        <v>39</v>
      </c>
      <c r="H18" s="16" t="s">
        <v>69</v>
      </c>
      <c r="I18" s="26" t="s">
        <v>41</v>
      </c>
      <c r="J18" s="16" t="s">
        <v>74</v>
      </c>
      <c r="K18" s="33">
        <v>8</v>
      </c>
      <c r="L18" s="17">
        <v>3</v>
      </c>
      <c r="M18" s="26" t="s">
        <v>75</v>
      </c>
      <c r="N18" s="21" t="s">
        <v>44</v>
      </c>
      <c r="O18" s="15">
        <v>0</v>
      </c>
      <c r="P18" s="16" t="s">
        <v>45</v>
      </c>
      <c r="Q18" s="74">
        <f>HLOOKUP(P18,Data!$C$28:$I$32,2,FALSE)</f>
        <v>9.7199999999999995E-2</v>
      </c>
      <c r="R18" s="27">
        <f t="shared" si="0"/>
        <v>0</v>
      </c>
      <c r="S18" s="15">
        <v>104879</v>
      </c>
      <c r="T18" s="16" t="s">
        <v>70</v>
      </c>
      <c r="U18" s="74">
        <f>HLOOKUP(T18,Data!$C$28:$I$32,3,FALSE)</f>
        <v>8.77E-2</v>
      </c>
      <c r="V18" s="27">
        <f t="shared" si="1"/>
        <v>9197.8883000000005</v>
      </c>
      <c r="W18" s="75">
        <v>1692400</v>
      </c>
      <c r="X18" s="16" t="s">
        <v>57</v>
      </c>
      <c r="Y18" s="74">
        <f>HLOOKUP(X18,Data!$C$28:$I$32,4,FALSE)</f>
        <v>0.12509999999999999</v>
      </c>
      <c r="Z18" s="27">
        <f t="shared" si="2"/>
        <v>211719.24</v>
      </c>
      <c r="AA18" s="15">
        <v>85032</v>
      </c>
      <c r="AB18" s="16" t="s">
        <v>45</v>
      </c>
      <c r="AC18" s="74">
        <f>HLOOKUP(AB18,Data!$C$28:$I$32,5,FALSE)</f>
        <v>0.17219999999999999</v>
      </c>
      <c r="AD18" s="27">
        <f t="shared" si="3"/>
        <v>14642.510399999999</v>
      </c>
      <c r="AE18" s="15">
        <v>293000</v>
      </c>
      <c r="AF18" s="16" t="s">
        <v>47</v>
      </c>
      <c r="AG18" s="74">
        <f>HLOOKUP(AF18,Data!$C$13:$D$16,2,FALSE)</f>
        <v>1.55</v>
      </c>
      <c r="AH18" s="27">
        <f t="shared" si="4"/>
        <v>454150</v>
      </c>
      <c r="AI18" s="28">
        <v>31780</v>
      </c>
      <c r="AJ18" s="16" t="s">
        <v>47</v>
      </c>
      <c r="AK18" s="74">
        <f>HLOOKUP(AJ18,Data!$C$13:$D$16,3,FALSE)</f>
        <v>2.76</v>
      </c>
      <c r="AL18" s="27">
        <f t="shared" si="5"/>
        <v>87712.799999999988</v>
      </c>
      <c r="AM18" s="28">
        <v>99800</v>
      </c>
      <c r="AN18" s="16" t="s">
        <v>47</v>
      </c>
      <c r="AO18" s="74">
        <f>HLOOKUP(AN18,Data!$C$13:$D$16,4,FALSE)</f>
        <v>1.99</v>
      </c>
      <c r="AP18" s="27">
        <f t="shared" si="6"/>
        <v>198602</v>
      </c>
      <c r="AQ18" s="15">
        <v>0</v>
      </c>
      <c r="AR18" s="23" t="s">
        <v>48</v>
      </c>
      <c r="AS18" s="74">
        <f>HLOOKUP(AR18,Data!$C$18:$D$21,2,FALSE)</f>
        <v>0.43</v>
      </c>
      <c r="AT18" s="27">
        <f t="shared" si="7"/>
        <v>0</v>
      </c>
      <c r="AU18" s="15">
        <v>0</v>
      </c>
      <c r="AV18" s="23" t="s">
        <v>48</v>
      </c>
      <c r="AW18" s="74">
        <f>HLOOKUP(AV18,Data!$C$18:$D$21,3,FALSE)</f>
        <v>0.51</v>
      </c>
      <c r="AX18" s="27">
        <f t="shared" si="8"/>
        <v>0</v>
      </c>
      <c r="AY18" s="15">
        <v>0</v>
      </c>
      <c r="AZ18" s="23" t="s">
        <v>48</v>
      </c>
      <c r="BA18" s="74">
        <f>HLOOKUP(AZ18,Data!$C$18:$D$21,4,FALSE)</f>
        <v>0.26</v>
      </c>
      <c r="BB18" s="27">
        <f t="shared" si="9"/>
        <v>0</v>
      </c>
      <c r="BC18" s="15">
        <v>0</v>
      </c>
      <c r="BD18" s="16" t="s">
        <v>50</v>
      </c>
      <c r="BE18" s="74">
        <f>VLOOKUP(BD18,Data!$B$4:$D$11,2,TRUE)</f>
        <v>37.299999999999997</v>
      </c>
      <c r="BF18" s="27">
        <f t="shared" si="10"/>
        <v>0</v>
      </c>
      <c r="BG18" s="15">
        <v>0</v>
      </c>
      <c r="BH18" s="16" t="s">
        <v>50</v>
      </c>
      <c r="BI18" s="74">
        <f>VLOOKUP(BH18,Data!$B$4:$D$11,3,TRUE)</f>
        <v>80</v>
      </c>
      <c r="BJ18" s="27">
        <f t="shared" si="11"/>
        <v>0</v>
      </c>
      <c r="BK18" s="15">
        <v>0</v>
      </c>
      <c r="BL18" s="16" t="s">
        <v>51</v>
      </c>
      <c r="BM18" s="74">
        <f>VLOOKUP(BL18,Data!$B$24:$E$26,2,FALSE)</f>
        <v>15.13</v>
      </c>
      <c r="BN18" s="27">
        <f t="shared" si="12"/>
        <v>0</v>
      </c>
      <c r="BO18" s="15">
        <v>0</v>
      </c>
      <c r="BP18" s="16" t="s">
        <v>51</v>
      </c>
      <c r="BQ18" s="74">
        <f>VLOOKUP(BP18,Data!$B$24:$E$26,3,FALSE)</f>
        <v>21.16</v>
      </c>
      <c r="BR18" s="27">
        <f t="shared" si="13"/>
        <v>0</v>
      </c>
      <c r="BS18" s="15">
        <v>0</v>
      </c>
      <c r="BT18" s="16" t="s">
        <v>52</v>
      </c>
      <c r="BU18" s="74">
        <f>VLOOKUP(BT18,Data!$B$24:$E$26,4,FALSE)</f>
        <v>42.61</v>
      </c>
      <c r="BV18" s="27">
        <f t="shared" si="14"/>
        <v>0</v>
      </c>
      <c r="BW18" s="76">
        <f t="shared" si="15"/>
        <v>976.02443870000002</v>
      </c>
      <c r="BX18" s="77">
        <f t="shared" si="16"/>
        <v>0.35210116836219335</v>
      </c>
    </row>
    <row r="19" spans="2:76" s="24" customFormat="1" ht="14.4" x14ac:dyDescent="0.3">
      <c r="B19" s="15">
        <v>12</v>
      </c>
      <c r="C19" s="26" t="s">
        <v>68</v>
      </c>
      <c r="D19" s="16" t="s">
        <v>62</v>
      </c>
      <c r="E19" s="73">
        <v>904</v>
      </c>
      <c r="F19" s="19">
        <v>1</v>
      </c>
      <c r="G19" s="26" t="s">
        <v>39</v>
      </c>
      <c r="H19" s="16" t="s">
        <v>40</v>
      </c>
      <c r="I19" s="26" t="s">
        <v>76</v>
      </c>
      <c r="J19" s="16" t="s">
        <v>77</v>
      </c>
      <c r="K19" s="33">
        <v>3</v>
      </c>
      <c r="L19" s="17">
        <v>2.5</v>
      </c>
      <c r="M19" s="26" t="s">
        <v>66</v>
      </c>
      <c r="N19" s="21" t="s">
        <v>44</v>
      </c>
      <c r="O19" s="15">
        <v>0</v>
      </c>
      <c r="P19" s="16" t="s">
        <v>45</v>
      </c>
      <c r="Q19" s="74">
        <f>HLOOKUP(P19,Data!$C$28:$I$32,2,FALSE)</f>
        <v>9.7199999999999995E-2</v>
      </c>
      <c r="R19" s="27">
        <f t="shared" si="0"/>
        <v>0</v>
      </c>
      <c r="S19" s="15">
        <v>364866</v>
      </c>
      <c r="T19" s="16" t="s">
        <v>45</v>
      </c>
      <c r="U19" s="74">
        <f>HLOOKUP(T19,Data!$C$28:$I$32,3,FALSE)</f>
        <v>0.12089999999999999</v>
      </c>
      <c r="V19" s="27">
        <f t="shared" si="1"/>
        <v>44112.299399999996</v>
      </c>
      <c r="W19" s="75">
        <v>1075590</v>
      </c>
      <c r="X19" s="16" t="s">
        <v>78</v>
      </c>
      <c r="Y19" s="74">
        <f>HLOOKUP(X19,Data!$C$28:$I$32,4,FALSE)</f>
        <v>6.3399999999999998E-2</v>
      </c>
      <c r="Z19" s="27">
        <f t="shared" si="2"/>
        <v>68192.406000000003</v>
      </c>
      <c r="AA19" s="15">
        <v>0</v>
      </c>
      <c r="AB19" s="16" t="s">
        <v>45</v>
      </c>
      <c r="AC19" s="74">
        <f>HLOOKUP(AB19,Data!$C$28:$I$32,5,FALSE)</f>
        <v>0.17219999999999999</v>
      </c>
      <c r="AD19" s="27">
        <f t="shared" si="3"/>
        <v>0</v>
      </c>
      <c r="AE19" s="15">
        <v>54047</v>
      </c>
      <c r="AF19" s="16" t="s">
        <v>47</v>
      </c>
      <c r="AG19" s="74">
        <f>HLOOKUP(AF19,Data!$C$13:$D$16,2,FALSE)</f>
        <v>1.55</v>
      </c>
      <c r="AH19" s="27">
        <f t="shared" si="4"/>
        <v>83772.850000000006</v>
      </c>
      <c r="AI19" s="15">
        <v>18016</v>
      </c>
      <c r="AJ19" s="16" t="s">
        <v>47</v>
      </c>
      <c r="AK19" s="74">
        <f>HLOOKUP(AJ19,Data!$C$13:$D$16,3,FALSE)</f>
        <v>2.76</v>
      </c>
      <c r="AL19" s="27">
        <f t="shared" si="5"/>
        <v>49724.159999999996</v>
      </c>
      <c r="AM19" s="15">
        <v>11937</v>
      </c>
      <c r="AN19" s="16" t="s">
        <v>47</v>
      </c>
      <c r="AO19" s="74">
        <f>HLOOKUP(AN19,Data!$C$13:$D$16,4,FALSE)</f>
        <v>1.99</v>
      </c>
      <c r="AP19" s="27">
        <f t="shared" si="6"/>
        <v>23754.63</v>
      </c>
      <c r="AQ19" s="15">
        <v>0</v>
      </c>
      <c r="AR19" s="23" t="s">
        <v>48</v>
      </c>
      <c r="AS19" s="74">
        <f>HLOOKUP(AR19,Data!$C$18:$D$21,2,FALSE)</f>
        <v>0.43</v>
      </c>
      <c r="AT19" s="27">
        <f t="shared" si="7"/>
        <v>0</v>
      </c>
      <c r="AU19" s="15">
        <v>5768</v>
      </c>
      <c r="AV19" s="23" t="s">
        <v>48</v>
      </c>
      <c r="AW19" s="74">
        <f>HLOOKUP(AV19,Data!$C$18:$D$21,3,FALSE)</f>
        <v>0.51</v>
      </c>
      <c r="AX19" s="27">
        <f t="shared" si="8"/>
        <v>2941.68</v>
      </c>
      <c r="AY19" s="15">
        <v>19275</v>
      </c>
      <c r="AZ19" s="23" t="s">
        <v>48</v>
      </c>
      <c r="BA19" s="74">
        <f>HLOOKUP(AZ19,Data!$C$18:$D$21,4,FALSE)</f>
        <v>0.26</v>
      </c>
      <c r="BB19" s="27">
        <f t="shared" si="9"/>
        <v>5011.5</v>
      </c>
      <c r="BC19" s="15">
        <v>0</v>
      </c>
      <c r="BD19" s="16" t="s">
        <v>50</v>
      </c>
      <c r="BE19" s="74">
        <f>VLOOKUP(BD19,Data!$B$4:$D$11,2,TRUE)</f>
        <v>37.299999999999997</v>
      </c>
      <c r="BF19" s="27">
        <f t="shared" si="10"/>
        <v>0</v>
      </c>
      <c r="BG19" s="15">
        <v>0</v>
      </c>
      <c r="BH19" s="16" t="s">
        <v>50</v>
      </c>
      <c r="BI19" s="74">
        <f>VLOOKUP(BH19,Data!$B$4:$D$11,3,TRUE)</f>
        <v>80</v>
      </c>
      <c r="BJ19" s="27">
        <f t="shared" si="11"/>
        <v>0</v>
      </c>
      <c r="BK19" s="15">
        <v>376</v>
      </c>
      <c r="BL19" s="16" t="s">
        <v>51</v>
      </c>
      <c r="BM19" s="74">
        <f>VLOOKUP(BL19,Data!$B$24:$E$26,2,FALSE)</f>
        <v>15.13</v>
      </c>
      <c r="BN19" s="27">
        <f t="shared" si="12"/>
        <v>5688.88</v>
      </c>
      <c r="BO19" s="15">
        <v>1010</v>
      </c>
      <c r="BP19" s="16" t="s">
        <v>79</v>
      </c>
      <c r="BQ19" s="74">
        <f>VLOOKUP(BP19,Data!$B$24:$E$26,3,FALSE)</f>
        <v>30.53</v>
      </c>
      <c r="BR19" s="27">
        <f t="shared" si="13"/>
        <v>30835.300000000003</v>
      </c>
      <c r="BS19" s="15">
        <v>401</v>
      </c>
      <c r="BT19" s="16" t="s">
        <v>79</v>
      </c>
      <c r="BU19" s="74">
        <f>VLOOKUP(BT19,Data!$B$24:$E$26,4,FALSE)</f>
        <v>54.71</v>
      </c>
      <c r="BV19" s="27">
        <f t="shared" si="14"/>
        <v>21938.71</v>
      </c>
      <c r="BW19" s="76">
        <f t="shared" si="15"/>
        <v>335.97241539999999</v>
      </c>
      <c r="BX19" s="77">
        <f t="shared" si="16"/>
        <v>0.37165090199115042</v>
      </c>
    </row>
    <row r="20" spans="2:76" s="24" customFormat="1" ht="14.4" x14ac:dyDescent="0.3">
      <c r="B20" s="15">
        <v>13</v>
      </c>
      <c r="C20" s="26" t="s">
        <v>58</v>
      </c>
      <c r="D20" s="16" t="s">
        <v>62</v>
      </c>
      <c r="E20" s="73">
        <v>1050</v>
      </c>
      <c r="F20" s="19">
        <v>1</v>
      </c>
      <c r="G20" s="26" t="s">
        <v>39</v>
      </c>
      <c r="H20" s="16" t="s">
        <v>54</v>
      </c>
      <c r="I20" s="26" t="s">
        <v>67</v>
      </c>
      <c r="J20" s="16" t="s">
        <v>80</v>
      </c>
      <c r="K20" s="33">
        <v>3</v>
      </c>
      <c r="L20" s="17">
        <v>0.75</v>
      </c>
      <c r="M20" s="26" t="s">
        <v>81</v>
      </c>
      <c r="N20" s="21" t="s">
        <v>44</v>
      </c>
      <c r="O20" s="15">
        <v>1080000</v>
      </c>
      <c r="P20" s="16" t="s">
        <v>46</v>
      </c>
      <c r="Q20" s="74">
        <f>HLOOKUP(P20,Data!$C$28:$I$32,2,FALSE)</f>
        <v>9.1800000000000007E-2</v>
      </c>
      <c r="R20" s="27">
        <f t="shared" si="0"/>
        <v>99144</v>
      </c>
      <c r="S20" s="15">
        <v>0</v>
      </c>
      <c r="T20" s="16" t="s">
        <v>45</v>
      </c>
      <c r="U20" s="74">
        <f>HLOOKUP(T20,Data!$C$28:$I$32,3,FALSE)</f>
        <v>0.12089999999999999</v>
      </c>
      <c r="V20" s="27">
        <f t="shared" si="1"/>
        <v>0</v>
      </c>
      <c r="W20" s="75">
        <v>654000</v>
      </c>
      <c r="X20" s="16" t="s">
        <v>46</v>
      </c>
      <c r="Y20" s="74">
        <f>HLOOKUP(X20,Data!$C$28:$I$32,4,FALSE)</f>
        <v>8.8800000000000004E-2</v>
      </c>
      <c r="Z20" s="27">
        <f t="shared" si="2"/>
        <v>58075.200000000004</v>
      </c>
      <c r="AA20" s="15">
        <v>0</v>
      </c>
      <c r="AB20" s="16" t="s">
        <v>45</v>
      </c>
      <c r="AC20" s="74">
        <f>HLOOKUP(AB20,Data!$C$28:$I$32,5,FALSE)</f>
        <v>0.17219999999999999</v>
      </c>
      <c r="AD20" s="27">
        <f t="shared" si="3"/>
        <v>0</v>
      </c>
      <c r="AE20" s="15">
        <v>25000</v>
      </c>
      <c r="AF20" s="16" t="s">
        <v>47</v>
      </c>
      <c r="AG20" s="74">
        <f>HLOOKUP(AF20,Data!$C$13:$D$16,2,FALSE)</f>
        <v>1.55</v>
      </c>
      <c r="AH20" s="27">
        <f t="shared" si="4"/>
        <v>38750</v>
      </c>
      <c r="AI20" s="15">
        <v>0</v>
      </c>
      <c r="AJ20" s="16" t="s">
        <v>47</v>
      </c>
      <c r="AK20" s="74">
        <f>HLOOKUP(AJ20,Data!$C$13:$D$16,3,FALSE)</f>
        <v>2.76</v>
      </c>
      <c r="AL20" s="27">
        <f t="shared" si="5"/>
        <v>0</v>
      </c>
      <c r="AM20" s="15">
        <v>5000</v>
      </c>
      <c r="AN20" s="16" t="s">
        <v>47</v>
      </c>
      <c r="AO20" s="74">
        <f>HLOOKUP(AN20,Data!$C$13:$D$16,4,FALSE)</f>
        <v>1.99</v>
      </c>
      <c r="AP20" s="27">
        <f t="shared" si="6"/>
        <v>9950</v>
      </c>
      <c r="AQ20" s="15">
        <v>0</v>
      </c>
      <c r="AR20" s="23" t="s">
        <v>48</v>
      </c>
      <c r="AS20" s="74">
        <f>HLOOKUP(AR20,Data!$C$18:$D$21,2,FALSE)</f>
        <v>0.43</v>
      </c>
      <c r="AT20" s="27">
        <f t="shared" si="7"/>
        <v>0</v>
      </c>
      <c r="AU20" s="15">
        <v>0</v>
      </c>
      <c r="AV20" s="23" t="s">
        <v>48</v>
      </c>
      <c r="AW20" s="74">
        <f>HLOOKUP(AV20,Data!$C$18:$D$21,3,FALSE)</f>
        <v>0.51</v>
      </c>
      <c r="AX20" s="27">
        <f t="shared" si="8"/>
        <v>0</v>
      </c>
      <c r="AY20" s="15">
        <v>27000</v>
      </c>
      <c r="AZ20" s="23" t="s">
        <v>48</v>
      </c>
      <c r="BA20" s="74">
        <f>HLOOKUP(AZ20,Data!$C$18:$D$21,4,FALSE)</f>
        <v>0.26</v>
      </c>
      <c r="BB20" s="27">
        <f t="shared" si="9"/>
        <v>7020</v>
      </c>
      <c r="BC20" s="15">
        <v>1200</v>
      </c>
      <c r="BD20" s="16" t="s">
        <v>50</v>
      </c>
      <c r="BE20" s="74">
        <f>VLOOKUP(BD20,Data!$B$4:$D$11,2,TRUE)</f>
        <v>37.299999999999997</v>
      </c>
      <c r="BF20" s="27">
        <f t="shared" si="10"/>
        <v>44760</v>
      </c>
      <c r="BG20" s="15">
        <v>0</v>
      </c>
      <c r="BH20" s="16" t="s">
        <v>50</v>
      </c>
      <c r="BI20" s="74">
        <f>VLOOKUP(BH20,Data!$B$4:$D$11,3,TRUE)</f>
        <v>80</v>
      </c>
      <c r="BJ20" s="27">
        <f t="shared" si="11"/>
        <v>0</v>
      </c>
      <c r="BK20" s="15">
        <v>1313</v>
      </c>
      <c r="BL20" s="16" t="s">
        <v>52</v>
      </c>
      <c r="BM20" s="74">
        <f>VLOOKUP(BL20,Data!$B$24:$E$26,2,FALSE)</f>
        <v>17.79</v>
      </c>
      <c r="BN20" s="27">
        <f t="shared" si="12"/>
        <v>23358.27</v>
      </c>
      <c r="BO20" s="15">
        <v>1276</v>
      </c>
      <c r="BP20" s="16" t="s">
        <v>52</v>
      </c>
      <c r="BQ20" s="74">
        <f>VLOOKUP(BP20,Data!$B$24:$E$26,3,FALSE)</f>
        <v>28</v>
      </c>
      <c r="BR20" s="27">
        <f t="shared" si="13"/>
        <v>35728</v>
      </c>
      <c r="BS20" s="15">
        <v>0</v>
      </c>
      <c r="BT20" s="16" t="s">
        <v>52</v>
      </c>
      <c r="BU20" s="74">
        <f>VLOOKUP(BT20,Data!$B$24:$E$26,4,FALSE)</f>
        <v>42.61</v>
      </c>
      <c r="BV20" s="27">
        <f t="shared" si="14"/>
        <v>0</v>
      </c>
      <c r="BW20" s="76">
        <f t="shared" si="15"/>
        <v>316.78547000000003</v>
      </c>
      <c r="BX20" s="77">
        <f t="shared" si="16"/>
        <v>0.30170044761904763</v>
      </c>
    </row>
    <row r="21" spans="2:76" s="24" customFormat="1" ht="14.4" x14ac:dyDescent="0.3">
      <c r="B21" s="15">
        <v>14</v>
      </c>
      <c r="C21" s="26" t="s">
        <v>68</v>
      </c>
      <c r="D21" s="16" t="s">
        <v>38</v>
      </c>
      <c r="E21" s="73">
        <v>1555</v>
      </c>
      <c r="F21" s="19">
        <v>4</v>
      </c>
      <c r="G21" s="26" t="s">
        <v>63</v>
      </c>
      <c r="H21" s="16" t="s">
        <v>40</v>
      </c>
      <c r="I21" s="26" t="s">
        <v>41</v>
      </c>
      <c r="J21" s="16" t="s">
        <v>55</v>
      </c>
      <c r="K21" s="33">
        <v>7</v>
      </c>
      <c r="L21" s="17">
        <v>4</v>
      </c>
      <c r="M21" s="26" t="s">
        <v>81</v>
      </c>
      <c r="N21" s="21" t="s">
        <v>60</v>
      </c>
      <c r="O21" s="15">
        <v>0</v>
      </c>
      <c r="P21" s="16" t="s">
        <v>45</v>
      </c>
      <c r="Q21" s="74">
        <f>HLOOKUP(P21,Data!$C$28:$I$32,2,FALSE)</f>
        <v>9.7199999999999995E-2</v>
      </c>
      <c r="R21" s="27">
        <f t="shared" si="0"/>
        <v>0</v>
      </c>
      <c r="S21" s="15">
        <v>0</v>
      </c>
      <c r="T21" s="16" t="s">
        <v>45</v>
      </c>
      <c r="U21" s="74">
        <f>HLOOKUP(T21,Data!$C$28:$I$32,3,FALSE)</f>
        <v>0.12089999999999999</v>
      </c>
      <c r="V21" s="27">
        <f t="shared" si="1"/>
        <v>0</v>
      </c>
      <c r="W21" s="75">
        <v>724400</v>
      </c>
      <c r="X21" s="16" t="s">
        <v>61</v>
      </c>
      <c r="Y21" s="74">
        <f>HLOOKUP(X21,Data!$C$28:$I$32,4,FALSE)</f>
        <v>0.1203</v>
      </c>
      <c r="Z21" s="27">
        <f t="shared" si="2"/>
        <v>87145.32</v>
      </c>
      <c r="AA21" s="15">
        <v>0</v>
      </c>
      <c r="AB21" s="16" t="s">
        <v>45</v>
      </c>
      <c r="AC21" s="74">
        <f>HLOOKUP(AB21,Data!$C$28:$I$32,5,FALSE)</f>
        <v>0.17219999999999999</v>
      </c>
      <c r="AD21" s="27">
        <f t="shared" si="3"/>
        <v>0</v>
      </c>
      <c r="AE21" s="15">
        <v>3858</v>
      </c>
      <c r="AF21" s="16" t="s">
        <v>47</v>
      </c>
      <c r="AG21" s="74">
        <f>HLOOKUP(AF21,Data!$C$13:$D$16,2,FALSE)</f>
        <v>1.55</v>
      </c>
      <c r="AH21" s="27">
        <f t="shared" si="4"/>
        <v>5979.9000000000005</v>
      </c>
      <c r="AI21" s="15">
        <v>792</v>
      </c>
      <c r="AJ21" s="16" t="s">
        <v>47</v>
      </c>
      <c r="AK21" s="74">
        <f>HLOOKUP(AJ21,Data!$C$13:$D$16,3,FALSE)</f>
        <v>2.76</v>
      </c>
      <c r="AL21" s="27">
        <f t="shared" si="5"/>
        <v>2185.9199999999996</v>
      </c>
      <c r="AM21" s="15">
        <v>31261</v>
      </c>
      <c r="AN21" s="16" t="s">
        <v>47</v>
      </c>
      <c r="AO21" s="74">
        <f>HLOOKUP(AN21,Data!$C$13:$D$16,4,FALSE)</f>
        <v>1.99</v>
      </c>
      <c r="AP21" s="27">
        <f t="shared" si="6"/>
        <v>62209.39</v>
      </c>
      <c r="AQ21" s="15">
        <v>418100</v>
      </c>
      <c r="AR21" s="23" t="s">
        <v>48</v>
      </c>
      <c r="AS21" s="74">
        <f>HLOOKUP(AR21,Data!$C$18:$D$21,2,FALSE)</f>
        <v>0.43</v>
      </c>
      <c r="AT21" s="27">
        <f t="shared" si="7"/>
        <v>179783</v>
      </c>
      <c r="AU21" s="15">
        <v>0</v>
      </c>
      <c r="AV21" s="23" t="s">
        <v>48</v>
      </c>
      <c r="AW21" s="74">
        <f>HLOOKUP(AV21,Data!$C$18:$D$21,3,FALSE)</f>
        <v>0.51</v>
      </c>
      <c r="AX21" s="27">
        <f t="shared" si="8"/>
        <v>0</v>
      </c>
      <c r="AY21" s="15">
        <v>0</v>
      </c>
      <c r="AZ21" s="23" t="s">
        <v>48</v>
      </c>
      <c r="BA21" s="74">
        <f>HLOOKUP(AZ21,Data!$C$18:$D$21,4,FALSE)</f>
        <v>0.26</v>
      </c>
      <c r="BB21" s="27">
        <f t="shared" si="9"/>
        <v>0</v>
      </c>
      <c r="BC21" s="15">
        <v>0</v>
      </c>
      <c r="BD21" s="16" t="s">
        <v>50</v>
      </c>
      <c r="BE21" s="74">
        <f>VLOOKUP(BD21,Data!$B$4:$D$11,2,TRUE)</f>
        <v>37.299999999999997</v>
      </c>
      <c r="BF21" s="27">
        <f t="shared" si="10"/>
        <v>0</v>
      </c>
      <c r="BG21" s="15">
        <v>0</v>
      </c>
      <c r="BH21" s="16" t="s">
        <v>50</v>
      </c>
      <c r="BI21" s="74">
        <f>VLOOKUP(BH21,Data!$B$4:$D$11,3,TRUE)</f>
        <v>80</v>
      </c>
      <c r="BJ21" s="27">
        <f t="shared" si="11"/>
        <v>0</v>
      </c>
      <c r="BK21" s="15">
        <v>0</v>
      </c>
      <c r="BL21" s="16" t="s">
        <v>51</v>
      </c>
      <c r="BM21" s="74">
        <f>VLOOKUP(BL21,Data!$B$24:$E$26,2,FALSE)</f>
        <v>15.13</v>
      </c>
      <c r="BN21" s="27">
        <f t="shared" si="12"/>
        <v>0</v>
      </c>
      <c r="BO21" s="15">
        <v>0</v>
      </c>
      <c r="BP21" s="16" t="s">
        <v>51</v>
      </c>
      <c r="BQ21" s="74">
        <f>VLOOKUP(BP21,Data!$B$24:$E$26,3,FALSE)</f>
        <v>21.16</v>
      </c>
      <c r="BR21" s="27">
        <f t="shared" si="13"/>
        <v>0</v>
      </c>
      <c r="BS21" s="15">
        <v>0</v>
      </c>
      <c r="BT21" s="16" t="s">
        <v>52</v>
      </c>
      <c r="BU21" s="74">
        <f>VLOOKUP(BT21,Data!$B$24:$E$26,4,FALSE)</f>
        <v>42.61</v>
      </c>
      <c r="BV21" s="27">
        <f t="shared" si="14"/>
        <v>0</v>
      </c>
      <c r="BW21" s="76">
        <f t="shared" si="15"/>
        <v>337.30353000000002</v>
      </c>
      <c r="BX21" s="77">
        <f t="shared" si="16"/>
        <v>0.2169154533762058</v>
      </c>
    </row>
    <row r="22" spans="2:76" s="24" customFormat="1" ht="14.4" x14ac:dyDescent="0.3">
      <c r="B22" s="15">
        <v>15</v>
      </c>
      <c r="C22" s="26" t="s">
        <v>68</v>
      </c>
      <c r="D22" s="16" t="s">
        <v>38</v>
      </c>
      <c r="E22" s="73">
        <v>8118</v>
      </c>
      <c r="F22" s="19">
        <v>4</v>
      </c>
      <c r="G22" s="26" t="s">
        <v>63</v>
      </c>
      <c r="H22" s="16" t="s">
        <v>69</v>
      </c>
      <c r="I22" s="26" t="s">
        <v>41</v>
      </c>
      <c r="J22" s="16" t="s">
        <v>42</v>
      </c>
      <c r="K22" s="33">
        <v>6</v>
      </c>
      <c r="L22" s="17">
        <v>5</v>
      </c>
      <c r="M22" s="26" t="s">
        <v>56</v>
      </c>
      <c r="N22" s="21" t="s">
        <v>82</v>
      </c>
      <c r="O22" s="15">
        <v>0</v>
      </c>
      <c r="P22" s="16" t="s">
        <v>45</v>
      </c>
      <c r="Q22" s="74">
        <f>HLOOKUP(P22,Data!$C$28:$I$32,2,FALSE)</f>
        <v>9.7199999999999995E-2</v>
      </c>
      <c r="R22" s="27">
        <f t="shared" si="0"/>
        <v>0</v>
      </c>
      <c r="S22" s="15">
        <v>0</v>
      </c>
      <c r="T22" s="16" t="s">
        <v>45</v>
      </c>
      <c r="U22" s="74">
        <f>HLOOKUP(T22,Data!$C$28:$I$32,3,FALSE)</f>
        <v>0.12089999999999999</v>
      </c>
      <c r="V22" s="27">
        <f t="shared" si="1"/>
        <v>0</v>
      </c>
      <c r="W22" s="75">
        <v>12859276.25</v>
      </c>
      <c r="X22" s="16" t="s">
        <v>46</v>
      </c>
      <c r="Y22" s="74">
        <f>HLOOKUP(X22,Data!$C$28:$I$32,4,FALSE)</f>
        <v>8.8800000000000004E-2</v>
      </c>
      <c r="Z22" s="27">
        <f t="shared" si="2"/>
        <v>1141903.7310000001</v>
      </c>
      <c r="AA22" s="15">
        <v>0</v>
      </c>
      <c r="AB22" s="16" t="s">
        <v>45</v>
      </c>
      <c r="AC22" s="74">
        <f>HLOOKUP(AB22,Data!$C$28:$I$32,5,FALSE)</f>
        <v>0.17219999999999999</v>
      </c>
      <c r="AD22" s="27">
        <f t="shared" si="3"/>
        <v>0</v>
      </c>
      <c r="AE22" s="15">
        <v>70048.929999999993</v>
      </c>
      <c r="AF22" s="16" t="s">
        <v>47</v>
      </c>
      <c r="AG22" s="74">
        <f>HLOOKUP(AF22,Data!$C$13:$D$16,2,FALSE)</f>
        <v>1.55</v>
      </c>
      <c r="AH22" s="27">
        <f t="shared" si="4"/>
        <v>108575.84149999999</v>
      </c>
      <c r="AI22" s="15">
        <v>0</v>
      </c>
      <c r="AJ22" s="16" t="s">
        <v>47</v>
      </c>
      <c r="AK22" s="74">
        <f>HLOOKUP(AJ22,Data!$C$13:$D$16,3,FALSE)</f>
        <v>2.76</v>
      </c>
      <c r="AL22" s="27">
        <f t="shared" si="5"/>
        <v>0</v>
      </c>
      <c r="AM22" s="15">
        <v>607873.86</v>
      </c>
      <c r="AN22" s="16" t="s">
        <v>47</v>
      </c>
      <c r="AO22" s="74">
        <f>HLOOKUP(AN22,Data!$C$13:$D$16,4,FALSE)</f>
        <v>1.99</v>
      </c>
      <c r="AP22" s="27">
        <f t="shared" si="6"/>
        <v>1209668.9813999999</v>
      </c>
      <c r="AQ22" s="15">
        <v>49933.74</v>
      </c>
      <c r="AR22" s="23" t="s">
        <v>48</v>
      </c>
      <c r="AS22" s="74">
        <f>HLOOKUP(AR22,Data!$C$18:$D$21,2,FALSE)</f>
        <v>0.43</v>
      </c>
      <c r="AT22" s="27">
        <f t="shared" si="7"/>
        <v>21471.5082</v>
      </c>
      <c r="AU22" s="15">
        <v>4583.08</v>
      </c>
      <c r="AV22" s="23" t="s">
        <v>48</v>
      </c>
      <c r="AW22" s="74">
        <f>HLOOKUP(AV22,Data!$C$18:$D$21,3,FALSE)</f>
        <v>0.51</v>
      </c>
      <c r="AX22" s="27">
        <f t="shared" si="8"/>
        <v>2337.3708000000001</v>
      </c>
      <c r="AY22" s="15">
        <v>0</v>
      </c>
      <c r="AZ22" s="23" t="s">
        <v>48</v>
      </c>
      <c r="BA22" s="74">
        <f>HLOOKUP(AZ22,Data!$C$18:$D$21,4,FALSE)</f>
        <v>0.26</v>
      </c>
      <c r="BB22" s="27">
        <f t="shared" si="9"/>
        <v>0</v>
      </c>
      <c r="BC22" s="15">
        <v>0</v>
      </c>
      <c r="BD22" s="16" t="s">
        <v>50</v>
      </c>
      <c r="BE22" s="74">
        <f>VLOOKUP(BD22,Data!$B$4:$D$11,2,TRUE)</f>
        <v>37.299999999999997</v>
      </c>
      <c r="BF22" s="27">
        <f t="shared" si="10"/>
        <v>0</v>
      </c>
      <c r="BG22" s="15">
        <v>0</v>
      </c>
      <c r="BH22" s="16" t="s">
        <v>50</v>
      </c>
      <c r="BI22" s="74">
        <f>VLOOKUP(BH22,Data!$B$4:$D$11,3,TRUE)</f>
        <v>80</v>
      </c>
      <c r="BJ22" s="27">
        <f t="shared" si="11"/>
        <v>0</v>
      </c>
      <c r="BK22" s="15">
        <v>0</v>
      </c>
      <c r="BL22" s="16" t="s">
        <v>51</v>
      </c>
      <c r="BM22" s="74">
        <f>VLOOKUP(BL22,Data!$B$24:$E$26,2,FALSE)</f>
        <v>15.13</v>
      </c>
      <c r="BN22" s="27">
        <f t="shared" si="12"/>
        <v>0</v>
      </c>
      <c r="BO22" s="15">
        <v>354.43</v>
      </c>
      <c r="BP22" s="16" t="s">
        <v>52</v>
      </c>
      <c r="BQ22" s="74">
        <f>VLOOKUP(BP22,Data!$B$24:$E$26,3,FALSE)</f>
        <v>28</v>
      </c>
      <c r="BR22" s="27">
        <f t="shared" si="13"/>
        <v>9924.0400000000009</v>
      </c>
      <c r="BS22" s="15">
        <v>0</v>
      </c>
      <c r="BT22" s="16" t="s">
        <v>52</v>
      </c>
      <c r="BU22" s="74">
        <f>VLOOKUP(BT22,Data!$B$24:$E$26,4,FALSE)</f>
        <v>42.61</v>
      </c>
      <c r="BV22" s="27">
        <f t="shared" si="14"/>
        <v>0</v>
      </c>
      <c r="BW22" s="76">
        <f t="shared" si="15"/>
        <v>2493.8814729000005</v>
      </c>
      <c r="BX22" s="77">
        <f t="shared" si="16"/>
        <v>0.30720392620103482</v>
      </c>
    </row>
    <row r="23" spans="2:76" s="24" customFormat="1" ht="14.4" x14ac:dyDescent="0.3">
      <c r="B23" s="15">
        <v>16</v>
      </c>
      <c r="C23" s="26" t="s">
        <v>68</v>
      </c>
      <c r="D23" s="16" t="s">
        <v>38</v>
      </c>
      <c r="E23" s="73">
        <v>1874</v>
      </c>
      <c r="F23" s="19">
        <v>2</v>
      </c>
      <c r="G23" s="26" t="s">
        <v>39</v>
      </c>
      <c r="H23" s="16" t="s">
        <v>54</v>
      </c>
      <c r="I23" s="26" t="s">
        <v>67</v>
      </c>
      <c r="J23" s="16" t="s">
        <v>55</v>
      </c>
      <c r="K23" s="33">
        <v>6</v>
      </c>
      <c r="L23" s="17">
        <v>4</v>
      </c>
      <c r="M23" s="26" t="s">
        <v>81</v>
      </c>
      <c r="N23" s="21" t="s">
        <v>44</v>
      </c>
      <c r="O23" s="15">
        <v>435675</v>
      </c>
      <c r="P23" s="16" t="s">
        <v>45</v>
      </c>
      <c r="Q23" s="74">
        <f>HLOOKUP(P23,Data!$C$28:$I$32,2,FALSE)</f>
        <v>9.7199999999999995E-2</v>
      </c>
      <c r="R23" s="27">
        <f t="shared" si="0"/>
        <v>42347.61</v>
      </c>
      <c r="S23" s="15">
        <v>0</v>
      </c>
      <c r="T23" s="16" t="s">
        <v>45</v>
      </c>
      <c r="U23" s="74">
        <f>HLOOKUP(T23,Data!$C$28:$I$32,3,FALSE)</f>
        <v>0.12089999999999999</v>
      </c>
      <c r="V23" s="27">
        <f t="shared" si="1"/>
        <v>0</v>
      </c>
      <c r="W23" s="75">
        <v>1194155</v>
      </c>
      <c r="X23" s="16" t="s">
        <v>46</v>
      </c>
      <c r="Y23" s="74">
        <f>HLOOKUP(X23,Data!$C$28:$I$32,4,FALSE)</f>
        <v>8.8800000000000004E-2</v>
      </c>
      <c r="Z23" s="27">
        <f t="shared" si="2"/>
        <v>106040.96400000001</v>
      </c>
      <c r="AA23" s="15">
        <v>0</v>
      </c>
      <c r="AB23" s="16" t="s">
        <v>45</v>
      </c>
      <c r="AC23" s="74">
        <f>HLOOKUP(AB23,Data!$C$28:$I$32,5,FALSE)</f>
        <v>0.17219999999999999</v>
      </c>
      <c r="AD23" s="27">
        <f t="shared" si="3"/>
        <v>0</v>
      </c>
      <c r="AE23" s="15">
        <v>46864.5</v>
      </c>
      <c r="AF23" s="16" t="s">
        <v>47</v>
      </c>
      <c r="AG23" s="74">
        <f>HLOOKUP(AF23,Data!$C$13:$D$16,2,FALSE)</f>
        <v>1.55</v>
      </c>
      <c r="AH23" s="27">
        <f t="shared" si="4"/>
        <v>72639.975000000006</v>
      </c>
      <c r="AI23" s="28">
        <v>0</v>
      </c>
      <c r="AJ23" s="16" t="s">
        <v>47</v>
      </c>
      <c r="AK23" s="74">
        <f>HLOOKUP(AJ23,Data!$C$13:$D$16,3,FALSE)</f>
        <v>2.76</v>
      </c>
      <c r="AL23" s="27">
        <f t="shared" si="5"/>
        <v>0</v>
      </c>
      <c r="AM23" s="28">
        <v>87733</v>
      </c>
      <c r="AN23" s="16" t="s">
        <v>47</v>
      </c>
      <c r="AO23" s="74">
        <f>HLOOKUP(AN23,Data!$C$13:$D$16,4,FALSE)</f>
        <v>1.99</v>
      </c>
      <c r="AP23" s="27">
        <f t="shared" si="6"/>
        <v>174588.67</v>
      </c>
      <c r="AQ23" s="15">
        <v>279540</v>
      </c>
      <c r="AR23" s="23" t="s">
        <v>48</v>
      </c>
      <c r="AS23" s="74">
        <f>HLOOKUP(AR23,Data!$C$18:$D$21,2,FALSE)</f>
        <v>0.43</v>
      </c>
      <c r="AT23" s="27">
        <f t="shared" si="7"/>
        <v>120202.2</v>
      </c>
      <c r="AU23" s="15">
        <v>16555</v>
      </c>
      <c r="AV23" s="23" t="s">
        <v>48</v>
      </c>
      <c r="AW23" s="74">
        <f>HLOOKUP(AV23,Data!$C$18:$D$21,3,FALSE)</f>
        <v>0.51</v>
      </c>
      <c r="AX23" s="27">
        <f t="shared" si="8"/>
        <v>8443.0499999999993</v>
      </c>
      <c r="AY23" s="15">
        <v>2368</v>
      </c>
      <c r="AZ23" s="23" t="s">
        <v>48</v>
      </c>
      <c r="BA23" s="74">
        <f>HLOOKUP(AZ23,Data!$C$18:$D$21,4,FALSE)</f>
        <v>0.26</v>
      </c>
      <c r="BB23" s="27">
        <f t="shared" si="9"/>
        <v>615.68000000000006</v>
      </c>
      <c r="BC23" s="15">
        <v>0</v>
      </c>
      <c r="BD23" s="16" t="s">
        <v>50</v>
      </c>
      <c r="BE23" s="74">
        <f>VLOOKUP(BD23,Data!$B$4:$D$11,2,TRUE)</f>
        <v>37.299999999999997</v>
      </c>
      <c r="BF23" s="27">
        <f t="shared" si="10"/>
        <v>0</v>
      </c>
      <c r="BG23" s="15">
        <v>0</v>
      </c>
      <c r="BH23" s="16" t="s">
        <v>50</v>
      </c>
      <c r="BI23" s="74">
        <f>VLOOKUP(BH23,Data!$B$4:$D$11,3,TRUE)</f>
        <v>80</v>
      </c>
      <c r="BJ23" s="27">
        <f t="shared" si="11"/>
        <v>0</v>
      </c>
      <c r="BK23" s="15">
        <v>0</v>
      </c>
      <c r="BL23" s="16" t="s">
        <v>51</v>
      </c>
      <c r="BM23" s="74">
        <f>VLOOKUP(BL23,Data!$B$24:$E$26,2,FALSE)</f>
        <v>15.13</v>
      </c>
      <c r="BN23" s="27">
        <f t="shared" si="12"/>
        <v>0</v>
      </c>
      <c r="BO23" s="15">
        <v>0</v>
      </c>
      <c r="BP23" s="16" t="s">
        <v>51</v>
      </c>
      <c r="BQ23" s="74">
        <f>VLOOKUP(BP23,Data!$B$24:$E$26,3,FALSE)</f>
        <v>21.16</v>
      </c>
      <c r="BR23" s="27">
        <f t="shared" si="13"/>
        <v>0</v>
      </c>
      <c r="BS23" s="15">
        <v>0</v>
      </c>
      <c r="BT23" s="16" t="s">
        <v>52</v>
      </c>
      <c r="BU23" s="74">
        <f>VLOOKUP(BT23,Data!$B$24:$E$26,4,FALSE)</f>
        <v>42.61</v>
      </c>
      <c r="BV23" s="27">
        <f t="shared" si="14"/>
        <v>0</v>
      </c>
      <c r="BW23" s="76">
        <f t="shared" si="15"/>
        <v>524.87814900000012</v>
      </c>
      <c r="BX23" s="77">
        <f t="shared" si="16"/>
        <v>0.28008439114194245</v>
      </c>
    </row>
    <row r="24" spans="2:76" s="24" customFormat="1" ht="14.4" x14ac:dyDescent="0.3">
      <c r="B24" s="15">
        <v>17</v>
      </c>
      <c r="C24" s="26" t="s">
        <v>53</v>
      </c>
      <c r="D24" s="16" t="s">
        <v>38</v>
      </c>
      <c r="E24" s="73">
        <v>1305</v>
      </c>
      <c r="F24" s="19">
        <v>5</v>
      </c>
      <c r="G24" s="26" t="s">
        <v>39</v>
      </c>
      <c r="H24" s="16" t="s">
        <v>69</v>
      </c>
      <c r="I24" s="26" t="s">
        <v>41</v>
      </c>
      <c r="J24" s="16" t="s">
        <v>42</v>
      </c>
      <c r="K24" s="33">
        <v>4</v>
      </c>
      <c r="L24" s="17">
        <v>2.5</v>
      </c>
      <c r="M24" s="26" t="s">
        <v>81</v>
      </c>
      <c r="N24" s="21" t="s">
        <v>44</v>
      </c>
      <c r="O24" s="15">
        <v>0</v>
      </c>
      <c r="P24" s="16" t="s">
        <v>45</v>
      </c>
      <c r="Q24" s="74">
        <f>HLOOKUP(P24,Data!$C$28:$I$32,2,FALSE)</f>
        <v>9.7199999999999995E-2</v>
      </c>
      <c r="R24" s="27">
        <f t="shared" si="0"/>
        <v>0</v>
      </c>
      <c r="S24" s="15">
        <v>0</v>
      </c>
      <c r="T24" s="16" t="s">
        <v>45</v>
      </c>
      <c r="U24" s="74">
        <f>HLOOKUP(T24,Data!$C$28:$I$32,3,FALSE)</f>
        <v>0.12089999999999999</v>
      </c>
      <c r="V24" s="27">
        <f t="shared" si="1"/>
        <v>0</v>
      </c>
      <c r="W24" s="75">
        <v>1385376</v>
      </c>
      <c r="X24" s="16" t="s">
        <v>57</v>
      </c>
      <c r="Y24" s="74">
        <f>HLOOKUP(X24,Data!$C$28:$I$32,4,FALSE)</f>
        <v>0.12509999999999999</v>
      </c>
      <c r="Z24" s="27">
        <f t="shared" si="2"/>
        <v>173310.53759999998</v>
      </c>
      <c r="AA24" s="15">
        <v>45600</v>
      </c>
      <c r="AB24" s="16" t="s">
        <v>57</v>
      </c>
      <c r="AC24" s="74">
        <f>HLOOKUP(AB24,Data!$C$28:$I$32,5,FALSE)</f>
        <v>0.1419</v>
      </c>
      <c r="AD24" s="27">
        <f t="shared" si="3"/>
        <v>6470.64</v>
      </c>
      <c r="AE24" s="15">
        <v>5694</v>
      </c>
      <c r="AF24" s="16" t="s">
        <v>47</v>
      </c>
      <c r="AG24" s="74">
        <f>HLOOKUP(AF24,Data!$C$13:$D$16,2,FALSE)</f>
        <v>1.55</v>
      </c>
      <c r="AH24" s="27">
        <f t="shared" si="4"/>
        <v>8825.7000000000007</v>
      </c>
      <c r="AI24" s="15">
        <v>0</v>
      </c>
      <c r="AJ24" s="16" t="s">
        <v>47</v>
      </c>
      <c r="AK24" s="74">
        <f>HLOOKUP(AJ24,Data!$C$13:$D$16,3,FALSE)</f>
        <v>2.76</v>
      </c>
      <c r="AL24" s="27">
        <f t="shared" si="5"/>
        <v>0</v>
      </c>
      <c r="AM24" s="15">
        <v>44856</v>
      </c>
      <c r="AN24" s="16" t="s">
        <v>47</v>
      </c>
      <c r="AO24" s="74">
        <f>HLOOKUP(AN24,Data!$C$13:$D$16,4,FALSE)</f>
        <v>1.99</v>
      </c>
      <c r="AP24" s="27">
        <f t="shared" si="6"/>
        <v>89263.44</v>
      </c>
      <c r="AQ24" s="15">
        <v>0</v>
      </c>
      <c r="AR24" s="23" t="s">
        <v>48</v>
      </c>
      <c r="AS24" s="74">
        <f>HLOOKUP(AR24,Data!$C$18:$D$21,2,FALSE)</f>
        <v>0.43</v>
      </c>
      <c r="AT24" s="27">
        <f t="shared" si="7"/>
        <v>0</v>
      </c>
      <c r="AU24" s="15">
        <v>0</v>
      </c>
      <c r="AV24" s="23" t="s">
        <v>48</v>
      </c>
      <c r="AW24" s="74">
        <f>HLOOKUP(AV24,Data!$C$18:$D$21,3,FALSE)</f>
        <v>0.51</v>
      </c>
      <c r="AX24" s="27">
        <f t="shared" si="8"/>
        <v>0</v>
      </c>
      <c r="AY24" s="15">
        <v>3400</v>
      </c>
      <c r="AZ24" s="23" t="s">
        <v>48</v>
      </c>
      <c r="BA24" s="74">
        <f>HLOOKUP(AZ24,Data!$C$18:$D$21,4,FALSE)</f>
        <v>0.26</v>
      </c>
      <c r="BB24" s="27">
        <f t="shared" si="9"/>
        <v>884</v>
      </c>
      <c r="BC24" s="15">
        <v>0</v>
      </c>
      <c r="BD24" s="16" t="s">
        <v>50</v>
      </c>
      <c r="BE24" s="74">
        <f>VLOOKUP(BD24,Data!$B$4:$D$11,2,TRUE)</f>
        <v>37.299999999999997</v>
      </c>
      <c r="BF24" s="27">
        <f t="shared" si="10"/>
        <v>0</v>
      </c>
      <c r="BG24" s="15">
        <v>0</v>
      </c>
      <c r="BH24" s="16" t="s">
        <v>50</v>
      </c>
      <c r="BI24" s="74">
        <f>VLOOKUP(BH24,Data!$B$4:$D$11,3,TRUE)</f>
        <v>80</v>
      </c>
      <c r="BJ24" s="27">
        <f t="shared" si="11"/>
        <v>0</v>
      </c>
      <c r="BK24" s="15">
        <v>0</v>
      </c>
      <c r="BL24" s="16" t="s">
        <v>51</v>
      </c>
      <c r="BM24" s="74">
        <f>VLOOKUP(BL24,Data!$B$24:$E$26,2,FALSE)</f>
        <v>15.13</v>
      </c>
      <c r="BN24" s="27">
        <f t="shared" si="12"/>
        <v>0</v>
      </c>
      <c r="BO24" s="15">
        <v>0</v>
      </c>
      <c r="BP24" s="16" t="s">
        <v>51</v>
      </c>
      <c r="BQ24" s="74">
        <f>VLOOKUP(BP24,Data!$B$24:$E$26,3,FALSE)</f>
        <v>21.16</v>
      </c>
      <c r="BR24" s="27">
        <f t="shared" si="13"/>
        <v>0</v>
      </c>
      <c r="BS24" s="15">
        <v>0</v>
      </c>
      <c r="BT24" s="16" t="s">
        <v>52</v>
      </c>
      <c r="BU24" s="74">
        <f>VLOOKUP(BT24,Data!$B$24:$E$26,4,FALSE)</f>
        <v>42.61</v>
      </c>
      <c r="BV24" s="27">
        <f t="shared" si="14"/>
        <v>0</v>
      </c>
      <c r="BW24" s="76">
        <f t="shared" si="15"/>
        <v>278.75431759999998</v>
      </c>
      <c r="BX24" s="77">
        <f t="shared" si="16"/>
        <v>0.21360484107279692</v>
      </c>
    </row>
    <row r="25" spans="2:76" s="24" customFormat="1" ht="14.4" x14ac:dyDescent="0.3">
      <c r="B25" s="15">
        <v>18</v>
      </c>
      <c r="C25" s="26" t="s">
        <v>68</v>
      </c>
      <c r="D25" s="16" t="s">
        <v>38</v>
      </c>
      <c r="E25" s="73">
        <v>2349</v>
      </c>
      <c r="F25" s="19">
        <v>9</v>
      </c>
      <c r="G25" s="26" t="s">
        <v>83</v>
      </c>
      <c r="H25" s="16" t="s">
        <v>69</v>
      </c>
      <c r="I25" s="26" t="s">
        <v>41</v>
      </c>
      <c r="J25" s="16" t="s">
        <v>42</v>
      </c>
      <c r="K25" s="33">
        <v>7</v>
      </c>
      <c r="L25" s="17">
        <v>5</v>
      </c>
      <c r="M25" s="26" t="s">
        <v>43</v>
      </c>
      <c r="N25" s="21" t="s">
        <v>44</v>
      </c>
      <c r="O25" s="15">
        <v>0</v>
      </c>
      <c r="P25" s="16" t="s">
        <v>45</v>
      </c>
      <c r="Q25" s="74">
        <f>HLOOKUP(P25,Data!$C$28:$I$32,2,FALSE)</f>
        <v>9.7199999999999995E-2</v>
      </c>
      <c r="R25" s="27">
        <f t="shared" si="0"/>
        <v>0</v>
      </c>
      <c r="S25" s="15">
        <v>1713110</v>
      </c>
      <c r="T25" s="16" t="s">
        <v>45</v>
      </c>
      <c r="U25" s="74">
        <f>HLOOKUP(T25,Data!$C$28:$I$32,3,FALSE)</f>
        <v>0.12089999999999999</v>
      </c>
      <c r="V25" s="27">
        <f t="shared" si="1"/>
        <v>207114.99899999998</v>
      </c>
      <c r="W25" s="75">
        <v>4558488</v>
      </c>
      <c r="X25" s="16" t="s">
        <v>61</v>
      </c>
      <c r="Y25" s="74">
        <f>HLOOKUP(X25,Data!$C$28:$I$32,4,FALSE)</f>
        <v>0.1203</v>
      </c>
      <c r="Z25" s="27">
        <f t="shared" si="2"/>
        <v>548386.10640000005</v>
      </c>
      <c r="AA25" s="15">
        <v>0</v>
      </c>
      <c r="AB25" s="16" t="s">
        <v>45</v>
      </c>
      <c r="AC25" s="74">
        <f>HLOOKUP(AB25,Data!$C$28:$I$32,5,FALSE)</f>
        <v>0.17219999999999999</v>
      </c>
      <c r="AD25" s="27">
        <f t="shared" si="3"/>
        <v>0</v>
      </c>
      <c r="AE25" s="15">
        <v>21600</v>
      </c>
      <c r="AF25" s="16" t="s">
        <v>47</v>
      </c>
      <c r="AG25" s="74">
        <f>HLOOKUP(AF25,Data!$C$13:$D$16,2,FALSE)</f>
        <v>1.55</v>
      </c>
      <c r="AH25" s="27">
        <f t="shared" si="4"/>
        <v>33480</v>
      </c>
      <c r="AI25" s="15">
        <v>0</v>
      </c>
      <c r="AJ25" s="16" t="s">
        <v>47</v>
      </c>
      <c r="AK25" s="74">
        <f>HLOOKUP(AJ25,Data!$C$13:$D$16,3,FALSE)</f>
        <v>2.76</v>
      </c>
      <c r="AL25" s="27">
        <f t="shared" si="5"/>
        <v>0</v>
      </c>
      <c r="AM25" s="15">
        <v>487416</v>
      </c>
      <c r="AN25" s="16" t="s">
        <v>47</v>
      </c>
      <c r="AO25" s="74">
        <f>HLOOKUP(AN25,Data!$C$13:$D$16,4,FALSE)</f>
        <v>1.99</v>
      </c>
      <c r="AP25" s="27">
        <f t="shared" si="6"/>
        <v>969957.84</v>
      </c>
      <c r="AQ25" s="15">
        <v>0</v>
      </c>
      <c r="AR25" s="23" t="s">
        <v>48</v>
      </c>
      <c r="AS25" s="74">
        <f>HLOOKUP(AR25,Data!$C$18:$D$21,2,FALSE)</f>
        <v>0.43</v>
      </c>
      <c r="AT25" s="27">
        <f t="shared" si="7"/>
        <v>0</v>
      </c>
      <c r="AU25" s="15">
        <v>0</v>
      </c>
      <c r="AV25" s="23" t="s">
        <v>48</v>
      </c>
      <c r="AW25" s="74">
        <f>HLOOKUP(AV25,Data!$C$18:$D$21,3,FALSE)</f>
        <v>0.51</v>
      </c>
      <c r="AX25" s="27">
        <f t="shared" si="8"/>
        <v>0</v>
      </c>
      <c r="AY25" s="15">
        <v>0</v>
      </c>
      <c r="AZ25" s="23" t="s">
        <v>48</v>
      </c>
      <c r="BA25" s="74">
        <f>HLOOKUP(AZ25,Data!$C$18:$D$21,4,FALSE)</f>
        <v>0.26</v>
      </c>
      <c r="BB25" s="27">
        <f t="shared" si="9"/>
        <v>0</v>
      </c>
      <c r="BC25" s="15">
        <v>0</v>
      </c>
      <c r="BD25" s="16" t="s">
        <v>50</v>
      </c>
      <c r="BE25" s="74">
        <f>VLOOKUP(BD25,Data!$B$4:$D$11,2,TRUE)</f>
        <v>37.299999999999997</v>
      </c>
      <c r="BF25" s="27">
        <f t="shared" si="10"/>
        <v>0</v>
      </c>
      <c r="BG25" s="15">
        <v>0</v>
      </c>
      <c r="BH25" s="16" t="s">
        <v>50</v>
      </c>
      <c r="BI25" s="74">
        <f>VLOOKUP(BH25,Data!$B$4:$D$11,3,TRUE)</f>
        <v>80</v>
      </c>
      <c r="BJ25" s="27">
        <f t="shared" si="11"/>
        <v>0</v>
      </c>
      <c r="BK25" s="15">
        <v>0</v>
      </c>
      <c r="BL25" s="16" t="s">
        <v>51</v>
      </c>
      <c r="BM25" s="74">
        <f>VLOOKUP(BL25,Data!$B$24:$E$26,2,FALSE)</f>
        <v>15.13</v>
      </c>
      <c r="BN25" s="27">
        <f t="shared" si="12"/>
        <v>0</v>
      </c>
      <c r="BO25" s="15">
        <v>0</v>
      </c>
      <c r="BP25" s="16" t="s">
        <v>51</v>
      </c>
      <c r="BQ25" s="74">
        <f>VLOOKUP(BP25,Data!$B$24:$E$26,3,FALSE)</f>
        <v>21.16</v>
      </c>
      <c r="BR25" s="27">
        <f t="shared" si="13"/>
        <v>0</v>
      </c>
      <c r="BS25" s="15">
        <v>0</v>
      </c>
      <c r="BT25" s="16" t="s">
        <v>52</v>
      </c>
      <c r="BU25" s="74">
        <f>VLOOKUP(BT25,Data!$B$24:$E$26,4,FALSE)</f>
        <v>42.61</v>
      </c>
      <c r="BV25" s="27">
        <f t="shared" si="14"/>
        <v>0</v>
      </c>
      <c r="BW25" s="76">
        <f t="shared" si="15"/>
        <v>1758.9389454000002</v>
      </c>
      <c r="BX25" s="77">
        <f t="shared" si="16"/>
        <v>0.74880329731800777</v>
      </c>
    </row>
    <row r="26" spans="2:76" s="24" customFormat="1" ht="14.4" x14ac:dyDescent="0.3">
      <c r="B26" s="15">
        <v>19</v>
      </c>
      <c r="C26" s="26" t="s">
        <v>68</v>
      </c>
      <c r="D26" s="16" t="s">
        <v>38</v>
      </c>
      <c r="E26" s="73">
        <v>7755</v>
      </c>
      <c r="F26" s="19">
        <v>3</v>
      </c>
      <c r="G26" s="26" t="s">
        <v>39</v>
      </c>
      <c r="H26" s="16" t="s">
        <v>40</v>
      </c>
      <c r="I26" s="26" t="s">
        <v>41</v>
      </c>
      <c r="J26" s="16" t="s">
        <v>59</v>
      </c>
      <c r="K26" s="33">
        <v>7.5</v>
      </c>
      <c r="L26" s="17">
        <v>4</v>
      </c>
      <c r="M26" s="26" t="s">
        <v>43</v>
      </c>
      <c r="N26" s="21" t="s">
        <v>44</v>
      </c>
      <c r="O26" s="15">
        <v>0</v>
      </c>
      <c r="P26" s="16" t="s">
        <v>45</v>
      </c>
      <c r="Q26" s="74">
        <f>HLOOKUP(P26,Data!$C$28:$I$32,2,FALSE)</f>
        <v>9.7199999999999995E-2</v>
      </c>
      <c r="R26" s="27">
        <f t="shared" si="0"/>
        <v>0</v>
      </c>
      <c r="S26" s="15">
        <v>0</v>
      </c>
      <c r="T26" s="16" t="s">
        <v>45</v>
      </c>
      <c r="U26" s="74">
        <f>HLOOKUP(T26,Data!$C$28:$I$32,3,FALSE)</f>
        <v>0.12089999999999999</v>
      </c>
      <c r="V26" s="27">
        <f t="shared" si="1"/>
        <v>0</v>
      </c>
      <c r="W26" s="75">
        <v>4498206</v>
      </c>
      <c r="X26" s="16" t="s">
        <v>46</v>
      </c>
      <c r="Y26" s="74">
        <f>HLOOKUP(X26,Data!$C$28:$I$32,4,FALSE)</f>
        <v>8.8800000000000004E-2</v>
      </c>
      <c r="Z26" s="27">
        <f t="shared" si="2"/>
        <v>399440.69280000002</v>
      </c>
      <c r="AA26" s="15">
        <v>1582578</v>
      </c>
      <c r="AB26" s="16" t="s">
        <v>45</v>
      </c>
      <c r="AC26" s="74">
        <f>HLOOKUP(AB26,Data!$C$28:$I$32,5,FALSE)</f>
        <v>0.17219999999999999</v>
      </c>
      <c r="AD26" s="27">
        <f t="shared" si="3"/>
        <v>272519.93160000001</v>
      </c>
      <c r="AE26" s="15">
        <v>282320</v>
      </c>
      <c r="AF26" s="16" t="s">
        <v>47</v>
      </c>
      <c r="AG26" s="74">
        <f>HLOOKUP(AF26,Data!$C$13:$D$16,2,FALSE)</f>
        <v>1.55</v>
      </c>
      <c r="AH26" s="27">
        <f t="shared" si="4"/>
        <v>437596</v>
      </c>
      <c r="AI26" s="15">
        <v>20618.050999999999</v>
      </c>
      <c r="AJ26" s="16" t="s">
        <v>47</v>
      </c>
      <c r="AK26" s="74">
        <f>HLOOKUP(AJ26,Data!$C$13:$D$16,3,FALSE)</f>
        <v>2.76</v>
      </c>
      <c r="AL26" s="27">
        <f t="shared" si="5"/>
        <v>56905.820759999995</v>
      </c>
      <c r="AM26" s="15">
        <v>162571</v>
      </c>
      <c r="AN26" s="16" t="s">
        <v>47</v>
      </c>
      <c r="AO26" s="74">
        <f>HLOOKUP(AN26,Data!$C$13:$D$16,4,FALSE)</f>
        <v>1.99</v>
      </c>
      <c r="AP26" s="27">
        <f t="shared" si="6"/>
        <v>323516.28999999998</v>
      </c>
      <c r="AQ26" s="15">
        <v>0</v>
      </c>
      <c r="AR26" s="23" t="s">
        <v>48</v>
      </c>
      <c r="AS26" s="74">
        <f>HLOOKUP(AR26,Data!$C$18:$D$21,2,FALSE)</f>
        <v>0.43</v>
      </c>
      <c r="AT26" s="27">
        <f t="shared" si="7"/>
        <v>0</v>
      </c>
      <c r="AU26" s="15">
        <v>0</v>
      </c>
      <c r="AV26" s="23" t="s">
        <v>48</v>
      </c>
      <c r="AW26" s="74">
        <f>HLOOKUP(AV26,Data!$C$18:$D$21,3,FALSE)</f>
        <v>0.51</v>
      </c>
      <c r="AX26" s="27">
        <f t="shared" si="8"/>
        <v>0</v>
      </c>
      <c r="AY26" s="15">
        <v>773.5</v>
      </c>
      <c r="AZ26" s="23" t="s">
        <v>48</v>
      </c>
      <c r="BA26" s="74">
        <f>HLOOKUP(AZ26,Data!$C$18:$D$21,4,FALSE)</f>
        <v>0.26</v>
      </c>
      <c r="BB26" s="27">
        <f t="shared" si="9"/>
        <v>201.11</v>
      </c>
      <c r="BC26" s="15">
        <v>0</v>
      </c>
      <c r="BD26" s="16" t="s">
        <v>50</v>
      </c>
      <c r="BE26" s="74">
        <f>VLOOKUP(BD26,Data!$B$4:$D$11,2,TRUE)</f>
        <v>37.299999999999997</v>
      </c>
      <c r="BF26" s="27">
        <f t="shared" si="10"/>
        <v>0</v>
      </c>
      <c r="BG26" s="15">
        <v>0</v>
      </c>
      <c r="BH26" s="16" t="s">
        <v>50</v>
      </c>
      <c r="BI26" s="74">
        <f>VLOOKUP(BH26,Data!$B$4:$D$11,3,TRUE)</f>
        <v>80</v>
      </c>
      <c r="BJ26" s="27">
        <f t="shared" si="11"/>
        <v>0</v>
      </c>
      <c r="BK26" s="15">
        <v>0</v>
      </c>
      <c r="BL26" s="16" t="s">
        <v>51</v>
      </c>
      <c r="BM26" s="74">
        <f>VLOOKUP(BL26,Data!$B$24:$E$26,2,FALSE)</f>
        <v>15.13</v>
      </c>
      <c r="BN26" s="27">
        <f t="shared" si="12"/>
        <v>0</v>
      </c>
      <c r="BO26" s="15">
        <v>0</v>
      </c>
      <c r="BP26" s="16" t="s">
        <v>51</v>
      </c>
      <c r="BQ26" s="74">
        <f>VLOOKUP(BP26,Data!$B$24:$E$26,3,FALSE)</f>
        <v>21.16</v>
      </c>
      <c r="BR26" s="27">
        <f t="shared" si="13"/>
        <v>0</v>
      </c>
      <c r="BS26" s="15">
        <v>0</v>
      </c>
      <c r="BT26" s="16" t="s">
        <v>52</v>
      </c>
      <c r="BU26" s="74">
        <f>VLOOKUP(BT26,Data!$B$24:$E$26,4,FALSE)</f>
        <v>42.61</v>
      </c>
      <c r="BV26" s="27">
        <f t="shared" si="14"/>
        <v>0</v>
      </c>
      <c r="BW26" s="76">
        <f t="shared" si="15"/>
        <v>1490.17984516</v>
      </c>
      <c r="BX26" s="77">
        <f t="shared" si="16"/>
        <v>0.19215729789297228</v>
      </c>
    </row>
    <row r="27" spans="2:76" s="24" customFormat="1" ht="14.4" x14ac:dyDescent="0.3">
      <c r="B27" s="15">
        <v>20</v>
      </c>
      <c r="C27" s="26" t="s">
        <v>68</v>
      </c>
      <c r="D27" s="16" t="s">
        <v>38</v>
      </c>
      <c r="E27" s="73">
        <v>2100</v>
      </c>
      <c r="F27" s="19">
        <v>1</v>
      </c>
      <c r="G27" s="26" t="s">
        <v>39</v>
      </c>
      <c r="H27" s="16" t="s">
        <v>69</v>
      </c>
      <c r="I27" s="26" t="s">
        <v>41</v>
      </c>
      <c r="J27" s="16" t="s">
        <v>77</v>
      </c>
      <c r="K27" s="33">
        <v>6.5</v>
      </c>
      <c r="L27" s="17">
        <v>3</v>
      </c>
      <c r="M27" s="26" t="s">
        <v>81</v>
      </c>
      <c r="N27" s="21" t="s">
        <v>60</v>
      </c>
      <c r="O27" s="15">
        <v>0</v>
      </c>
      <c r="P27" s="16" t="s">
        <v>45</v>
      </c>
      <c r="Q27" s="74">
        <f>HLOOKUP(P27,Data!$C$28:$I$32,2,FALSE)</f>
        <v>9.7199999999999995E-2</v>
      </c>
      <c r="R27" s="27">
        <f t="shared" si="0"/>
        <v>0</v>
      </c>
      <c r="S27" s="15">
        <v>670000</v>
      </c>
      <c r="T27" s="16" t="s">
        <v>78</v>
      </c>
      <c r="U27" s="74">
        <f>HLOOKUP(T27,Data!$C$28:$I$32,3,FALSE)</f>
        <v>5.2699999999999997E-2</v>
      </c>
      <c r="V27" s="27">
        <f t="shared" si="1"/>
        <v>35309</v>
      </c>
      <c r="W27" s="75">
        <v>1325000</v>
      </c>
      <c r="X27" s="16" t="s">
        <v>46</v>
      </c>
      <c r="Y27" s="74">
        <f>HLOOKUP(X27,Data!$C$28:$I$32,4,FALSE)</f>
        <v>8.8800000000000004E-2</v>
      </c>
      <c r="Z27" s="27">
        <f t="shared" si="2"/>
        <v>117660</v>
      </c>
      <c r="AA27" s="15">
        <v>0</v>
      </c>
      <c r="AB27" s="16" t="s">
        <v>45</v>
      </c>
      <c r="AC27" s="74">
        <f>HLOOKUP(AB27,Data!$C$28:$I$32,5,FALSE)</f>
        <v>0.17219999999999999</v>
      </c>
      <c r="AD27" s="27">
        <f t="shared" si="3"/>
        <v>0</v>
      </c>
      <c r="AE27" s="15">
        <v>73633</v>
      </c>
      <c r="AF27" s="16" t="s">
        <v>47</v>
      </c>
      <c r="AG27" s="74">
        <f>HLOOKUP(AF27,Data!$C$13:$D$16,2,FALSE)</f>
        <v>1.55</v>
      </c>
      <c r="AH27" s="27">
        <f t="shared" si="4"/>
        <v>114131.15000000001</v>
      </c>
      <c r="AI27" s="28">
        <v>0</v>
      </c>
      <c r="AJ27" s="16" t="s">
        <v>47</v>
      </c>
      <c r="AK27" s="74">
        <f>HLOOKUP(AJ27,Data!$C$13:$D$16,3,FALSE)</f>
        <v>2.76</v>
      </c>
      <c r="AL27" s="27">
        <f t="shared" si="5"/>
        <v>0</v>
      </c>
      <c r="AM27" s="28">
        <v>71112</v>
      </c>
      <c r="AN27" s="16" t="s">
        <v>47</v>
      </c>
      <c r="AO27" s="74">
        <f>HLOOKUP(AN27,Data!$C$13:$D$16,4,FALSE)</f>
        <v>1.99</v>
      </c>
      <c r="AP27" s="27">
        <f t="shared" si="6"/>
        <v>141512.88</v>
      </c>
      <c r="AQ27" s="15">
        <v>0</v>
      </c>
      <c r="AR27" s="23" t="s">
        <v>48</v>
      </c>
      <c r="AS27" s="74">
        <f>HLOOKUP(AR27,Data!$C$18:$D$21,2,FALSE)</f>
        <v>0.43</v>
      </c>
      <c r="AT27" s="27">
        <f t="shared" si="7"/>
        <v>0</v>
      </c>
      <c r="AU27" s="15">
        <v>0</v>
      </c>
      <c r="AV27" s="23" t="s">
        <v>48</v>
      </c>
      <c r="AW27" s="74">
        <f>HLOOKUP(AV27,Data!$C$18:$D$21,3,FALSE)</f>
        <v>0.51</v>
      </c>
      <c r="AX27" s="27">
        <f t="shared" si="8"/>
        <v>0</v>
      </c>
      <c r="AY27" s="15">
        <v>0</v>
      </c>
      <c r="AZ27" s="23" t="s">
        <v>48</v>
      </c>
      <c r="BA27" s="74">
        <f>HLOOKUP(AZ27,Data!$C$18:$D$21,4,FALSE)</f>
        <v>0.26</v>
      </c>
      <c r="BB27" s="27">
        <f t="shared" si="9"/>
        <v>0</v>
      </c>
      <c r="BC27" s="15">
        <v>0</v>
      </c>
      <c r="BD27" s="16" t="s">
        <v>50</v>
      </c>
      <c r="BE27" s="74">
        <f>VLOOKUP(BD27,Data!$B$4:$D$11,2,TRUE)</f>
        <v>37.299999999999997</v>
      </c>
      <c r="BF27" s="27">
        <f t="shared" si="10"/>
        <v>0</v>
      </c>
      <c r="BG27" s="15">
        <v>0</v>
      </c>
      <c r="BH27" s="16" t="s">
        <v>50</v>
      </c>
      <c r="BI27" s="74">
        <f>VLOOKUP(BH27,Data!$B$4:$D$11,3,TRUE)</f>
        <v>80</v>
      </c>
      <c r="BJ27" s="27">
        <f t="shared" si="11"/>
        <v>0</v>
      </c>
      <c r="BK27" s="15">
        <v>0</v>
      </c>
      <c r="BL27" s="16" t="s">
        <v>51</v>
      </c>
      <c r="BM27" s="74">
        <f>VLOOKUP(BL27,Data!$B$24:$E$26,2,FALSE)</f>
        <v>15.13</v>
      </c>
      <c r="BN27" s="27">
        <f t="shared" si="12"/>
        <v>0</v>
      </c>
      <c r="BO27" s="15">
        <v>0</v>
      </c>
      <c r="BP27" s="16" t="s">
        <v>51</v>
      </c>
      <c r="BQ27" s="74">
        <f>VLOOKUP(BP27,Data!$B$24:$E$26,3,FALSE)</f>
        <v>21.16</v>
      </c>
      <c r="BR27" s="27">
        <f t="shared" si="13"/>
        <v>0</v>
      </c>
      <c r="BS27" s="15">
        <v>0</v>
      </c>
      <c r="BT27" s="16" t="s">
        <v>52</v>
      </c>
      <c r="BU27" s="74">
        <f>VLOOKUP(BT27,Data!$B$24:$E$26,4,FALSE)</f>
        <v>42.61</v>
      </c>
      <c r="BV27" s="27">
        <f t="shared" si="14"/>
        <v>0</v>
      </c>
      <c r="BW27" s="76">
        <f t="shared" si="15"/>
        <v>408.61303000000004</v>
      </c>
      <c r="BX27" s="77">
        <f t="shared" si="16"/>
        <v>0.19457763333333336</v>
      </c>
    </row>
    <row r="28" spans="2:76" s="24" customFormat="1" ht="14.4" x14ac:dyDescent="0.3">
      <c r="B28" s="15">
        <v>21</v>
      </c>
      <c r="C28" s="26" t="s">
        <v>68</v>
      </c>
      <c r="D28" s="16" t="s">
        <v>38</v>
      </c>
      <c r="E28" s="73">
        <v>15985</v>
      </c>
      <c r="F28" s="19">
        <v>2</v>
      </c>
      <c r="G28" s="26" t="s">
        <v>39</v>
      </c>
      <c r="H28" s="16" t="s">
        <v>54</v>
      </c>
      <c r="I28" s="26" t="s">
        <v>67</v>
      </c>
      <c r="J28" s="16" t="s">
        <v>74</v>
      </c>
      <c r="K28" s="33">
        <v>45</v>
      </c>
      <c r="L28" s="17">
        <v>5</v>
      </c>
      <c r="M28" s="26" t="s">
        <v>43</v>
      </c>
      <c r="N28" s="21" t="s">
        <v>44</v>
      </c>
      <c r="O28" s="15">
        <v>2308577</v>
      </c>
      <c r="P28" s="16" t="s">
        <v>45</v>
      </c>
      <c r="Q28" s="74">
        <f>HLOOKUP(P28,Data!$C$28:$I$32,2,FALSE)</f>
        <v>9.7199999999999995E-2</v>
      </c>
      <c r="R28" s="27">
        <f t="shared" si="0"/>
        <v>224393.6844</v>
      </c>
      <c r="S28" s="15">
        <v>0</v>
      </c>
      <c r="T28" s="16" t="s">
        <v>45</v>
      </c>
      <c r="U28" s="74">
        <f>HLOOKUP(T28,Data!$C$28:$I$32,3,FALSE)</f>
        <v>0.12089999999999999</v>
      </c>
      <c r="V28" s="27">
        <f t="shared" si="1"/>
        <v>0</v>
      </c>
      <c r="W28" s="75">
        <v>10632977</v>
      </c>
      <c r="X28" s="16" t="s">
        <v>46</v>
      </c>
      <c r="Y28" s="74">
        <f>HLOOKUP(X28,Data!$C$28:$I$32,4,FALSE)</f>
        <v>8.8800000000000004E-2</v>
      </c>
      <c r="Z28" s="27">
        <f t="shared" si="2"/>
        <v>944208.35759999999</v>
      </c>
      <c r="AA28" s="15">
        <v>0</v>
      </c>
      <c r="AB28" s="16" t="s">
        <v>45</v>
      </c>
      <c r="AC28" s="74">
        <f>HLOOKUP(AB28,Data!$C$28:$I$32,5,FALSE)</f>
        <v>0.17219999999999999</v>
      </c>
      <c r="AD28" s="27">
        <f t="shared" si="3"/>
        <v>0</v>
      </c>
      <c r="AE28" s="15">
        <v>1305860</v>
      </c>
      <c r="AF28" s="16" t="s">
        <v>47</v>
      </c>
      <c r="AG28" s="74">
        <f>HLOOKUP(AF28,Data!$C$13:$D$16,2,FALSE)</f>
        <v>1.55</v>
      </c>
      <c r="AH28" s="27">
        <f t="shared" si="4"/>
        <v>2024083</v>
      </c>
      <c r="AI28" s="15">
        <v>0</v>
      </c>
      <c r="AJ28" s="16" t="s">
        <v>47</v>
      </c>
      <c r="AK28" s="74">
        <f>HLOOKUP(AJ28,Data!$C$13:$D$16,3,FALSE)</f>
        <v>2.76</v>
      </c>
      <c r="AL28" s="27">
        <f t="shared" si="5"/>
        <v>0</v>
      </c>
      <c r="AM28" s="15">
        <v>205828</v>
      </c>
      <c r="AN28" s="16" t="s">
        <v>47</v>
      </c>
      <c r="AO28" s="74">
        <f>HLOOKUP(AN28,Data!$C$13:$D$16,4,FALSE)</f>
        <v>1.99</v>
      </c>
      <c r="AP28" s="27">
        <f t="shared" si="6"/>
        <v>409597.72</v>
      </c>
      <c r="AQ28" s="15">
        <v>0</v>
      </c>
      <c r="AR28" s="23" t="s">
        <v>48</v>
      </c>
      <c r="AS28" s="74">
        <f>HLOOKUP(AR28,Data!$C$18:$D$21,2,FALSE)</f>
        <v>0.43</v>
      </c>
      <c r="AT28" s="27">
        <f t="shared" si="7"/>
        <v>0</v>
      </c>
      <c r="AU28" s="15">
        <v>0</v>
      </c>
      <c r="AV28" s="23" t="s">
        <v>48</v>
      </c>
      <c r="AW28" s="74">
        <f>HLOOKUP(AV28,Data!$C$18:$D$21,3,FALSE)</f>
        <v>0.51</v>
      </c>
      <c r="AX28" s="27">
        <f t="shared" si="8"/>
        <v>0</v>
      </c>
      <c r="AY28" s="15">
        <v>0</v>
      </c>
      <c r="AZ28" s="23" t="s">
        <v>48</v>
      </c>
      <c r="BA28" s="74">
        <f>HLOOKUP(AZ28,Data!$C$18:$D$21,4,FALSE)</f>
        <v>0.26</v>
      </c>
      <c r="BB28" s="27">
        <f t="shared" si="9"/>
        <v>0</v>
      </c>
      <c r="BC28" s="15">
        <v>0</v>
      </c>
      <c r="BD28" s="16" t="s">
        <v>50</v>
      </c>
      <c r="BE28" s="74">
        <f>VLOOKUP(BD28,Data!$B$4:$D$11,2,TRUE)</f>
        <v>37.299999999999997</v>
      </c>
      <c r="BF28" s="27">
        <f t="shared" si="10"/>
        <v>0</v>
      </c>
      <c r="BG28" s="15">
        <v>0</v>
      </c>
      <c r="BH28" s="16" t="s">
        <v>50</v>
      </c>
      <c r="BI28" s="74">
        <f>VLOOKUP(BH28,Data!$B$4:$D$11,3,TRUE)</f>
        <v>80</v>
      </c>
      <c r="BJ28" s="27">
        <f t="shared" si="11"/>
        <v>0</v>
      </c>
      <c r="BK28" s="15">
        <v>0</v>
      </c>
      <c r="BL28" s="16" t="s">
        <v>51</v>
      </c>
      <c r="BM28" s="74">
        <f>VLOOKUP(BL28,Data!$B$24:$E$26,2,FALSE)</f>
        <v>15.13</v>
      </c>
      <c r="BN28" s="27">
        <f t="shared" si="12"/>
        <v>0</v>
      </c>
      <c r="BO28" s="15">
        <v>0</v>
      </c>
      <c r="BP28" s="16" t="s">
        <v>51</v>
      </c>
      <c r="BQ28" s="74">
        <f>VLOOKUP(BP28,Data!$B$24:$E$26,3,FALSE)</f>
        <v>21.16</v>
      </c>
      <c r="BR28" s="27">
        <f t="shared" si="13"/>
        <v>0</v>
      </c>
      <c r="BS28" s="15">
        <v>0</v>
      </c>
      <c r="BT28" s="16" t="s">
        <v>52</v>
      </c>
      <c r="BU28" s="74">
        <f>VLOOKUP(BT28,Data!$B$24:$E$26,4,FALSE)</f>
        <v>42.61</v>
      </c>
      <c r="BV28" s="27">
        <f t="shared" si="14"/>
        <v>0</v>
      </c>
      <c r="BW28" s="76">
        <f t="shared" si="15"/>
        <v>3602.2827619999998</v>
      </c>
      <c r="BX28" s="77">
        <f t="shared" si="16"/>
        <v>0.22535394194557395</v>
      </c>
    </row>
    <row r="29" spans="2:76" s="24" customFormat="1" ht="14.4" x14ac:dyDescent="0.3">
      <c r="B29" s="15">
        <v>22</v>
      </c>
      <c r="C29" s="26" t="s">
        <v>53</v>
      </c>
      <c r="D29" s="16" t="s">
        <v>38</v>
      </c>
      <c r="E29" s="73">
        <v>3932</v>
      </c>
      <c r="F29" s="19">
        <v>4</v>
      </c>
      <c r="G29" s="26" t="s">
        <v>39</v>
      </c>
      <c r="H29" s="16" t="s">
        <v>69</v>
      </c>
      <c r="I29" s="26" t="s">
        <v>41</v>
      </c>
      <c r="J29" s="16" t="s">
        <v>42</v>
      </c>
      <c r="K29" s="33">
        <v>5.74</v>
      </c>
      <c r="L29" s="17">
        <v>2.5</v>
      </c>
      <c r="M29" s="26" t="s">
        <v>43</v>
      </c>
      <c r="N29" s="21" t="s">
        <v>60</v>
      </c>
      <c r="O29" s="15">
        <v>0</v>
      </c>
      <c r="P29" s="16" t="s">
        <v>45</v>
      </c>
      <c r="Q29" s="74">
        <f>HLOOKUP(P29,Data!$C$28:$I$32,2,FALSE)</f>
        <v>9.7199999999999995E-2</v>
      </c>
      <c r="R29" s="27">
        <f t="shared" si="0"/>
        <v>0</v>
      </c>
      <c r="S29" s="15">
        <v>0</v>
      </c>
      <c r="T29" s="16" t="s">
        <v>45</v>
      </c>
      <c r="U29" s="74">
        <f>HLOOKUP(T29,Data!$C$28:$I$32,3,FALSE)</f>
        <v>0.12089999999999999</v>
      </c>
      <c r="V29" s="27">
        <f t="shared" si="1"/>
        <v>0</v>
      </c>
      <c r="W29" s="75">
        <v>5569323</v>
      </c>
      <c r="X29" s="16" t="s">
        <v>61</v>
      </c>
      <c r="Y29" s="74">
        <f>HLOOKUP(X29,Data!$C$28:$I$32,4,FALSE)</f>
        <v>0.1203</v>
      </c>
      <c r="Z29" s="27">
        <f t="shared" si="2"/>
        <v>669989.55689999997</v>
      </c>
      <c r="AA29" s="15">
        <v>0</v>
      </c>
      <c r="AB29" s="16" t="s">
        <v>45</v>
      </c>
      <c r="AC29" s="74">
        <f>HLOOKUP(AB29,Data!$C$28:$I$32,5,FALSE)</f>
        <v>0.17219999999999999</v>
      </c>
      <c r="AD29" s="27">
        <f t="shared" si="3"/>
        <v>0</v>
      </c>
      <c r="AE29" s="15">
        <v>0</v>
      </c>
      <c r="AF29" s="16" t="s">
        <v>47</v>
      </c>
      <c r="AG29" s="74">
        <f>HLOOKUP(AF29,Data!$C$13:$D$16,2,FALSE)</f>
        <v>1.55</v>
      </c>
      <c r="AH29" s="27">
        <f t="shared" si="4"/>
        <v>0</v>
      </c>
      <c r="AI29" s="15">
        <v>0</v>
      </c>
      <c r="AJ29" s="16" t="s">
        <v>47</v>
      </c>
      <c r="AK29" s="74">
        <f>HLOOKUP(AJ29,Data!$C$13:$D$16,3,FALSE)</f>
        <v>2.76</v>
      </c>
      <c r="AL29" s="27">
        <f t="shared" si="5"/>
        <v>0</v>
      </c>
      <c r="AM29" s="15">
        <v>441951</v>
      </c>
      <c r="AN29" s="16" t="s">
        <v>47</v>
      </c>
      <c r="AO29" s="74">
        <f>HLOOKUP(AN29,Data!$C$13:$D$16,4,FALSE)</f>
        <v>1.99</v>
      </c>
      <c r="AP29" s="27">
        <f t="shared" si="6"/>
        <v>879482.49</v>
      </c>
      <c r="AQ29" s="15">
        <v>0</v>
      </c>
      <c r="AR29" s="23" t="s">
        <v>48</v>
      </c>
      <c r="AS29" s="74">
        <f>HLOOKUP(AR29,Data!$C$18:$D$21,2,FALSE)</f>
        <v>0.43</v>
      </c>
      <c r="AT29" s="27">
        <f t="shared" si="7"/>
        <v>0</v>
      </c>
      <c r="AU29" s="15">
        <v>0</v>
      </c>
      <c r="AV29" s="23" t="s">
        <v>48</v>
      </c>
      <c r="AW29" s="74">
        <f>HLOOKUP(AV29,Data!$C$18:$D$21,3,FALSE)</f>
        <v>0.51</v>
      </c>
      <c r="AX29" s="27">
        <f t="shared" si="8"/>
        <v>0</v>
      </c>
      <c r="AY29" s="15">
        <v>0</v>
      </c>
      <c r="AZ29" s="23" t="s">
        <v>48</v>
      </c>
      <c r="BA29" s="74">
        <f>HLOOKUP(AZ29,Data!$C$18:$D$21,4,FALSE)</f>
        <v>0.26</v>
      </c>
      <c r="BB29" s="27">
        <f t="shared" si="9"/>
        <v>0</v>
      </c>
      <c r="BC29" s="15">
        <v>0</v>
      </c>
      <c r="BD29" s="16" t="s">
        <v>50</v>
      </c>
      <c r="BE29" s="74">
        <f>VLOOKUP(BD29,Data!$B$4:$D$11,2,TRUE)</f>
        <v>37.299999999999997</v>
      </c>
      <c r="BF29" s="27">
        <f t="shared" si="10"/>
        <v>0</v>
      </c>
      <c r="BG29" s="15">
        <v>0</v>
      </c>
      <c r="BH29" s="16" t="s">
        <v>50</v>
      </c>
      <c r="BI29" s="74">
        <f>VLOOKUP(BH29,Data!$B$4:$D$11,3,TRUE)</f>
        <v>80</v>
      </c>
      <c r="BJ29" s="27">
        <f t="shared" si="11"/>
        <v>0</v>
      </c>
      <c r="BK29" s="15">
        <v>0</v>
      </c>
      <c r="BL29" s="16" t="s">
        <v>51</v>
      </c>
      <c r="BM29" s="74">
        <f>VLOOKUP(BL29,Data!$B$24:$E$26,2,FALSE)</f>
        <v>15.13</v>
      </c>
      <c r="BN29" s="27">
        <f t="shared" si="12"/>
        <v>0</v>
      </c>
      <c r="BO29" s="15">
        <v>0</v>
      </c>
      <c r="BP29" s="16" t="s">
        <v>51</v>
      </c>
      <c r="BQ29" s="74">
        <f>VLOOKUP(BP29,Data!$B$24:$E$26,3,FALSE)</f>
        <v>21.16</v>
      </c>
      <c r="BR29" s="27">
        <f t="shared" si="13"/>
        <v>0</v>
      </c>
      <c r="BS29" s="15">
        <v>0</v>
      </c>
      <c r="BT29" s="16" t="s">
        <v>52</v>
      </c>
      <c r="BU29" s="74">
        <f>VLOOKUP(BT29,Data!$B$24:$E$26,4,FALSE)</f>
        <v>42.61</v>
      </c>
      <c r="BV29" s="27">
        <f t="shared" si="14"/>
        <v>0</v>
      </c>
      <c r="BW29" s="76">
        <f t="shared" si="15"/>
        <v>1549.4720468999999</v>
      </c>
      <c r="BX29" s="77">
        <f t="shared" si="16"/>
        <v>0.39406715333163783</v>
      </c>
    </row>
    <row r="30" spans="2:76" s="24" customFormat="1" ht="14.4" x14ac:dyDescent="0.3">
      <c r="B30" s="15">
        <v>23</v>
      </c>
      <c r="C30" s="26" t="s">
        <v>68</v>
      </c>
      <c r="D30" s="16" t="s">
        <v>38</v>
      </c>
      <c r="E30" s="73">
        <v>3460</v>
      </c>
      <c r="F30" s="19">
        <v>2</v>
      </c>
      <c r="G30" s="26" t="s">
        <v>39</v>
      </c>
      <c r="H30" s="16" t="s">
        <v>40</v>
      </c>
      <c r="I30" s="26" t="s">
        <v>41</v>
      </c>
      <c r="J30" s="16" t="s">
        <v>55</v>
      </c>
      <c r="K30" s="33">
        <v>4</v>
      </c>
      <c r="L30" s="17">
        <v>4</v>
      </c>
      <c r="M30" s="26" t="s">
        <v>81</v>
      </c>
      <c r="N30" s="21" t="s">
        <v>44</v>
      </c>
      <c r="O30" s="15">
        <v>0</v>
      </c>
      <c r="P30" s="16" t="s">
        <v>45</v>
      </c>
      <c r="Q30" s="74">
        <f>HLOOKUP(P30,Data!$C$28:$I$32,2,FALSE)</f>
        <v>9.7199999999999995E-2</v>
      </c>
      <c r="R30" s="27">
        <f t="shared" si="0"/>
        <v>0</v>
      </c>
      <c r="S30" s="15">
        <v>0</v>
      </c>
      <c r="T30" s="16" t="s">
        <v>45</v>
      </c>
      <c r="U30" s="74">
        <f>HLOOKUP(T30,Data!$C$28:$I$32,3,FALSE)</f>
        <v>0.12089999999999999</v>
      </c>
      <c r="V30" s="27">
        <f t="shared" si="1"/>
        <v>0</v>
      </c>
      <c r="W30" s="75">
        <v>2793100</v>
      </c>
      <c r="X30" s="16" t="s">
        <v>61</v>
      </c>
      <c r="Y30" s="74">
        <f>HLOOKUP(X30,Data!$C$28:$I$32,4,FALSE)</f>
        <v>0.1203</v>
      </c>
      <c r="Z30" s="27">
        <f t="shared" si="2"/>
        <v>336009.93</v>
      </c>
      <c r="AA30" s="15">
        <v>0</v>
      </c>
      <c r="AB30" s="16" t="s">
        <v>45</v>
      </c>
      <c r="AC30" s="74">
        <f>HLOOKUP(AB30,Data!$C$28:$I$32,5,FALSE)</f>
        <v>0.17219999999999999</v>
      </c>
      <c r="AD30" s="27">
        <f t="shared" si="3"/>
        <v>0</v>
      </c>
      <c r="AE30" s="15">
        <v>90435</v>
      </c>
      <c r="AF30" s="16" t="s">
        <v>47</v>
      </c>
      <c r="AG30" s="74">
        <f>HLOOKUP(AF30,Data!$C$13:$D$16,2,FALSE)</f>
        <v>1.55</v>
      </c>
      <c r="AH30" s="27">
        <f t="shared" si="4"/>
        <v>140174.25</v>
      </c>
      <c r="AI30" s="28">
        <v>0</v>
      </c>
      <c r="AJ30" s="16" t="s">
        <v>47</v>
      </c>
      <c r="AK30" s="74">
        <f>HLOOKUP(AJ30,Data!$C$13:$D$16,3,FALSE)</f>
        <v>2.76</v>
      </c>
      <c r="AL30" s="27">
        <f t="shared" si="5"/>
        <v>0</v>
      </c>
      <c r="AM30" s="28">
        <v>116327</v>
      </c>
      <c r="AN30" s="16" t="s">
        <v>47</v>
      </c>
      <c r="AO30" s="74">
        <f>HLOOKUP(AN30,Data!$C$13:$D$16,4,FALSE)</f>
        <v>1.99</v>
      </c>
      <c r="AP30" s="27">
        <f t="shared" si="6"/>
        <v>231490.73</v>
      </c>
      <c r="AQ30" s="15">
        <v>518007</v>
      </c>
      <c r="AR30" s="23" t="s">
        <v>48</v>
      </c>
      <c r="AS30" s="74">
        <f>HLOOKUP(AR30,Data!$C$18:$D$21,2,FALSE)</f>
        <v>0.43</v>
      </c>
      <c r="AT30" s="27">
        <f t="shared" si="7"/>
        <v>222743.01</v>
      </c>
      <c r="AU30" s="15">
        <v>0</v>
      </c>
      <c r="AV30" s="23" t="s">
        <v>48</v>
      </c>
      <c r="AW30" s="74">
        <f>HLOOKUP(AV30,Data!$C$18:$D$21,3,FALSE)</f>
        <v>0.51</v>
      </c>
      <c r="AX30" s="27">
        <f t="shared" si="8"/>
        <v>0</v>
      </c>
      <c r="AY30" s="15">
        <v>0</v>
      </c>
      <c r="AZ30" s="23" t="s">
        <v>48</v>
      </c>
      <c r="BA30" s="74">
        <f>HLOOKUP(AZ30,Data!$C$18:$D$21,4,FALSE)</f>
        <v>0.26</v>
      </c>
      <c r="BB30" s="27">
        <f t="shared" si="9"/>
        <v>0</v>
      </c>
      <c r="BC30" s="15">
        <v>0</v>
      </c>
      <c r="BD30" s="16" t="s">
        <v>50</v>
      </c>
      <c r="BE30" s="74">
        <f>VLOOKUP(BD30,Data!$B$4:$D$11,2,TRUE)</f>
        <v>37.299999999999997</v>
      </c>
      <c r="BF30" s="27">
        <f t="shared" si="10"/>
        <v>0</v>
      </c>
      <c r="BG30" s="15">
        <v>0</v>
      </c>
      <c r="BH30" s="16" t="s">
        <v>50</v>
      </c>
      <c r="BI30" s="74">
        <f>VLOOKUP(BH30,Data!$B$4:$D$11,3,TRUE)</f>
        <v>80</v>
      </c>
      <c r="BJ30" s="27">
        <f t="shared" si="11"/>
        <v>0</v>
      </c>
      <c r="BK30" s="15">
        <v>0</v>
      </c>
      <c r="BL30" s="16" t="s">
        <v>51</v>
      </c>
      <c r="BM30" s="74">
        <f>VLOOKUP(BL30,Data!$B$24:$E$26,2,FALSE)</f>
        <v>15.13</v>
      </c>
      <c r="BN30" s="27">
        <f t="shared" si="12"/>
        <v>0</v>
      </c>
      <c r="BO30" s="15">
        <v>0</v>
      </c>
      <c r="BP30" s="16" t="s">
        <v>51</v>
      </c>
      <c r="BQ30" s="74">
        <f>VLOOKUP(BP30,Data!$B$24:$E$26,3,FALSE)</f>
        <v>21.16</v>
      </c>
      <c r="BR30" s="27">
        <f t="shared" si="13"/>
        <v>0</v>
      </c>
      <c r="BS30" s="15">
        <v>0</v>
      </c>
      <c r="BT30" s="16" t="s">
        <v>52</v>
      </c>
      <c r="BU30" s="74">
        <f>VLOOKUP(BT30,Data!$B$24:$E$26,4,FALSE)</f>
        <v>42.61</v>
      </c>
      <c r="BV30" s="27">
        <f t="shared" si="14"/>
        <v>0</v>
      </c>
      <c r="BW30" s="76">
        <f t="shared" si="15"/>
        <v>930.41791999999998</v>
      </c>
      <c r="BX30" s="77">
        <f t="shared" si="16"/>
        <v>0.26890691329479766</v>
      </c>
    </row>
    <row r="31" spans="2:76" s="24" customFormat="1" ht="14.4" x14ac:dyDescent="0.3">
      <c r="B31" s="15">
        <v>24</v>
      </c>
      <c r="C31" s="26" t="s">
        <v>72</v>
      </c>
      <c r="D31" s="16" t="s">
        <v>38</v>
      </c>
      <c r="E31" s="73">
        <v>11500</v>
      </c>
      <c r="F31" s="19">
        <v>7</v>
      </c>
      <c r="G31" s="26" t="s">
        <v>39</v>
      </c>
      <c r="H31" s="16" t="s">
        <v>40</v>
      </c>
      <c r="I31" s="26" t="s">
        <v>41</v>
      </c>
      <c r="J31" s="16" t="s">
        <v>42</v>
      </c>
      <c r="K31" s="33">
        <v>6</v>
      </c>
      <c r="L31" s="17">
        <v>2.5</v>
      </c>
      <c r="M31" s="26" t="s">
        <v>43</v>
      </c>
      <c r="N31" s="21" t="s">
        <v>60</v>
      </c>
      <c r="O31" s="15">
        <v>0</v>
      </c>
      <c r="P31" s="16" t="s">
        <v>45</v>
      </c>
      <c r="Q31" s="74">
        <f>HLOOKUP(P31,Data!$C$28:$I$32,2,FALSE)</f>
        <v>9.7199999999999995E-2</v>
      </c>
      <c r="R31" s="27">
        <f t="shared" si="0"/>
        <v>0</v>
      </c>
      <c r="S31" s="15">
        <v>0</v>
      </c>
      <c r="T31" s="16" t="s">
        <v>45</v>
      </c>
      <c r="U31" s="74">
        <f>HLOOKUP(T31,Data!$C$28:$I$32,3,FALSE)</f>
        <v>0.12089999999999999</v>
      </c>
      <c r="V31" s="27">
        <f t="shared" si="1"/>
        <v>0</v>
      </c>
      <c r="W31" s="75">
        <v>12826632</v>
      </c>
      <c r="X31" s="16" t="s">
        <v>46</v>
      </c>
      <c r="Y31" s="74">
        <f>HLOOKUP(X31,Data!$C$28:$I$32,4,FALSE)</f>
        <v>8.8800000000000004E-2</v>
      </c>
      <c r="Z31" s="27">
        <f t="shared" si="2"/>
        <v>1139004.9216</v>
      </c>
      <c r="AA31" s="15">
        <v>720000</v>
      </c>
      <c r="AB31" s="16" t="s">
        <v>61</v>
      </c>
      <c r="AC31" s="74">
        <f>HLOOKUP(AB31,Data!$C$28:$I$32,5,FALSE)</f>
        <v>0.13830000000000001</v>
      </c>
      <c r="AD31" s="27">
        <f t="shared" si="3"/>
        <v>99576</v>
      </c>
      <c r="AE31" s="15">
        <v>0</v>
      </c>
      <c r="AF31" s="16" t="s">
        <v>47</v>
      </c>
      <c r="AG31" s="74">
        <f>HLOOKUP(AF31,Data!$C$13:$D$16,2,FALSE)</f>
        <v>1.55</v>
      </c>
      <c r="AH31" s="27">
        <f t="shared" si="4"/>
        <v>0</v>
      </c>
      <c r="AI31" s="28">
        <v>0</v>
      </c>
      <c r="AJ31" s="16" t="s">
        <v>47</v>
      </c>
      <c r="AK31" s="74">
        <f>HLOOKUP(AJ31,Data!$C$13:$D$16,3,FALSE)</f>
        <v>2.76</v>
      </c>
      <c r="AL31" s="27">
        <f t="shared" si="5"/>
        <v>0</v>
      </c>
      <c r="AM31" s="28">
        <v>568641</v>
      </c>
      <c r="AN31" s="16" t="s">
        <v>47</v>
      </c>
      <c r="AO31" s="74">
        <f>HLOOKUP(AN31,Data!$C$13:$D$16,4,FALSE)</f>
        <v>1.99</v>
      </c>
      <c r="AP31" s="27">
        <f t="shared" si="6"/>
        <v>1131595.5900000001</v>
      </c>
      <c r="AQ31" s="15">
        <v>0</v>
      </c>
      <c r="AR31" s="23" t="s">
        <v>48</v>
      </c>
      <c r="AS31" s="74">
        <f>HLOOKUP(AR31,Data!$C$18:$D$21,2,FALSE)</f>
        <v>0.43</v>
      </c>
      <c r="AT31" s="27">
        <f t="shared" si="7"/>
        <v>0</v>
      </c>
      <c r="AU31" s="15">
        <v>0</v>
      </c>
      <c r="AV31" s="23" t="s">
        <v>48</v>
      </c>
      <c r="AW31" s="74">
        <f>HLOOKUP(AV31,Data!$C$18:$D$21,3,FALSE)</f>
        <v>0.51</v>
      </c>
      <c r="AX31" s="27">
        <f t="shared" si="8"/>
        <v>0</v>
      </c>
      <c r="AY31" s="15">
        <v>0</v>
      </c>
      <c r="AZ31" s="23" t="s">
        <v>48</v>
      </c>
      <c r="BA31" s="74">
        <f>HLOOKUP(AZ31,Data!$C$18:$D$21,4,FALSE)</f>
        <v>0.26</v>
      </c>
      <c r="BB31" s="27">
        <f t="shared" si="9"/>
        <v>0</v>
      </c>
      <c r="BC31" s="15">
        <v>0</v>
      </c>
      <c r="BD31" s="16" t="s">
        <v>50</v>
      </c>
      <c r="BE31" s="74">
        <f>VLOOKUP(BD31,Data!$B$4:$D$11,2,TRUE)</f>
        <v>37.299999999999997</v>
      </c>
      <c r="BF31" s="27">
        <f t="shared" si="10"/>
        <v>0</v>
      </c>
      <c r="BG31" s="15">
        <v>0</v>
      </c>
      <c r="BH31" s="16" t="s">
        <v>50</v>
      </c>
      <c r="BI31" s="74">
        <f>VLOOKUP(BH31,Data!$B$4:$D$11,3,TRUE)</f>
        <v>80</v>
      </c>
      <c r="BJ31" s="27">
        <f t="shared" si="11"/>
        <v>0</v>
      </c>
      <c r="BK31" s="15">
        <v>0</v>
      </c>
      <c r="BL31" s="16" t="s">
        <v>51</v>
      </c>
      <c r="BM31" s="74">
        <f>VLOOKUP(BL31,Data!$B$24:$E$26,2,FALSE)</f>
        <v>15.13</v>
      </c>
      <c r="BN31" s="27">
        <f t="shared" si="12"/>
        <v>0</v>
      </c>
      <c r="BO31" s="15">
        <v>0</v>
      </c>
      <c r="BP31" s="16" t="s">
        <v>51</v>
      </c>
      <c r="BQ31" s="74">
        <f>VLOOKUP(BP31,Data!$B$24:$E$26,3,FALSE)</f>
        <v>21.16</v>
      </c>
      <c r="BR31" s="27">
        <f t="shared" si="13"/>
        <v>0</v>
      </c>
      <c r="BS31" s="15">
        <v>0</v>
      </c>
      <c r="BT31" s="16" t="s">
        <v>52</v>
      </c>
      <c r="BU31" s="74">
        <f>VLOOKUP(BT31,Data!$B$24:$E$26,4,FALSE)</f>
        <v>42.61</v>
      </c>
      <c r="BV31" s="27">
        <f t="shared" si="14"/>
        <v>0</v>
      </c>
      <c r="BW31" s="76">
        <f t="shared" si="15"/>
        <v>2370.1765115999997</v>
      </c>
      <c r="BX31" s="77">
        <f t="shared" si="16"/>
        <v>0.20610230535652171</v>
      </c>
    </row>
    <row r="32" spans="2:76" s="24" customFormat="1" ht="14.4" x14ac:dyDescent="0.3">
      <c r="B32" s="15">
        <v>25</v>
      </c>
      <c r="C32" s="26" t="s">
        <v>53</v>
      </c>
      <c r="D32" s="16" t="s">
        <v>38</v>
      </c>
      <c r="E32" s="73">
        <v>9483</v>
      </c>
      <c r="F32" s="19">
        <v>8</v>
      </c>
      <c r="G32" s="26" t="s">
        <v>39</v>
      </c>
      <c r="H32" s="16" t="s">
        <v>69</v>
      </c>
      <c r="I32" s="26" t="s">
        <v>41</v>
      </c>
      <c r="J32" s="16" t="s">
        <v>42</v>
      </c>
      <c r="K32" s="33">
        <v>5</v>
      </c>
      <c r="L32" s="17">
        <v>2.5</v>
      </c>
      <c r="M32" s="26" t="s">
        <v>43</v>
      </c>
      <c r="N32" s="21" t="s">
        <v>60</v>
      </c>
      <c r="O32" s="15">
        <v>0</v>
      </c>
      <c r="P32" s="16" t="s">
        <v>45</v>
      </c>
      <c r="Q32" s="74">
        <f>HLOOKUP(P32,Data!$C$28:$I$32,2,FALSE)</f>
        <v>9.7199999999999995E-2</v>
      </c>
      <c r="R32" s="27">
        <f t="shared" si="0"/>
        <v>0</v>
      </c>
      <c r="S32" s="15">
        <v>0</v>
      </c>
      <c r="T32" s="16" t="s">
        <v>45</v>
      </c>
      <c r="U32" s="74">
        <f>HLOOKUP(T32,Data!$C$28:$I$32,3,FALSE)</f>
        <v>0.12089999999999999</v>
      </c>
      <c r="V32" s="27">
        <f t="shared" si="1"/>
        <v>0</v>
      </c>
      <c r="W32" s="75">
        <v>13612812</v>
      </c>
      <c r="X32" s="16" t="s">
        <v>46</v>
      </c>
      <c r="Y32" s="74">
        <f>HLOOKUP(X32,Data!$C$28:$I$32,4,FALSE)</f>
        <v>8.8800000000000004E-2</v>
      </c>
      <c r="Z32" s="27">
        <f t="shared" si="2"/>
        <v>1208817.7056</v>
      </c>
      <c r="AA32" s="15">
        <v>0</v>
      </c>
      <c r="AB32" s="16" t="s">
        <v>45</v>
      </c>
      <c r="AC32" s="74">
        <f>HLOOKUP(AB32,Data!$C$28:$I$32,5,FALSE)</f>
        <v>0.17219999999999999</v>
      </c>
      <c r="AD32" s="27">
        <f t="shared" si="3"/>
        <v>0</v>
      </c>
      <c r="AE32" s="15">
        <v>0</v>
      </c>
      <c r="AF32" s="16" t="s">
        <v>47</v>
      </c>
      <c r="AG32" s="74">
        <f>HLOOKUP(AF32,Data!$C$13:$D$16,2,FALSE)</f>
        <v>1.55</v>
      </c>
      <c r="AH32" s="27">
        <f t="shared" si="4"/>
        <v>0</v>
      </c>
      <c r="AI32" s="15">
        <v>0</v>
      </c>
      <c r="AJ32" s="16" t="s">
        <v>47</v>
      </c>
      <c r="AK32" s="74">
        <f>HLOOKUP(AJ32,Data!$C$13:$D$16,3,FALSE)</f>
        <v>2.76</v>
      </c>
      <c r="AL32" s="27">
        <f t="shared" si="5"/>
        <v>0</v>
      </c>
      <c r="AM32" s="15">
        <v>481132</v>
      </c>
      <c r="AN32" s="16" t="s">
        <v>47</v>
      </c>
      <c r="AO32" s="74">
        <f>HLOOKUP(AN32,Data!$C$13:$D$16,4,FALSE)</f>
        <v>1.99</v>
      </c>
      <c r="AP32" s="27">
        <f t="shared" si="6"/>
        <v>957452.68</v>
      </c>
      <c r="AQ32" s="15">
        <v>0</v>
      </c>
      <c r="AR32" s="23" t="s">
        <v>48</v>
      </c>
      <c r="AS32" s="74">
        <f>HLOOKUP(AR32,Data!$C$18:$D$21,2,FALSE)</f>
        <v>0.43</v>
      </c>
      <c r="AT32" s="27">
        <f t="shared" si="7"/>
        <v>0</v>
      </c>
      <c r="AU32" s="15">
        <v>0</v>
      </c>
      <c r="AV32" s="23" t="s">
        <v>48</v>
      </c>
      <c r="AW32" s="74">
        <f>HLOOKUP(AV32,Data!$C$18:$D$21,3,FALSE)</f>
        <v>0.51</v>
      </c>
      <c r="AX32" s="27">
        <f t="shared" si="8"/>
        <v>0</v>
      </c>
      <c r="AY32" s="15">
        <v>0</v>
      </c>
      <c r="AZ32" s="23" t="s">
        <v>48</v>
      </c>
      <c r="BA32" s="74">
        <f>HLOOKUP(AZ32,Data!$C$18:$D$21,4,FALSE)</f>
        <v>0.26</v>
      </c>
      <c r="BB32" s="27">
        <f t="shared" si="9"/>
        <v>0</v>
      </c>
      <c r="BC32" s="15">
        <v>0</v>
      </c>
      <c r="BD32" s="16" t="s">
        <v>50</v>
      </c>
      <c r="BE32" s="74">
        <f>VLOOKUP(BD32,Data!$B$4:$D$11,2,TRUE)</f>
        <v>37.299999999999997</v>
      </c>
      <c r="BF32" s="27">
        <f t="shared" si="10"/>
        <v>0</v>
      </c>
      <c r="BG32" s="15">
        <v>0</v>
      </c>
      <c r="BH32" s="16" t="s">
        <v>50</v>
      </c>
      <c r="BI32" s="74">
        <f>VLOOKUP(BH32,Data!$B$4:$D$11,3,TRUE)</f>
        <v>80</v>
      </c>
      <c r="BJ32" s="27">
        <f t="shared" si="11"/>
        <v>0</v>
      </c>
      <c r="BK32" s="15">
        <v>0</v>
      </c>
      <c r="BL32" s="16" t="s">
        <v>51</v>
      </c>
      <c r="BM32" s="74">
        <f>VLOOKUP(BL32,Data!$B$24:$E$26,2,FALSE)</f>
        <v>15.13</v>
      </c>
      <c r="BN32" s="27">
        <f t="shared" si="12"/>
        <v>0</v>
      </c>
      <c r="BO32" s="15">
        <v>0</v>
      </c>
      <c r="BP32" s="16" t="s">
        <v>51</v>
      </c>
      <c r="BQ32" s="74">
        <f>VLOOKUP(BP32,Data!$B$24:$E$26,3,FALSE)</f>
        <v>21.16</v>
      </c>
      <c r="BR32" s="27">
        <f t="shared" si="13"/>
        <v>0</v>
      </c>
      <c r="BS32" s="15">
        <v>0</v>
      </c>
      <c r="BT32" s="16" t="s">
        <v>52</v>
      </c>
      <c r="BU32" s="74">
        <f>VLOOKUP(BT32,Data!$B$24:$E$26,4,FALSE)</f>
        <v>42.61</v>
      </c>
      <c r="BV32" s="27">
        <f t="shared" si="14"/>
        <v>0</v>
      </c>
      <c r="BW32" s="76">
        <f t="shared" si="15"/>
        <v>2166.2703856000003</v>
      </c>
      <c r="BX32" s="77">
        <f t="shared" si="16"/>
        <v>0.22843724407887803</v>
      </c>
    </row>
    <row r="33" spans="2:76" s="24" customFormat="1" ht="14.4" x14ac:dyDescent="0.3">
      <c r="B33" s="15">
        <v>26</v>
      </c>
      <c r="C33" s="26" t="s">
        <v>53</v>
      </c>
      <c r="D33" s="16" t="s">
        <v>38</v>
      </c>
      <c r="E33" s="73">
        <v>31774</v>
      </c>
      <c r="F33" s="19">
        <v>19</v>
      </c>
      <c r="G33" s="26" t="s">
        <v>83</v>
      </c>
      <c r="H33" s="16" t="s">
        <v>69</v>
      </c>
      <c r="I33" s="26" t="s">
        <v>41</v>
      </c>
      <c r="J33" s="16" t="s">
        <v>42</v>
      </c>
      <c r="K33" s="33">
        <v>8</v>
      </c>
      <c r="L33" s="17">
        <v>2.5</v>
      </c>
      <c r="M33" s="26" t="s">
        <v>84</v>
      </c>
      <c r="N33" s="21" t="s">
        <v>44</v>
      </c>
      <c r="O33" s="15">
        <v>106128</v>
      </c>
      <c r="P33" s="16" t="s">
        <v>45</v>
      </c>
      <c r="Q33" s="74">
        <f>HLOOKUP(P33,Data!$C$28:$I$32,2,FALSE)</f>
        <v>9.7199999999999995E-2</v>
      </c>
      <c r="R33" s="27">
        <f t="shared" si="0"/>
        <v>10315.641599999999</v>
      </c>
      <c r="S33" s="15">
        <v>0</v>
      </c>
      <c r="T33" s="16" t="s">
        <v>45</v>
      </c>
      <c r="U33" s="74">
        <f>HLOOKUP(T33,Data!$C$28:$I$32,3,FALSE)</f>
        <v>0.12089999999999999</v>
      </c>
      <c r="V33" s="27">
        <f t="shared" si="1"/>
        <v>0</v>
      </c>
      <c r="W33" s="75">
        <v>17581540.800000001</v>
      </c>
      <c r="X33" s="16" t="s">
        <v>71</v>
      </c>
      <c r="Y33" s="74">
        <f>HLOOKUP(X33,Data!$C$28:$I$32,4,FALSE)</f>
        <v>0.1391</v>
      </c>
      <c r="Z33" s="27">
        <f t="shared" si="2"/>
        <v>2445592.32528</v>
      </c>
      <c r="AA33" s="15">
        <v>28928379.600000001</v>
      </c>
      <c r="AB33" s="16" t="s">
        <v>71</v>
      </c>
      <c r="AC33" s="74">
        <f>HLOOKUP(AB33,Data!$C$28:$I$32,5,FALSE)</f>
        <v>0.159</v>
      </c>
      <c r="AD33" s="27">
        <f t="shared" si="3"/>
        <v>4599612.3563999999</v>
      </c>
      <c r="AE33" s="15">
        <v>198683.5</v>
      </c>
      <c r="AF33" s="16" t="s">
        <v>47</v>
      </c>
      <c r="AG33" s="74">
        <f>HLOOKUP(AF33,Data!$C$13:$D$16,2,FALSE)</f>
        <v>1.55</v>
      </c>
      <c r="AH33" s="27">
        <f t="shared" si="4"/>
        <v>307959.42499999999</v>
      </c>
      <c r="AI33" s="15">
        <v>0</v>
      </c>
      <c r="AJ33" s="16" t="s">
        <v>47</v>
      </c>
      <c r="AK33" s="74">
        <f>HLOOKUP(AJ33,Data!$C$13:$D$16,3,FALSE)</f>
        <v>2.76</v>
      </c>
      <c r="AL33" s="27">
        <f t="shared" si="5"/>
        <v>0</v>
      </c>
      <c r="AM33" s="15">
        <v>1502863.7</v>
      </c>
      <c r="AN33" s="16" t="s">
        <v>47</v>
      </c>
      <c r="AO33" s="74">
        <f>HLOOKUP(AN33,Data!$C$13:$D$16,4,FALSE)</f>
        <v>1.99</v>
      </c>
      <c r="AP33" s="27">
        <f t="shared" si="6"/>
        <v>2990698.7629999998</v>
      </c>
      <c r="AQ33" s="15">
        <v>0</v>
      </c>
      <c r="AR33" s="23" t="s">
        <v>48</v>
      </c>
      <c r="AS33" s="74">
        <f>HLOOKUP(AR33,Data!$C$18:$D$21,2,FALSE)</f>
        <v>0.43</v>
      </c>
      <c r="AT33" s="27">
        <f t="shared" si="7"/>
        <v>0</v>
      </c>
      <c r="AU33" s="15">
        <v>0</v>
      </c>
      <c r="AV33" s="23" t="s">
        <v>48</v>
      </c>
      <c r="AW33" s="74">
        <f>HLOOKUP(AV33,Data!$C$18:$D$21,3,FALSE)</f>
        <v>0.51</v>
      </c>
      <c r="AX33" s="27">
        <f t="shared" si="8"/>
        <v>0</v>
      </c>
      <c r="AY33" s="15">
        <v>0</v>
      </c>
      <c r="AZ33" s="23" t="s">
        <v>48</v>
      </c>
      <c r="BA33" s="74">
        <f>HLOOKUP(AZ33,Data!$C$18:$D$21,4,FALSE)</f>
        <v>0.26</v>
      </c>
      <c r="BB33" s="27">
        <f t="shared" si="9"/>
        <v>0</v>
      </c>
      <c r="BC33" s="15">
        <v>0</v>
      </c>
      <c r="BD33" s="16" t="s">
        <v>50</v>
      </c>
      <c r="BE33" s="74">
        <f>VLOOKUP(BD33,Data!$B$4:$D$11,2,TRUE)</f>
        <v>37.299999999999997</v>
      </c>
      <c r="BF33" s="27">
        <f t="shared" si="10"/>
        <v>0</v>
      </c>
      <c r="BG33" s="15">
        <v>0</v>
      </c>
      <c r="BH33" s="16" t="s">
        <v>50</v>
      </c>
      <c r="BI33" s="74">
        <f>VLOOKUP(BH33,Data!$B$4:$D$11,3,TRUE)</f>
        <v>80</v>
      </c>
      <c r="BJ33" s="27">
        <f t="shared" si="11"/>
        <v>0</v>
      </c>
      <c r="BK33" s="15">
        <v>0</v>
      </c>
      <c r="BL33" s="16" t="s">
        <v>51</v>
      </c>
      <c r="BM33" s="74">
        <f>VLOOKUP(BL33,Data!$B$24:$E$26,2,FALSE)</f>
        <v>15.13</v>
      </c>
      <c r="BN33" s="27">
        <f t="shared" si="12"/>
        <v>0</v>
      </c>
      <c r="BO33" s="15">
        <v>0</v>
      </c>
      <c r="BP33" s="16" t="s">
        <v>51</v>
      </c>
      <c r="BQ33" s="74">
        <f>VLOOKUP(BP33,Data!$B$24:$E$26,3,FALSE)</f>
        <v>21.16</v>
      </c>
      <c r="BR33" s="27">
        <f t="shared" si="13"/>
        <v>0</v>
      </c>
      <c r="BS33" s="15">
        <v>0</v>
      </c>
      <c r="BT33" s="16" t="s">
        <v>52</v>
      </c>
      <c r="BU33" s="74">
        <f>VLOOKUP(BT33,Data!$B$24:$E$26,4,FALSE)</f>
        <v>42.61</v>
      </c>
      <c r="BV33" s="27">
        <f t="shared" si="14"/>
        <v>0</v>
      </c>
      <c r="BW33" s="76">
        <f t="shared" si="15"/>
        <v>10354.178511279999</v>
      </c>
      <c r="BX33" s="77">
        <f t="shared" si="16"/>
        <v>0.32586953204758606</v>
      </c>
    </row>
    <row r="34" spans="2:76" s="24" customFormat="1" ht="14.4" x14ac:dyDescent="0.3">
      <c r="B34" s="15">
        <v>27</v>
      </c>
      <c r="C34" s="26" t="s">
        <v>72</v>
      </c>
      <c r="D34" s="16" t="s">
        <v>38</v>
      </c>
      <c r="E34" s="73">
        <v>2276</v>
      </c>
      <c r="F34" s="19">
        <v>7</v>
      </c>
      <c r="G34" s="26" t="s">
        <v>83</v>
      </c>
      <c r="H34" s="16" t="s">
        <v>64</v>
      </c>
      <c r="I34" s="26" t="s">
        <v>64</v>
      </c>
      <c r="J34" s="16" t="s">
        <v>37</v>
      </c>
      <c r="K34" s="33">
        <v>6.4</v>
      </c>
      <c r="L34" s="17">
        <v>3.5</v>
      </c>
      <c r="M34" s="26" t="s">
        <v>66</v>
      </c>
      <c r="N34" s="21" t="s">
        <v>44</v>
      </c>
      <c r="O34" s="15">
        <v>169800</v>
      </c>
      <c r="P34" s="16" t="s">
        <v>45</v>
      </c>
      <c r="Q34" s="74">
        <f>HLOOKUP(P34,Data!$C$28:$I$32,2,FALSE)</f>
        <v>9.7199999999999995E-2</v>
      </c>
      <c r="R34" s="27">
        <f t="shared" si="0"/>
        <v>16504.559999999998</v>
      </c>
      <c r="S34" s="15">
        <v>0</v>
      </c>
      <c r="T34" s="16" t="s">
        <v>45</v>
      </c>
      <c r="U34" s="74">
        <f>HLOOKUP(T34,Data!$C$28:$I$32,3,FALSE)</f>
        <v>0.12089999999999999</v>
      </c>
      <c r="V34" s="27">
        <f t="shared" si="1"/>
        <v>0</v>
      </c>
      <c r="W34" s="75">
        <v>0</v>
      </c>
      <c r="X34" s="16" t="s">
        <v>45</v>
      </c>
      <c r="Y34" s="74">
        <f>HLOOKUP(X34,Data!$C$28:$I$32,4,FALSE)</f>
        <v>0.14949999999999999</v>
      </c>
      <c r="Z34" s="27">
        <f t="shared" si="2"/>
        <v>0</v>
      </c>
      <c r="AA34" s="15">
        <v>1746336</v>
      </c>
      <c r="AB34" s="16" t="s">
        <v>61</v>
      </c>
      <c r="AC34" s="74">
        <f>HLOOKUP(AB34,Data!$C$28:$I$32,5,FALSE)</f>
        <v>0.13830000000000001</v>
      </c>
      <c r="AD34" s="27">
        <f t="shared" si="3"/>
        <v>241518.26880000002</v>
      </c>
      <c r="AE34" s="15">
        <v>10296</v>
      </c>
      <c r="AF34" s="16" t="s">
        <v>47</v>
      </c>
      <c r="AG34" s="74">
        <f>HLOOKUP(AF34,Data!$C$13:$D$16,2,FALSE)</f>
        <v>1.55</v>
      </c>
      <c r="AH34" s="27">
        <f t="shared" si="4"/>
        <v>15958.800000000001</v>
      </c>
      <c r="AI34" s="15">
        <v>0</v>
      </c>
      <c r="AJ34" s="16" t="s">
        <v>47</v>
      </c>
      <c r="AK34" s="74">
        <f>HLOOKUP(AJ34,Data!$C$13:$D$16,3,FALSE)</f>
        <v>2.76</v>
      </c>
      <c r="AL34" s="27">
        <f t="shared" si="5"/>
        <v>0</v>
      </c>
      <c r="AM34" s="15">
        <v>120323.7</v>
      </c>
      <c r="AN34" s="16" t="s">
        <v>47</v>
      </c>
      <c r="AO34" s="74">
        <f>HLOOKUP(AN34,Data!$C$13:$D$16,4,FALSE)</f>
        <v>1.99</v>
      </c>
      <c r="AP34" s="27">
        <f t="shared" si="6"/>
        <v>239444.163</v>
      </c>
      <c r="AQ34" s="15">
        <v>180383.5</v>
      </c>
      <c r="AR34" s="23" t="s">
        <v>48</v>
      </c>
      <c r="AS34" s="74">
        <f>HLOOKUP(AR34,Data!$C$18:$D$21,2,FALSE)</f>
        <v>0.43</v>
      </c>
      <c r="AT34" s="27">
        <f t="shared" si="7"/>
        <v>77564.904999999999</v>
      </c>
      <c r="AU34" s="15">
        <v>0</v>
      </c>
      <c r="AV34" s="23" t="s">
        <v>48</v>
      </c>
      <c r="AW34" s="74">
        <f>HLOOKUP(AV34,Data!$C$18:$D$21,3,FALSE)</f>
        <v>0.51</v>
      </c>
      <c r="AX34" s="27">
        <f t="shared" si="8"/>
        <v>0</v>
      </c>
      <c r="AY34" s="15">
        <v>0</v>
      </c>
      <c r="AZ34" s="23" t="s">
        <v>48</v>
      </c>
      <c r="BA34" s="74">
        <f>HLOOKUP(AZ34,Data!$C$18:$D$21,4,FALSE)</f>
        <v>0.26</v>
      </c>
      <c r="BB34" s="27">
        <f t="shared" si="9"/>
        <v>0</v>
      </c>
      <c r="BC34" s="15">
        <v>0</v>
      </c>
      <c r="BD34" s="16" t="s">
        <v>50</v>
      </c>
      <c r="BE34" s="74">
        <f>VLOOKUP(BD34,Data!$B$4:$D$11,2,TRUE)</f>
        <v>37.299999999999997</v>
      </c>
      <c r="BF34" s="27">
        <f t="shared" si="10"/>
        <v>0</v>
      </c>
      <c r="BG34" s="15">
        <v>0</v>
      </c>
      <c r="BH34" s="16" t="s">
        <v>50</v>
      </c>
      <c r="BI34" s="74">
        <f>VLOOKUP(BH34,Data!$B$4:$D$11,3,TRUE)</f>
        <v>80</v>
      </c>
      <c r="BJ34" s="27">
        <f t="shared" si="11"/>
        <v>0</v>
      </c>
      <c r="BK34" s="15">
        <v>0</v>
      </c>
      <c r="BL34" s="16" t="s">
        <v>51</v>
      </c>
      <c r="BM34" s="74">
        <f>VLOOKUP(BL34,Data!$B$24:$E$26,2,FALSE)</f>
        <v>15.13</v>
      </c>
      <c r="BN34" s="27">
        <f t="shared" si="12"/>
        <v>0</v>
      </c>
      <c r="BO34" s="15">
        <v>0</v>
      </c>
      <c r="BP34" s="16" t="s">
        <v>51</v>
      </c>
      <c r="BQ34" s="74">
        <f>VLOOKUP(BP34,Data!$B$24:$E$26,3,FALSE)</f>
        <v>21.16</v>
      </c>
      <c r="BR34" s="27">
        <f t="shared" si="13"/>
        <v>0</v>
      </c>
      <c r="BS34" s="15">
        <v>0</v>
      </c>
      <c r="BT34" s="16" t="s">
        <v>52</v>
      </c>
      <c r="BU34" s="74">
        <f>VLOOKUP(BT34,Data!$B$24:$E$26,4,FALSE)</f>
        <v>42.61</v>
      </c>
      <c r="BV34" s="27">
        <f t="shared" si="14"/>
        <v>0</v>
      </c>
      <c r="BW34" s="76">
        <f t="shared" si="15"/>
        <v>590.99069680000002</v>
      </c>
      <c r="BX34" s="77">
        <f t="shared" si="16"/>
        <v>0.25966199332161688</v>
      </c>
    </row>
    <row r="35" spans="2:76" s="24" customFormat="1" ht="14.4" x14ac:dyDescent="0.3">
      <c r="B35" s="15">
        <v>28</v>
      </c>
      <c r="C35" s="26" t="s">
        <v>68</v>
      </c>
      <c r="D35" s="16" t="s">
        <v>38</v>
      </c>
      <c r="E35" s="73">
        <v>220</v>
      </c>
      <c r="F35" s="19">
        <v>1</v>
      </c>
      <c r="G35" s="26" t="s">
        <v>39</v>
      </c>
      <c r="H35" s="16" t="s">
        <v>40</v>
      </c>
      <c r="I35" s="26" t="s">
        <v>41</v>
      </c>
      <c r="J35" s="16" t="s">
        <v>80</v>
      </c>
      <c r="K35" s="33">
        <v>5</v>
      </c>
      <c r="L35" s="17">
        <v>3</v>
      </c>
      <c r="M35" s="26" t="s">
        <v>81</v>
      </c>
      <c r="N35" s="21" t="s">
        <v>44</v>
      </c>
      <c r="O35" s="15">
        <v>0</v>
      </c>
      <c r="P35" s="16" t="s">
        <v>45</v>
      </c>
      <c r="Q35" s="74">
        <f>HLOOKUP(P35,Data!$C$28:$I$32,2,FALSE)</f>
        <v>9.7199999999999995E-2</v>
      </c>
      <c r="R35" s="27">
        <f t="shared" si="0"/>
        <v>0</v>
      </c>
      <c r="S35" s="15">
        <v>110612</v>
      </c>
      <c r="T35" s="16" t="s">
        <v>45</v>
      </c>
      <c r="U35" s="74">
        <f>HLOOKUP(T35,Data!$C$28:$I$32,3,FALSE)</f>
        <v>0.12089999999999999</v>
      </c>
      <c r="V35" s="27">
        <f t="shared" si="1"/>
        <v>13372.9908</v>
      </c>
      <c r="W35" s="75">
        <v>144375</v>
      </c>
      <c r="X35" s="16" t="s">
        <v>45</v>
      </c>
      <c r="Y35" s="74">
        <f>HLOOKUP(X35,Data!$C$28:$I$32,4,FALSE)</f>
        <v>0.14949999999999999</v>
      </c>
      <c r="Z35" s="27">
        <f t="shared" si="2"/>
        <v>21584.0625</v>
      </c>
      <c r="AA35" s="15">
        <v>0</v>
      </c>
      <c r="AB35" s="16" t="s">
        <v>45</v>
      </c>
      <c r="AC35" s="74">
        <f>HLOOKUP(AB35,Data!$C$28:$I$32,5,FALSE)</f>
        <v>0.17219999999999999</v>
      </c>
      <c r="AD35" s="27">
        <f t="shared" si="3"/>
        <v>0</v>
      </c>
      <c r="AE35" s="15">
        <v>0</v>
      </c>
      <c r="AF35" s="16" t="s">
        <v>47</v>
      </c>
      <c r="AG35" s="74">
        <f>HLOOKUP(AF35,Data!$C$13:$D$16,2,FALSE)</f>
        <v>1.55</v>
      </c>
      <c r="AH35" s="27">
        <f t="shared" si="4"/>
        <v>0</v>
      </c>
      <c r="AI35" s="15">
        <v>0</v>
      </c>
      <c r="AJ35" s="16" t="s">
        <v>47</v>
      </c>
      <c r="AK35" s="74">
        <f>HLOOKUP(AJ35,Data!$C$13:$D$16,3,FALSE)</f>
        <v>2.76</v>
      </c>
      <c r="AL35" s="27">
        <f t="shared" si="5"/>
        <v>0</v>
      </c>
      <c r="AM35" s="15">
        <v>10844</v>
      </c>
      <c r="AN35" s="16" t="s">
        <v>47</v>
      </c>
      <c r="AO35" s="74">
        <f>HLOOKUP(AN35,Data!$C$13:$D$16,4,FALSE)</f>
        <v>1.99</v>
      </c>
      <c r="AP35" s="27">
        <f t="shared" si="6"/>
        <v>21579.56</v>
      </c>
      <c r="AQ35" s="15">
        <v>0</v>
      </c>
      <c r="AR35" s="23" t="s">
        <v>48</v>
      </c>
      <c r="AS35" s="74">
        <f>HLOOKUP(AR35,Data!$C$18:$D$21,2,FALSE)</f>
        <v>0.43</v>
      </c>
      <c r="AT35" s="27">
        <f t="shared" si="7"/>
        <v>0</v>
      </c>
      <c r="AU35" s="15">
        <v>630</v>
      </c>
      <c r="AV35" s="23" t="s">
        <v>48</v>
      </c>
      <c r="AW35" s="74">
        <f>HLOOKUP(AV35,Data!$C$18:$D$21,3,FALSE)</f>
        <v>0.51</v>
      </c>
      <c r="AX35" s="27">
        <f t="shared" si="8"/>
        <v>321.3</v>
      </c>
      <c r="AY35" s="15">
        <v>3082</v>
      </c>
      <c r="AZ35" s="23" t="s">
        <v>48</v>
      </c>
      <c r="BA35" s="74">
        <f>HLOOKUP(AZ35,Data!$C$18:$D$21,4,FALSE)</f>
        <v>0.26</v>
      </c>
      <c r="BB35" s="27">
        <f t="shared" si="9"/>
        <v>801.32</v>
      </c>
      <c r="BC35" s="15">
        <v>126</v>
      </c>
      <c r="BD35" s="16" t="s">
        <v>50</v>
      </c>
      <c r="BE35" s="74">
        <f>VLOOKUP(BD35,Data!$B$4:$D$11,2,TRUE)</f>
        <v>37.299999999999997</v>
      </c>
      <c r="BF35" s="27">
        <f t="shared" si="10"/>
        <v>4699.7999999999993</v>
      </c>
      <c r="BG35" s="15">
        <v>0</v>
      </c>
      <c r="BH35" s="16" t="s">
        <v>50</v>
      </c>
      <c r="BI35" s="74">
        <f>VLOOKUP(BH35,Data!$B$4:$D$11,3,TRUE)</f>
        <v>80</v>
      </c>
      <c r="BJ35" s="27">
        <f t="shared" si="11"/>
        <v>0</v>
      </c>
      <c r="BK35" s="15">
        <v>0</v>
      </c>
      <c r="BL35" s="16" t="s">
        <v>51</v>
      </c>
      <c r="BM35" s="74">
        <f>VLOOKUP(BL35,Data!$B$24:$E$26,2,FALSE)</f>
        <v>15.13</v>
      </c>
      <c r="BN35" s="27">
        <f t="shared" si="12"/>
        <v>0</v>
      </c>
      <c r="BO35" s="15">
        <v>252</v>
      </c>
      <c r="BP35" s="16" t="s">
        <v>52</v>
      </c>
      <c r="BQ35" s="74">
        <f>VLOOKUP(BP35,Data!$B$24:$E$26,3,FALSE)</f>
        <v>28</v>
      </c>
      <c r="BR35" s="27">
        <f t="shared" si="13"/>
        <v>7056</v>
      </c>
      <c r="BS35" s="15">
        <v>0</v>
      </c>
      <c r="BT35" s="16" t="s">
        <v>52</v>
      </c>
      <c r="BU35" s="74">
        <f>VLOOKUP(BT35,Data!$B$24:$E$26,4,FALSE)</f>
        <v>42.61</v>
      </c>
      <c r="BV35" s="27">
        <f t="shared" si="14"/>
        <v>0</v>
      </c>
      <c r="BW35" s="76">
        <f t="shared" si="15"/>
        <v>69.41503329999999</v>
      </c>
      <c r="BX35" s="77">
        <f t="shared" si="16"/>
        <v>0.31552287863636358</v>
      </c>
    </row>
    <row r="36" spans="2:76" s="24" customFormat="1" ht="14.4" x14ac:dyDescent="0.3">
      <c r="B36" s="15">
        <v>29</v>
      </c>
      <c r="C36" s="26" t="s">
        <v>68</v>
      </c>
      <c r="D36" s="16" t="s">
        <v>85</v>
      </c>
      <c r="E36" s="73">
        <v>1311</v>
      </c>
      <c r="F36" s="19">
        <v>2</v>
      </c>
      <c r="G36" s="26" t="s">
        <v>39</v>
      </c>
      <c r="H36" s="16" t="s">
        <v>54</v>
      </c>
      <c r="I36" s="26" t="s">
        <v>41</v>
      </c>
      <c r="J36" s="16" t="s">
        <v>74</v>
      </c>
      <c r="K36" s="33">
        <v>6.5</v>
      </c>
      <c r="L36" s="17">
        <v>3</v>
      </c>
      <c r="M36" s="26" t="s">
        <v>75</v>
      </c>
      <c r="N36" s="21" t="s">
        <v>44</v>
      </c>
      <c r="O36" s="15">
        <v>802008</v>
      </c>
      <c r="P36" s="16" t="s">
        <v>78</v>
      </c>
      <c r="Q36" s="74">
        <f>HLOOKUP(P36,Data!$C$28:$I$32,2,FALSE)</f>
        <v>4.3700000000000003E-2</v>
      </c>
      <c r="R36" s="27">
        <f t="shared" si="0"/>
        <v>35047.749600000003</v>
      </c>
      <c r="S36" s="15">
        <v>108336</v>
      </c>
      <c r="T36" s="16" t="s">
        <v>45</v>
      </c>
      <c r="U36" s="74">
        <f>HLOOKUP(T36,Data!$C$28:$I$32,3,FALSE)</f>
        <v>0.12089999999999999</v>
      </c>
      <c r="V36" s="27">
        <f t="shared" si="1"/>
        <v>13097.822399999999</v>
      </c>
      <c r="W36" s="75">
        <v>954984</v>
      </c>
      <c r="X36" s="16" t="s">
        <v>46</v>
      </c>
      <c r="Y36" s="74">
        <f>HLOOKUP(X36,Data!$C$28:$I$32,4,FALSE)</f>
        <v>8.8800000000000004E-2</v>
      </c>
      <c r="Z36" s="27">
        <f t="shared" si="2"/>
        <v>84802.579200000007</v>
      </c>
      <c r="AA36" s="15">
        <v>211182</v>
      </c>
      <c r="AB36" s="16" t="s">
        <v>61</v>
      </c>
      <c r="AC36" s="74">
        <f>HLOOKUP(AB36,Data!$C$28:$I$32,5,FALSE)</f>
        <v>0.13830000000000001</v>
      </c>
      <c r="AD36" s="27">
        <f t="shared" si="3"/>
        <v>29206.470600000001</v>
      </c>
      <c r="AE36" s="15">
        <v>58718</v>
      </c>
      <c r="AF36" s="16" t="s">
        <v>47</v>
      </c>
      <c r="AG36" s="74">
        <f>HLOOKUP(AF36,Data!$C$13:$D$16,2,FALSE)</f>
        <v>1.55</v>
      </c>
      <c r="AH36" s="27">
        <f t="shared" si="4"/>
        <v>91012.900000000009</v>
      </c>
      <c r="AI36" s="15">
        <v>2314</v>
      </c>
      <c r="AJ36" s="16" t="s">
        <v>47</v>
      </c>
      <c r="AK36" s="74">
        <f>HLOOKUP(AJ36,Data!$C$13:$D$16,3,FALSE)</f>
        <v>2.76</v>
      </c>
      <c r="AL36" s="27">
        <f t="shared" si="5"/>
        <v>6386.6399999999994</v>
      </c>
      <c r="AM36" s="15">
        <v>16684.849999999999</v>
      </c>
      <c r="AN36" s="16" t="s">
        <v>47</v>
      </c>
      <c r="AO36" s="74">
        <f>HLOOKUP(AN36,Data!$C$13:$D$16,4,FALSE)</f>
        <v>1.99</v>
      </c>
      <c r="AP36" s="27">
        <f t="shared" si="6"/>
        <v>33202.851499999997</v>
      </c>
      <c r="AQ36" s="15">
        <v>0</v>
      </c>
      <c r="AR36" s="23" t="s">
        <v>48</v>
      </c>
      <c r="AS36" s="74">
        <f>HLOOKUP(AR36,Data!$C$18:$D$21,2,FALSE)</f>
        <v>0.43</v>
      </c>
      <c r="AT36" s="27">
        <f t="shared" si="7"/>
        <v>0</v>
      </c>
      <c r="AU36" s="15">
        <v>0</v>
      </c>
      <c r="AV36" s="23" t="s">
        <v>48</v>
      </c>
      <c r="AW36" s="74">
        <f>HLOOKUP(AV36,Data!$C$18:$D$21,3,FALSE)</f>
        <v>0.51</v>
      </c>
      <c r="AX36" s="27">
        <f t="shared" si="8"/>
        <v>0</v>
      </c>
      <c r="AY36" s="15">
        <v>432.6</v>
      </c>
      <c r="AZ36" s="23" t="s">
        <v>48</v>
      </c>
      <c r="BA36" s="74">
        <f>HLOOKUP(AZ36,Data!$C$18:$D$21,4,FALSE)</f>
        <v>0.26</v>
      </c>
      <c r="BB36" s="27">
        <f t="shared" si="9"/>
        <v>112.47600000000001</v>
      </c>
      <c r="BC36" s="15">
        <v>0</v>
      </c>
      <c r="BD36" s="16" t="s">
        <v>50</v>
      </c>
      <c r="BE36" s="74">
        <f>VLOOKUP(BD36,Data!$B$4:$D$11,2,TRUE)</f>
        <v>37.299999999999997</v>
      </c>
      <c r="BF36" s="27">
        <f t="shared" si="10"/>
        <v>0</v>
      </c>
      <c r="BG36" s="15">
        <v>16.2</v>
      </c>
      <c r="BH36" s="16" t="s">
        <v>50</v>
      </c>
      <c r="BI36" s="74">
        <f>VLOOKUP(BH36,Data!$B$4:$D$11,3,TRUE)</f>
        <v>80</v>
      </c>
      <c r="BJ36" s="27">
        <f t="shared" si="11"/>
        <v>1296</v>
      </c>
      <c r="BK36" s="15">
        <v>0</v>
      </c>
      <c r="BL36" s="16" t="s">
        <v>51</v>
      </c>
      <c r="BM36" s="74">
        <f>VLOOKUP(BL36,Data!$B$24:$E$26,2,FALSE)</f>
        <v>15.13</v>
      </c>
      <c r="BN36" s="27">
        <f t="shared" si="12"/>
        <v>0</v>
      </c>
      <c r="BO36" s="15">
        <v>0</v>
      </c>
      <c r="BP36" s="16" t="s">
        <v>51</v>
      </c>
      <c r="BQ36" s="74">
        <f>VLOOKUP(BP36,Data!$B$24:$E$26,3,FALSE)</f>
        <v>21.16</v>
      </c>
      <c r="BR36" s="27">
        <f t="shared" si="13"/>
        <v>0</v>
      </c>
      <c r="BS36" s="15">
        <v>0</v>
      </c>
      <c r="BT36" s="16" t="s">
        <v>52</v>
      </c>
      <c r="BU36" s="74">
        <f>VLOOKUP(BT36,Data!$B$24:$E$26,4,FALSE)</f>
        <v>42.61</v>
      </c>
      <c r="BV36" s="27">
        <f t="shared" si="14"/>
        <v>0</v>
      </c>
      <c r="BW36" s="76">
        <f t="shared" si="15"/>
        <v>294.16548929999999</v>
      </c>
      <c r="BX36" s="77">
        <f t="shared" si="16"/>
        <v>0.2243825242562929</v>
      </c>
    </row>
    <row r="37" spans="2:76" s="24" customFormat="1" ht="14.4" x14ac:dyDescent="0.3">
      <c r="B37" s="15">
        <v>30</v>
      </c>
      <c r="C37" s="26" t="s">
        <v>68</v>
      </c>
      <c r="D37" s="16" t="s">
        <v>38</v>
      </c>
      <c r="E37" s="73">
        <v>11736</v>
      </c>
      <c r="F37" s="19">
        <v>4</v>
      </c>
      <c r="G37" s="26" t="s">
        <v>39</v>
      </c>
      <c r="H37" s="16" t="s">
        <v>69</v>
      </c>
      <c r="I37" s="26" t="s">
        <v>41</v>
      </c>
      <c r="J37" s="16" t="s">
        <v>74</v>
      </c>
      <c r="K37" s="33">
        <v>7.2</v>
      </c>
      <c r="L37" s="17">
        <v>4</v>
      </c>
      <c r="M37" s="26" t="s">
        <v>43</v>
      </c>
      <c r="N37" s="21" t="s">
        <v>82</v>
      </c>
      <c r="O37" s="15">
        <v>0</v>
      </c>
      <c r="P37" s="16" t="s">
        <v>45</v>
      </c>
      <c r="Q37" s="74">
        <f>HLOOKUP(P37,Data!$C$28:$I$32,2,FALSE)</f>
        <v>9.7199999999999995E-2</v>
      </c>
      <c r="R37" s="27">
        <f t="shared" si="0"/>
        <v>0</v>
      </c>
      <c r="S37" s="15">
        <v>0</v>
      </c>
      <c r="T37" s="16" t="s">
        <v>45</v>
      </c>
      <c r="U37" s="74">
        <f>HLOOKUP(T37,Data!$C$28:$I$32,3,FALSE)</f>
        <v>0.12089999999999999</v>
      </c>
      <c r="V37" s="27">
        <f t="shared" si="1"/>
        <v>0</v>
      </c>
      <c r="W37" s="75">
        <v>8415750</v>
      </c>
      <c r="X37" s="16" t="s">
        <v>46</v>
      </c>
      <c r="Y37" s="74">
        <f>HLOOKUP(X37,Data!$C$28:$I$32,4,FALSE)</f>
        <v>8.8800000000000004E-2</v>
      </c>
      <c r="Z37" s="27">
        <f t="shared" si="2"/>
        <v>747318.6</v>
      </c>
      <c r="AA37" s="15">
        <v>1678250</v>
      </c>
      <c r="AB37" s="16" t="s">
        <v>46</v>
      </c>
      <c r="AC37" s="74">
        <f>HLOOKUP(AB37,Data!$C$28:$I$32,5,FALSE)</f>
        <v>0.10150000000000001</v>
      </c>
      <c r="AD37" s="27">
        <f t="shared" si="3"/>
        <v>170342.375</v>
      </c>
      <c r="AE37" s="15">
        <v>942000</v>
      </c>
      <c r="AF37" s="16" t="s">
        <v>47</v>
      </c>
      <c r="AG37" s="74">
        <f>HLOOKUP(AF37,Data!$C$13:$D$16,2,FALSE)</f>
        <v>1.55</v>
      </c>
      <c r="AH37" s="27">
        <f t="shared" si="4"/>
        <v>1460100</v>
      </c>
      <c r="AI37" s="15">
        <v>112255</v>
      </c>
      <c r="AJ37" s="16" t="s">
        <v>47</v>
      </c>
      <c r="AK37" s="74">
        <f>HLOOKUP(AJ37,Data!$C$13:$D$16,3,FALSE)</f>
        <v>2.76</v>
      </c>
      <c r="AL37" s="27">
        <f t="shared" si="5"/>
        <v>309823.8</v>
      </c>
      <c r="AM37" s="15">
        <v>331164</v>
      </c>
      <c r="AN37" s="16" t="s">
        <v>47</v>
      </c>
      <c r="AO37" s="74">
        <f>HLOOKUP(AN37,Data!$C$13:$D$16,4,FALSE)</f>
        <v>1.99</v>
      </c>
      <c r="AP37" s="27">
        <f t="shared" si="6"/>
        <v>659016.36</v>
      </c>
      <c r="AQ37" s="15">
        <v>0</v>
      </c>
      <c r="AR37" s="23" t="s">
        <v>48</v>
      </c>
      <c r="AS37" s="74">
        <f>HLOOKUP(AR37,Data!$C$18:$D$21,2,FALSE)</f>
        <v>0.43</v>
      </c>
      <c r="AT37" s="27">
        <f t="shared" si="7"/>
        <v>0</v>
      </c>
      <c r="AU37" s="15">
        <v>0</v>
      </c>
      <c r="AV37" s="23" t="s">
        <v>48</v>
      </c>
      <c r="AW37" s="74">
        <f>HLOOKUP(AV37,Data!$C$18:$D$21,3,FALSE)</f>
        <v>0.51</v>
      </c>
      <c r="AX37" s="27">
        <f t="shared" si="8"/>
        <v>0</v>
      </c>
      <c r="AY37" s="15">
        <v>0</v>
      </c>
      <c r="AZ37" s="23" t="s">
        <v>48</v>
      </c>
      <c r="BA37" s="74">
        <f>HLOOKUP(AZ37,Data!$C$18:$D$21,4,FALSE)</f>
        <v>0.26</v>
      </c>
      <c r="BB37" s="27">
        <f t="shared" si="9"/>
        <v>0</v>
      </c>
      <c r="BC37" s="15">
        <v>0</v>
      </c>
      <c r="BD37" s="16" t="s">
        <v>50</v>
      </c>
      <c r="BE37" s="74">
        <f>VLOOKUP(BD37,Data!$B$4:$D$11,2,TRUE)</f>
        <v>37.299999999999997</v>
      </c>
      <c r="BF37" s="27">
        <f t="shared" si="10"/>
        <v>0</v>
      </c>
      <c r="BG37" s="15">
        <v>0</v>
      </c>
      <c r="BH37" s="16" t="s">
        <v>50</v>
      </c>
      <c r="BI37" s="74">
        <f>VLOOKUP(BH37,Data!$B$4:$D$11,3,TRUE)</f>
        <v>80</v>
      </c>
      <c r="BJ37" s="27">
        <f t="shared" si="11"/>
        <v>0</v>
      </c>
      <c r="BK37" s="15">
        <v>0</v>
      </c>
      <c r="BL37" s="16" t="s">
        <v>51</v>
      </c>
      <c r="BM37" s="74">
        <f>VLOOKUP(BL37,Data!$B$24:$E$26,2,FALSE)</f>
        <v>15.13</v>
      </c>
      <c r="BN37" s="27">
        <f t="shared" si="12"/>
        <v>0</v>
      </c>
      <c r="BO37" s="15">
        <v>0</v>
      </c>
      <c r="BP37" s="16" t="s">
        <v>51</v>
      </c>
      <c r="BQ37" s="74">
        <f>VLOOKUP(BP37,Data!$B$24:$E$26,3,FALSE)</f>
        <v>21.16</v>
      </c>
      <c r="BR37" s="27">
        <f t="shared" si="13"/>
        <v>0</v>
      </c>
      <c r="BS37" s="15">
        <v>0</v>
      </c>
      <c r="BT37" s="16" t="s">
        <v>52</v>
      </c>
      <c r="BU37" s="74">
        <f>VLOOKUP(BT37,Data!$B$24:$E$26,4,FALSE)</f>
        <v>42.61</v>
      </c>
      <c r="BV37" s="27">
        <f t="shared" si="14"/>
        <v>0</v>
      </c>
      <c r="BW37" s="76">
        <f t="shared" si="15"/>
        <v>3346.6011350000003</v>
      </c>
      <c r="BX37" s="77">
        <f t="shared" si="16"/>
        <v>0.2851568792603954</v>
      </c>
    </row>
    <row r="38" spans="2:76" s="24" customFormat="1" ht="14.4" x14ac:dyDescent="0.3">
      <c r="B38" s="15">
        <v>31</v>
      </c>
      <c r="C38" s="26" t="s">
        <v>73</v>
      </c>
      <c r="D38" s="16" t="s">
        <v>38</v>
      </c>
      <c r="E38" s="73">
        <v>7922</v>
      </c>
      <c r="F38" s="19">
        <v>7</v>
      </c>
      <c r="G38" s="26" t="s">
        <v>83</v>
      </c>
      <c r="H38" s="16" t="s">
        <v>64</v>
      </c>
      <c r="I38" s="26" t="s">
        <v>41</v>
      </c>
      <c r="J38" s="16" t="s">
        <v>42</v>
      </c>
      <c r="K38" s="33">
        <v>6</v>
      </c>
      <c r="L38" s="17">
        <v>3</v>
      </c>
      <c r="M38" s="26" t="s">
        <v>66</v>
      </c>
      <c r="N38" s="21" t="s">
        <v>44</v>
      </c>
      <c r="O38" s="15">
        <v>0</v>
      </c>
      <c r="P38" s="16" t="s">
        <v>45</v>
      </c>
      <c r="Q38" s="74">
        <f>HLOOKUP(P38,Data!$C$28:$I$32,2,FALSE)</f>
        <v>9.7199999999999995E-2</v>
      </c>
      <c r="R38" s="27">
        <f t="shared" si="0"/>
        <v>0</v>
      </c>
      <c r="S38" s="15">
        <v>0</v>
      </c>
      <c r="T38" s="16" t="s">
        <v>45</v>
      </c>
      <c r="U38" s="74">
        <f>HLOOKUP(T38,Data!$C$28:$I$32,3,FALSE)</f>
        <v>0.12089999999999999</v>
      </c>
      <c r="V38" s="27">
        <f t="shared" si="1"/>
        <v>0</v>
      </c>
      <c r="W38" s="75">
        <v>0</v>
      </c>
      <c r="X38" s="16" t="s">
        <v>45</v>
      </c>
      <c r="Y38" s="74">
        <f>HLOOKUP(X38,Data!$C$28:$I$32,4,FALSE)</f>
        <v>0.14949999999999999</v>
      </c>
      <c r="Z38" s="27">
        <f t="shared" si="2"/>
        <v>0</v>
      </c>
      <c r="AA38" s="15">
        <v>7707360</v>
      </c>
      <c r="AB38" s="16" t="s">
        <v>61</v>
      </c>
      <c r="AC38" s="74">
        <f>HLOOKUP(AB38,Data!$C$28:$I$32,5,FALSE)</f>
        <v>0.13830000000000001</v>
      </c>
      <c r="AD38" s="27">
        <f t="shared" si="3"/>
        <v>1065927.888</v>
      </c>
      <c r="AE38" s="15">
        <v>24180</v>
      </c>
      <c r="AF38" s="16" t="s">
        <v>47</v>
      </c>
      <c r="AG38" s="74">
        <f>HLOOKUP(AF38,Data!$C$13:$D$16,2,FALSE)</f>
        <v>1.55</v>
      </c>
      <c r="AH38" s="27">
        <f t="shared" si="4"/>
        <v>37479</v>
      </c>
      <c r="AI38" s="15">
        <v>0</v>
      </c>
      <c r="AJ38" s="16" t="s">
        <v>47</v>
      </c>
      <c r="AK38" s="74">
        <f>HLOOKUP(AJ38,Data!$C$13:$D$16,3,FALSE)</f>
        <v>2.76</v>
      </c>
      <c r="AL38" s="27">
        <f t="shared" si="5"/>
        <v>0</v>
      </c>
      <c r="AM38" s="15">
        <v>450204</v>
      </c>
      <c r="AN38" s="16" t="s">
        <v>47</v>
      </c>
      <c r="AO38" s="74">
        <f>HLOOKUP(AN38,Data!$C$13:$D$16,4,FALSE)</f>
        <v>1.99</v>
      </c>
      <c r="AP38" s="27">
        <f t="shared" si="6"/>
        <v>895905.96</v>
      </c>
      <c r="AQ38" s="15">
        <v>0</v>
      </c>
      <c r="AR38" s="23" t="s">
        <v>48</v>
      </c>
      <c r="AS38" s="74">
        <f>HLOOKUP(AR38,Data!$C$18:$D$21,2,FALSE)</f>
        <v>0.43</v>
      </c>
      <c r="AT38" s="27">
        <f t="shared" si="7"/>
        <v>0</v>
      </c>
      <c r="AU38" s="15">
        <v>0</v>
      </c>
      <c r="AV38" s="23" t="s">
        <v>48</v>
      </c>
      <c r="AW38" s="74">
        <f>HLOOKUP(AV38,Data!$C$18:$D$21,3,FALSE)</f>
        <v>0.51</v>
      </c>
      <c r="AX38" s="27">
        <f t="shared" si="8"/>
        <v>0</v>
      </c>
      <c r="AY38" s="15">
        <v>3825</v>
      </c>
      <c r="AZ38" s="23" t="s">
        <v>48</v>
      </c>
      <c r="BA38" s="74">
        <f>HLOOKUP(AZ38,Data!$C$18:$D$21,4,FALSE)</f>
        <v>0.26</v>
      </c>
      <c r="BB38" s="27">
        <f t="shared" si="9"/>
        <v>994.5</v>
      </c>
      <c r="BC38" s="15">
        <v>2160</v>
      </c>
      <c r="BD38" s="16" t="s">
        <v>50</v>
      </c>
      <c r="BE38" s="74">
        <f>VLOOKUP(BD38,Data!$B$4:$D$11,2,TRUE)</f>
        <v>37.299999999999997</v>
      </c>
      <c r="BF38" s="27">
        <f t="shared" si="10"/>
        <v>80568</v>
      </c>
      <c r="BG38" s="15">
        <v>0</v>
      </c>
      <c r="BH38" s="16" t="s">
        <v>50</v>
      </c>
      <c r="BI38" s="74">
        <f>VLOOKUP(BH38,Data!$B$4:$D$11,3,TRUE)</f>
        <v>80</v>
      </c>
      <c r="BJ38" s="27">
        <f t="shared" si="11"/>
        <v>0</v>
      </c>
      <c r="BK38" s="15">
        <v>0</v>
      </c>
      <c r="BL38" s="16" t="s">
        <v>51</v>
      </c>
      <c r="BM38" s="74">
        <f>VLOOKUP(BL38,Data!$B$24:$E$26,2,FALSE)</f>
        <v>15.13</v>
      </c>
      <c r="BN38" s="27">
        <f t="shared" si="12"/>
        <v>0</v>
      </c>
      <c r="BO38" s="15">
        <v>0</v>
      </c>
      <c r="BP38" s="16" t="s">
        <v>51</v>
      </c>
      <c r="BQ38" s="74">
        <f>VLOOKUP(BP38,Data!$B$24:$E$26,3,FALSE)</f>
        <v>21.16</v>
      </c>
      <c r="BR38" s="27">
        <f t="shared" si="13"/>
        <v>0</v>
      </c>
      <c r="BS38" s="15">
        <v>0</v>
      </c>
      <c r="BT38" s="16" t="s">
        <v>52</v>
      </c>
      <c r="BU38" s="74">
        <f>VLOOKUP(BT38,Data!$B$24:$E$26,4,FALSE)</f>
        <v>42.61</v>
      </c>
      <c r="BV38" s="27">
        <f t="shared" si="14"/>
        <v>0</v>
      </c>
      <c r="BW38" s="76">
        <f t="shared" si="15"/>
        <v>2080.875348</v>
      </c>
      <c r="BX38" s="77">
        <f t="shared" si="16"/>
        <v>0.26267045544054535</v>
      </c>
    </row>
    <row r="39" spans="2:76" s="24" customFormat="1" ht="14.4" x14ac:dyDescent="0.3">
      <c r="B39" s="15">
        <v>32</v>
      </c>
      <c r="C39" s="26" t="s">
        <v>53</v>
      </c>
      <c r="D39" s="16" t="s">
        <v>38</v>
      </c>
      <c r="E39" s="73">
        <v>544</v>
      </c>
      <c r="F39" s="19">
        <v>3</v>
      </c>
      <c r="G39" s="26" t="s">
        <v>39</v>
      </c>
      <c r="H39" s="16" t="s">
        <v>40</v>
      </c>
      <c r="I39" s="26" t="s">
        <v>37</v>
      </c>
      <c r="J39" s="16" t="s">
        <v>80</v>
      </c>
      <c r="K39" s="33">
        <v>4.5</v>
      </c>
      <c r="L39" s="17">
        <v>2.5</v>
      </c>
      <c r="M39" s="26" t="s">
        <v>81</v>
      </c>
      <c r="N39" s="21" t="s">
        <v>44</v>
      </c>
      <c r="O39" s="15">
        <v>0</v>
      </c>
      <c r="P39" s="16" t="s">
        <v>45</v>
      </c>
      <c r="Q39" s="74">
        <f>HLOOKUP(P39,Data!$C$28:$I$32,2,FALSE)</f>
        <v>9.7199999999999995E-2</v>
      </c>
      <c r="R39" s="27">
        <f t="shared" si="0"/>
        <v>0</v>
      </c>
      <c r="S39" s="15">
        <v>71400</v>
      </c>
      <c r="T39" s="16" t="s">
        <v>78</v>
      </c>
      <c r="U39" s="74">
        <f>HLOOKUP(T39,Data!$C$28:$I$32,3,FALSE)</f>
        <v>5.2699999999999997E-2</v>
      </c>
      <c r="V39" s="27">
        <f t="shared" si="1"/>
        <v>3762.7799999999997</v>
      </c>
      <c r="W39" s="75">
        <v>103200</v>
      </c>
      <c r="X39" s="16" t="s">
        <v>46</v>
      </c>
      <c r="Y39" s="74">
        <f>HLOOKUP(X39,Data!$C$28:$I$32,4,FALSE)</f>
        <v>8.8800000000000004E-2</v>
      </c>
      <c r="Z39" s="27">
        <f t="shared" si="2"/>
        <v>9164.16</v>
      </c>
      <c r="AA39" s="15">
        <v>0</v>
      </c>
      <c r="AB39" s="16" t="s">
        <v>45</v>
      </c>
      <c r="AC39" s="74">
        <f>HLOOKUP(AB39,Data!$C$28:$I$32,5,FALSE)</f>
        <v>0.17219999999999999</v>
      </c>
      <c r="AD39" s="27">
        <f t="shared" si="3"/>
        <v>0</v>
      </c>
      <c r="AE39" s="15">
        <v>0</v>
      </c>
      <c r="AF39" s="16" t="s">
        <v>47</v>
      </c>
      <c r="AG39" s="74">
        <f>HLOOKUP(AF39,Data!$C$13:$D$16,2,FALSE)</f>
        <v>1.55</v>
      </c>
      <c r="AH39" s="27">
        <f t="shared" si="4"/>
        <v>0</v>
      </c>
      <c r="AI39" s="15">
        <v>9785</v>
      </c>
      <c r="AJ39" s="16" t="s">
        <v>47</v>
      </c>
      <c r="AK39" s="74">
        <f>HLOOKUP(AJ39,Data!$C$13:$D$16,3,FALSE)</f>
        <v>2.76</v>
      </c>
      <c r="AL39" s="27">
        <f t="shared" si="5"/>
        <v>27006.6</v>
      </c>
      <c r="AM39" s="15">
        <v>6746</v>
      </c>
      <c r="AN39" s="16" t="s">
        <v>47</v>
      </c>
      <c r="AO39" s="74">
        <f>HLOOKUP(AN39,Data!$C$13:$D$16,4,FALSE)</f>
        <v>1.99</v>
      </c>
      <c r="AP39" s="27">
        <f t="shared" si="6"/>
        <v>13424.539999999999</v>
      </c>
      <c r="AQ39" s="15">
        <v>0</v>
      </c>
      <c r="AR39" s="23" t="s">
        <v>48</v>
      </c>
      <c r="AS39" s="74">
        <f>HLOOKUP(AR39,Data!$C$18:$D$21,2,FALSE)</f>
        <v>0.43</v>
      </c>
      <c r="AT39" s="27">
        <f t="shared" si="7"/>
        <v>0</v>
      </c>
      <c r="AU39" s="15">
        <v>0</v>
      </c>
      <c r="AV39" s="23" t="s">
        <v>48</v>
      </c>
      <c r="AW39" s="74">
        <f>HLOOKUP(AV39,Data!$C$18:$D$21,3,FALSE)</f>
        <v>0.51</v>
      </c>
      <c r="AX39" s="27">
        <f t="shared" si="8"/>
        <v>0</v>
      </c>
      <c r="AY39" s="15">
        <v>9520</v>
      </c>
      <c r="AZ39" s="23" t="s">
        <v>48</v>
      </c>
      <c r="BA39" s="74">
        <f>HLOOKUP(AZ39,Data!$C$18:$D$21,4,FALSE)</f>
        <v>0.26</v>
      </c>
      <c r="BB39" s="27">
        <f t="shared" si="9"/>
        <v>2475.2000000000003</v>
      </c>
      <c r="BC39" s="15">
        <v>224</v>
      </c>
      <c r="BD39" s="16" t="s">
        <v>50</v>
      </c>
      <c r="BE39" s="74">
        <f>VLOOKUP(BD39,Data!$B$4:$D$11,2,TRUE)</f>
        <v>37.299999999999997</v>
      </c>
      <c r="BF39" s="27">
        <f t="shared" si="10"/>
        <v>8355.1999999999989</v>
      </c>
      <c r="BG39" s="15">
        <v>0</v>
      </c>
      <c r="BH39" s="16" t="s">
        <v>50</v>
      </c>
      <c r="BI39" s="74">
        <f>VLOOKUP(BH39,Data!$B$4:$D$11,3,TRUE)</f>
        <v>80</v>
      </c>
      <c r="BJ39" s="27">
        <f t="shared" si="11"/>
        <v>0</v>
      </c>
      <c r="BK39" s="15">
        <v>1010</v>
      </c>
      <c r="BL39" s="16" t="s">
        <v>51</v>
      </c>
      <c r="BM39" s="74">
        <f>VLOOKUP(BL39,Data!$B$24:$E$26,2,FALSE)</f>
        <v>15.13</v>
      </c>
      <c r="BN39" s="27">
        <f t="shared" si="12"/>
        <v>15281.300000000001</v>
      </c>
      <c r="BO39" s="15">
        <v>160</v>
      </c>
      <c r="BP39" s="16" t="s">
        <v>52</v>
      </c>
      <c r="BQ39" s="74">
        <f>VLOOKUP(BP39,Data!$B$24:$E$26,3,FALSE)</f>
        <v>28</v>
      </c>
      <c r="BR39" s="27">
        <f t="shared" si="13"/>
        <v>4480</v>
      </c>
      <c r="BS39" s="15">
        <v>0</v>
      </c>
      <c r="BT39" s="16" t="s">
        <v>52</v>
      </c>
      <c r="BU39" s="74">
        <f>VLOOKUP(BT39,Data!$B$24:$E$26,4,FALSE)</f>
        <v>42.61</v>
      </c>
      <c r="BV39" s="27">
        <f t="shared" si="14"/>
        <v>0</v>
      </c>
      <c r="BW39" s="76">
        <f t="shared" si="15"/>
        <v>83.949780000000004</v>
      </c>
      <c r="BX39" s="77">
        <f t="shared" si="16"/>
        <v>0.15431944852941176</v>
      </c>
    </row>
    <row r="40" spans="2:76" s="40" customFormat="1" ht="14.4" x14ac:dyDescent="0.3">
      <c r="B40" s="15">
        <v>33</v>
      </c>
      <c r="C40" s="26" t="s">
        <v>58</v>
      </c>
      <c r="D40" s="16" t="s">
        <v>38</v>
      </c>
      <c r="E40" s="73">
        <v>5620</v>
      </c>
      <c r="F40" s="19">
        <v>1</v>
      </c>
      <c r="G40" s="26" t="s">
        <v>83</v>
      </c>
      <c r="H40" s="16" t="s">
        <v>69</v>
      </c>
      <c r="I40" s="26" t="s">
        <v>41</v>
      </c>
      <c r="J40" s="16" t="s">
        <v>86</v>
      </c>
      <c r="K40" s="33">
        <v>8.1</v>
      </c>
      <c r="L40" s="17">
        <v>5</v>
      </c>
      <c r="M40" s="26" t="s">
        <v>81</v>
      </c>
      <c r="N40" s="21" t="s">
        <v>82</v>
      </c>
      <c r="O40" s="15">
        <v>0</v>
      </c>
      <c r="P40" s="16" t="s">
        <v>45</v>
      </c>
      <c r="Q40" s="74">
        <f>HLOOKUP(P40,Data!$C$28:$I$32,2,FALSE)</f>
        <v>9.7199999999999995E-2</v>
      </c>
      <c r="R40" s="27">
        <f t="shared" ref="R40:R71" si="17">O40*Q40</f>
        <v>0</v>
      </c>
      <c r="S40" s="15">
        <v>2277676</v>
      </c>
      <c r="T40" s="16" t="s">
        <v>78</v>
      </c>
      <c r="U40" s="74">
        <f>HLOOKUP(T40,Data!$C$28:$I$32,3,FALSE)</f>
        <v>5.2699999999999997E-2</v>
      </c>
      <c r="V40" s="27">
        <f t="shared" ref="V40:V71" si="18">S40*U40</f>
        <v>120033.52519999999</v>
      </c>
      <c r="W40" s="75">
        <v>5988991</v>
      </c>
      <c r="X40" s="16" t="s">
        <v>46</v>
      </c>
      <c r="Y40" s="74">
        <f>HLOOKUP(X40,Data!$C$28:$I$32,4,FALSE)</f>
        <v>8.8800000000000004E-2</v>
      </c>
      <c r="Z40" s="27">
        <f t="shared" ref="Z40:Z71" si="19">W40*Y40</f>
        <v>531822.40080000006</v>
      </c>
      <c r="AA40" s="15">
        <v>0</v>
      </c>
      <c r="AB40" s="16" t="s">
        <v>45</v>
      </c>
      <c r="AC40" s="74">
        <f>HLOOKUP(AB40,Data!$C$28:$I$32,5,FALSE)</f>
        <v>0.17219999999999999</v>
      </c>
      <c r="AD40" s="27">
        <f t="shared" ref="AD40:AD71" si="20">AA40*AC40</f>
        <v>0</v>
      </c>
      <c r="AE40" s="15">
        <v>0</v>
      </c>
      <c r="AF40" s="16" t="s">
        <v>47</v>
      </c>
      <c r="AG40" s="74">
        <f>HLOOKUP(AF40,Data!$C$13:$D$16,2,FALSE)</f>
        <v>1.55</v>
      </c>
      <c r="AH40" s="27">
        <f t="shared" ref="AH40:AH71" si="21">AE40*AG40</f>
        <v>0</v>
      </c>
      <c r="AI40" s="15">
        <v>0</v>
      </c>
      <c r="AJ40" s="16" t="s">
        <v>47</v>
      </c>
      <c r="AK40" s="74">
        <f>HLOOKUP(AJ40,Data!$C$13:$D$16,3,FALSE)</f>
        <v>2.76</v>
      </c>
      <c r="AL40" s="27">
        <f t="shared" ref="AL40:AL71" si="22">AI40*AK40</f>
        <v>0</v>
      </c>
      <c r="AM40" s="15">
        <v>405480</v>
      </c>
      <c r="AN40" s="16" t="s">
        <v>47</v>
      </c>
      <c r="AO40" s="74">
        <f>HLOOKUP(AN40,Data!$C$13:$D$16,4,FALSE)</f>
        <v>1.99</v>
      </c>
      <c r="AP40" s="27">
        <f t="shared" ref="AP40:AP71" si="23">AM40*AO40</f>
        <v>806905.2</v>
      </c>
      <c r="AQ40" s="15">
        <v>241920</v>
      </c>
      <c r="AR40" s="23" t="s">
        <v>48</v>
      </c>
      <c r="AS40" s="74">
        <f>HLOOKUP(AR40,Data!$C$18:$D$21,2,FALSE)</f>
        <v>0.43</v>
      </c>
      <c r="AT40" s="27">
        <f t="shared" ref="AT40:AT71" si="24">AQ40*AS40</f>
        <v>104025.59999999999</v>
      </c>
      <c r="AU40" s="15">
        <v>316050</v>
      </c>
      <c r="AV40" s="23" t="s">
        <v>48</v>
      </c>
      <c r="AW40" s="74">
        <f>HLOOKUP(AV40,Data!$C$18:$D$21,3,FALSE)</f>
        <v>0.51</v>
      </c>
      <c r="AX40" s="27">
        <f t="shared" ref="AX40:AX71" si="25">AU40*AW40</f>
        <v>161185.5</v>
      </c>
      <c r="AY40" s="15">
        <v>0</v>
      </c>
      <c r="AZ40" s="23" t="s">
        <v>48</v>
      </c>
      <c r="BA40" s="74">
        <f>HLOOKUP(AZ40,Data!$C$18:$D$21,4,FALSE)</f>
        <v>0.26</v>
      </c>
      <c r="BB40" s="27">
        <f t="shared" ref="BB40:BB71" si="26">AY40*BA40</f>
        <v>0</v>
      </c>
      <c r="BC40" s="15">
        <v>0</v>
      </c>
      <c r="BD40" s="16" t="s">
        <v>50</v>
      </c>
      <c r="BE40" s="74">
        <f>VLOOKUP(BD40,Data!$B$4:$D$11,2,TRUE)</f>
        <v>37.299999999999997</v>
      </c>
      <c r="BF40" s="27">
        <f t="shared" ref="BF40:BF71" si="27">BC40*BE40</f>
        <v>0</v>
      </c>
      <c r="BG40" s="15">
        <v>0</v>
      </c>
      <c r="BH40" s="16" t="s">
        <v>50</v>
      </c>
      <c r="BI40" s="74">
        <f>VLOOKUP(BH40,Data!$B$4:$D$11,3,TRUE)</f>
        <v>80</v>
      </c>
      <c r="BJ40" s="27">
        <f t="shared" ref="BJ40:BJ71" si="28">BG40*BI40</f>
        <v>0</v>
      </c>
      <c r="BK40" s="15">
        <v>0</v>
      </c>
      <c r="BL40" s="16" t="s">
        <v>51</v>
      </c>
      <c r="BM40" s="74">
        <f>VLOOKUP(BL40,Data!$B$24:$E$26,2,FALSE)</f>
        <v>15.13</v>
      </c>
      <c r="BN40" s="27">
        <f t="shared" ref="BN40:BN71" si="29">BK40*BM40</f>
        <v>0</v>
      </c>
      <c r="BO40" s="15">
        <v>0</v>
      </c>
      <c r="BP40" s="16" t="s">
        <v>51</v>
      </c>
      <c r="BQ40" s="74">
        <f>VLOOKUP(BP40,Data!$B$24:$E$26,3,FALSE)</f>
        <v>21.16</v>
      </c>
      <c r="BR40" s="27">
        <f t="shared" ref="BR40:BR71" si="30">BO40*BQ40</f>
        <v>0</v>
      </c>
      <c r="BS40" s="15">
        <v>48</v>
      </c>
      <c r="BT40" s="16" t="s">
        <v>52</v>
      </c>
      <c r="BU40" s="74">
        <f>VLOOKUP(BT40,Data!$B$24:$E$26,4,FALSE)</f>
        <v>42.61</v>
      </c>
      <c r="BV40" s="27">
        <f t="shared" ref="BV40:BV71" si="31">BS40*BU40</f>
        <v>2045.28</v>
      </c>
      <c r="BW40" s="76">
        <f t="shared" ref="BW40:BW71" si="32">(BV40+BR40+BN40+BJ40+BF40+BB40+AT40+AP40+AL40+AH40+AD40+Z40+V40+R40+AX40)/1000</f>
        <v>1726.0175060000001</v>
      </c>
      <c r="BX40" s="77">
        <f t="shared" ref="BX40:BX71" si="33">BW40/E40</f>
        <v>0.30712055266903915</v>
      </c>
    </row>
    <row r="41" spans="2:76" s="24" customFormat="1" ht="14.4" x14ac:dyDescent="0.3">
      <c r="B41" s="15">
        <v>34</v>
      </c>
      <c r="C41" s="26" t="s">
        <v>73</v>
      </c>
      <c r="D41" s="16" t="s">
        <v>38</v>
      </c>
      <c r="E41" s="73">
        <v>1712</v>
      </c>
      <c r="F41" s="19">
        <v>6</v>
      </c>
      <c r="G41" s="26" t="s">
        <v>83</v>
      </c>
      <c r="H41" s="16" t="s">
        <v>40</v>
      </c>
      <c r="I41" s="26" t="s">
        <v>41</v>
      </c>
      <c r="J41" s="16" t="s">
        <v>42</v>
      </c>
      <c r="K41" s="33">
        <v>7.8</v>
      </c>
      <c r="L41" s="17">
        <v>4</v>
      </c>
      <c r="M41" s="26" t="s">
        <v>43</v>
      </c>
      <c r="N41" s="21" t="s">
        <v>44</v>
      </c>
      <c r="O41" s="15">
        <v>158581.04</v>
      </c>
      <c r="P41" s="16" t="s">
        <v>45</v>
      </c>
      <c r="Q41" s="74">
        <f>HLOOKUP(P41,Data!$C$28:$I$32,2,FALSE)</f>
        <v>9.7199999999999995E-2</v>
      </c>
      <c r="R41" s="27">
        <f t="shared" si="17"/>
        <v>15414.077088</v>
      </c>
      <c r="S41" s="15">
        <v>0</v>
      </c>
      <c r="T41" s="16" t="s">
        <v>45</v>
      </c>
      <c r="U41" s="74">
        <f>HLOOKUP(T41,Data!$C$28:$I$32,3,FALSE)</f>
        <v>0.12089999999999999</v>
      </c>
      <c r="V41" s="27">
        <f t="shared" si="18"/>
        <v>0</v>
      </c>
      <c r="W41" s="75">
        <v>3612385.321</v>
      </c>
      <c r="X41" s="16" t="s">
        <v>46</v>
      </c>
      <c r="Y41" s="74">
        <f>HLOOKUP(X41,Data!$C$28:$I$32,4,FALSE)</f>
        <v>8.8800000000000004E-2</v>
      </c>
      <c r="Z41" s="27">
        <f t="shared" si="19"/>
        <v>320779.81650479999</v>
      </c>
      <c r="AA41" s="15">
        <v>0</v>
      </c>
      <c r="AB41" s="16" t="s">
        <v>45</v>
      </c>
      <c r="AC41" s="74">
        <f>HLOOKUP(AB41,Data!$C$28:$I$32,5,FALSE)</f>
        <v>0.17219999999999999</v>
      </c>
      <c r="AD41" s="27">
        <f t="shared" si="20"/>
        <v>0</v>
      </c>
      <c r="AE41" s="15">
        <v>306</v>
      </c>
      <c r="AF41" s="16" t="s">
        <v>47</v>
      </c>
      <c r="AG41" s="74">
        <f>HLOOKUP(AF41,Data!$C$13:$D$16,2,FALSE)</f>
        <v>1.55</v>
      </c>
      <c r="AH41" s="27">
        <f t="shared" si="21"/>
        <v>474.3</v>
      </c>
      <c r="AI41" s="15">
        <v>0</v>
      </c>
      <c r="AJ41" s="16" t="s">
        <v>47</v>
      </c>
      <c r="AK41" s="74">
        <f>HLOOKUP(AJ41,Data!$C$13:$D$16,3,FALSE)</f>
        <v>2.76</v>
      </c>
      <c r="AL41" s="27">
        <f t="shared" si="22"/>
        <v>0</v>
      </c>
      <c r="AM41" s="15">
        <v>184324.0245</v>
      </c>
      <c r="AN41" s="16" t="s">
        <v>47</v>
      </c>
      <c r="AO41" s="74">
        <f>HLOOKUP(AN41,Data!$C$13:$D$16,4,FALSE)</f>
        <v>1.99</v>
      </c>
      <c r="AP41" s="27">
        <f t="shared" si="23"/>
        <v>366804.80875500001</v>
      </c>
      <c r="AQ41" s="15">
        <v>0</v>
      </c>
      <c r="AR41" s="23" t="s">
        <v>48</v>
      </c>
      <c r="AS41" s="74">
        <f>HLOOKUP(AR41,Data!$C$18:$D$21,2,FALSE)</f>
        <v>0.43</v>
      </c>
      <c r="AT41" s="27">
        <f t="shared" si="24"/>
        <v>0</v>
      </c>
      <c r="AU41" s="15">
        <v>0</v>
      </c>
      <c r="AV41" s="23" t="s">
        <v>48</v>
      </c>
      <c r="AW41" s="74">
        <f>HLOOKUP(AV41,Data!$C$18:$D$21,3,FALSE)</f>
        <v>0.51</v>
      </c>
      <c r="AX41" s="27">
        <f t="shared" si="25"/>
        <v>0</v>
      </c>
      <c r="AY41" s="15">
        <v>0</v>
      </c>
      <c r="AZ41" s="23" t="s">
        <v>48</v>
      </c>
      <c r="BA41" s="74">
        <f>HLOOKUP(AZ41,Data!$C$18:$D$21,4,FALSE)</f>
        <v>0.26</v>
      </c>
      <c r="BB41" s="27">
        <f t="shared" si="26"/>
        <v>0</v>
      </c>
      <c r="BC41" s="15">
        <v>0</v>
      </c>
      <c r="BD41" s="16" t="s">
        <v>50</v>
      </c>
      <c r="BE41" s="74">
        <f>VLOOKUP(BD41,Data!$B$4:$D$11,2,TRUE)</f>
        <v>37.299999999999997</v>
      </c>
      <c r="BF41" s="27">
        <f t="shared" si="27"/>
        <v>0</v>
      </c>
      <c r="BG41" s="15">
        <v>0</v>
      </c>
      <c r="BH41" s="16" t="s">
        <v>50</v>
      </c>
      <c r="BI41" s="74">
        <f>VLOOKUP(BH41,Data!$B$4:$D$11,3,TRUE)</f>
        <v>80</v>
      </c>
      <c r="BJ41" s="27">
        <f t="shared" si="28"/>
        <v>0</v>
      </c>
      <c r="BK41" s="15">
        <v>0</v>
      </c>
      <c r="BL41" s="16" t="s">
        <v>51</v>
      </c>
      <c r="BM41" s="74">
        <f>VLOOKUP(BL41,Data!$B$24:$E$26,2,FALSE)</f>
        <v>15.13</v>
      </c>
      <c r="BN41" s="27">
        <f t="shared" si="29"/>
        <v>0</v>
      </c>
      <c r="BO41" s="15">
        <v>0</v>
      </c>
      <c r="BP41" s="16" t="s">
        <v>51</v>
      </c>
      <c r="BQ41" s="74">
        <f>VLOOKUP(BP41,Data!$B$24:$E$26,3,FALSE)</f>
        <v>21.16</v>
      </c>
      <c r="BR41" s="27">
        <f t="shared" si="30"/>
        <v>0</v>
      </c>
      <c r="BS41" s="15">
        <v>0</v>
      </c>
      <c r="BT41" s="16" t="s">
        <v>52</v>
      </c>
      <c r="BU41" s="74">
        <f>VLOOKUP(BT41,Data!$B$24:$E$26,4,FALSE)</f>
        <v>42.61</v>
      </c>
      <c r="BV41" s="27">
        <f t="shared" si="31"/>
        <v>0</v>
      </c>
      <c r="BW41" s="76">
        <f t="shared" si="32"/>
        <v>703.47300234779993</v>
      </c>
      <c r="BX41" s="77">
        <f t="shared" si="33"/>
        <v>0.41090712753960279</v>
      </c>
    </row>
    <row r="42" spans="2:76" s="24" customFormat="1" ht="14.4" x14ac:dyDescent="0.3">
      <c r="B42" s="15">
        <v>35</v>
      </c>
      <c r="C42" s="26" t="s">
        <v>53</v>
      </c>
      <c r="D42" s="16" t="s">
        <v>38</v>
      </c>
      <c r="E42" s="73">
        <v>37115</v>
      </c>
      <c r="F42" s="19">
        <v>17</v>
      </c>
      <c r="G42" s="26" t="s">
        <v>83</v>
      </c>
      <c r="H42" s="16" t="s">
        <v>69</v>
      </c>
      <c r="I42" s="26" t="s">
        <v>41</v>
      </c>
      <c r="J42" s="16" t="s">
        <v>42</v>
      </c>
      <c r="K42" s="33">
        <v>7.5</v>
      </c>
      <c r="L42" s="17">
        <v>2.5</v>
      </c>
      <c r="M42" s="26" t="s">
        <v>43</v>
      </c>
      <c r="N42" s="21" t="s">
        <v>44</v>
      </c>
      <c r="O42" s="15">
        <v>0</v>
      </c>
      <c r="P42" s="16" t="s">
        <v>45</v>
      </c>
      <c r="Q42" s="74">
        <f>HLOOKUP(P42,Data!$C$28:$I$32,2,FALSE)</f>
        <v>9.7199999999999995E-2</v>
      </c>
      <c r="R42" s="27">
        <f t="shared" si="17"/>
        <v>0</v>
      </c>
      <c r="S42" s="15">
        <v>13267</v>
      </c>
      <c r="T42" s="16" t="s">
        <v>45</v>
      </c>
      <c r="U42" s="74">
        <f>HLOOKUP(T42,Data!$C$28:$I$32,3,FALSE)</f>
        <v>0.12089999999999999</v>
      </c>
      <c r="V42" s="27">
        <f t="shared" si="18"/>
        <v>1603.9802999999999</v>
      </c>
      <c r="W42" s="75">
        <v>49629000</v>
      </c>
      <c r="X42" s="16" t="s">
        <v>57</v>
      </c>
      <c r="Y42" s="74">
        <f>HLOOKUP(X42,Data!$C$28:$I$32,4,FALSE)</f>
        <v>0.12509999999999999</v>
      </c>
      <c r="Z42" s="27">
        <f t="shared" si="19"/>
        <v>6208587.8999999994</v>
      </c>
      <c r="AA42" s="15">
        <v>0</v>
      </c>
      <c r="AB42" s="16" t="s">
        <v>45</v>
      </c>
      <c r="AC42" s="74">
        <f>HLOOKUP(AB42,Data!$C$28:$I$32,5,FALSE)</f>
        <v>0.17219999999999999</v>
      </c>
      <c r="AD42" s="27">
        <f t="shared" si="20"/>
        <v>0</v>
      </c>
      <c r="AE42" s="15">
        <v>376000</v>
      </c>
      <c r="AF42" s="16" t="s">
        <v>47</v>
      </c>
      <c r="AG42" s="74">
        <f>HLOOKUP(AF42,Data!$C$13:$D$16,2,FALSE)</f>
        <v>1.55</v>
      </c>
      <c r="AH42" s="27">
        <f t="shared" si="21"/>
        <v>582800</v>
      </c>
      <c r="AI42" s="15">
        <v>0</v>
      </c>
      <c r="AJ42" s="16" t="s">
        <v>47</v>
      </c>
      <c r="AK42" s="74">
        <f>HLOOKUP(AJ42,Data!$C$13:$D$16,3,FALSE)</f>
        <v>2.76</v>
      </c>
      <c r="AL42" s="27">
        <f t="shared" si="22"/>
        <v>0</v>
      </c>
      <c r="AM42" s="15">
        <v>2005824</v>
      </c>
      <c r="AN42" s="16" t="s">
        <v>47</v>
      </c>
      <c r="AO42" s="74">
        <f>HLOOKUP(AN42,Data!$C$13:$D$16,4,FALSE)</f>
        <v>1.99</v>
      </c>
      <c r="AP42" s="27">
        <f t="shared" si="23"/>
        <v>3991589.76</v>
      </c>
      <c r="AQ42" s="15">
        <v>0</v>
      </c>
      <c r="AR42" s="23" t="s">
        <v>48</v>
      </c>
      <c r="AS42" s="74">
        <f>HLOOKUP(AR42,Data!$C$18:$D$21,2,FALSE)</f>
        <v>0.43</v>
      </c>
      <c r="AT42" s="27">
        <f t="shared" si="24"/>
        <v>0</v>
      </c>
      <c r="AU42" s="15">
        <v>0</v>
      </c>
      <c r="AV42" s="23" t="s">
        <v>48</v>
      </c>
      <c r="AW42" s="74">
        <f>HLOOKUP(AV42,Data!$C$18:$D$21,3,FALSE)</f>
        <v>0.51</v>
      </c>
      <c r="AX42" s="27">
        <f t="shared" si="25"/>
        <v>0</v>
      </c>
      <c r="AY42" s="15">
        <v>0</v>
      </c>
      <c r="AZ42" s="23" t="s">
        <v>48</v>
      </c>
      <c r="BA42" s="74">
        <f>HLOOKUP(AZ42,Data!$C$18:$D$21,4,FALSE)</f>
        <v>0.26</v>
      </c>
      <c r="BB42" s="27">
        <f t="shared" si="26"/>
        <v>0</v>
      </c>
      <c r="BC42" s="15">
        <v>0</v>
      </c>
      <c r="BD42" s="16" t="s">
        <v>50</v>
      </c>
      <c r="BE42" s="74">
        <f>VLOOKUP(BD42,Data!$B$4:$D$11,2,TRUE)</f>
        <v>37.299999999999997</v>
      </c>
      <c r="BF42" s="27">
        <f t="shared" si="27"/>
        <v>0</v>
      </c>
      <c r="BG42" s="15">
        <v>0</v>
      </c>
      <c r="BH42" s="16" t="s">
        <v>50</v>
      </c>
      <c r="BI42" s="74">
        <f>VLOOKUP(BH42,Data!$B$4:$D$11,3,TRUE)</f>
        <v>80</v>
      </c>
      <c r="BJ42" s="27">
        <f t="shared" si="28"/>
        <v>0</v>
      </c>
      <c r="BK42" s="15">
        <v>0</v>
      </c>
      <c r="BL42" s="16" t="s">
        <v>51</v>
      </c>
      <c r="BM42" s="74">
        <f>VLOOKUP(BL42,Data!$B$24:$E$26,2,FALSE)</f>
        <v>15.13</v>
      </c>
      <c r="BN42" s="27">
        <f t="shared" si="29"/>
        <v>0</v>
      </c>
      <c r="BO42" s="15">
        <v>0</v>
      </c>
      <c r="BP42" s="16" t="s">
        <v>51</v>
      </c>
      <c r="BQ42" s="74">
        <f>VLOOKUP(BP42,Data!$B$24:$E$26,3,FALSE)</f>
        <v>21.16</v>
      </c>
      <c r="BR42" s="27">
        <f t="shared" si="30"/>
        <v>0</v>
      </c>
      <c r="BS42" s="15">
        <v>0</v>
      </c>
      <c r="BT42" s="16" t="s">
        <v>52</v>
      </c>
      <c r="BU42" s="74">
        <f>VLOOKUP(BT42,Data!$B$24:$E$26,4,FALSE)</f>
        <v>42.61</v>
      </c>
      <c r="BV42" s="27">
        <f t="shared" si="31"/>
        <v>0</v>
      </c>
      <c r="BW42" s="76">
        <f t="shared" si="32"/>
        <v>10784.581640300001</v>
      </c>
      <c r="BX42" s="77">
        <f t="shared" si="33"/>
        <v>0.29057205012259196</v>
      </c>
    </row>
    <row r="43" spans="2:76" s="24" customFormat="1" ht="14.4" x14ac:dyDescent="0.3">
      <c r="B43" s="15">
        <v>36</v>
      </c>
      <c r="C43" s="26" t="s">
        <v>72</v>
      </c>
      <c r="D43" s="16" t="s">
        <v>38</v>
      </c>
      <c r="E43" s="73">
        <v>14029</v>
      </c>
      <c r="F43" s="19">
        <v>24</v>
      </c>
      <c r="G43" s="26" t="s">
        <v>39</v>
      </c>
      <c r="H43" s="16" t="s">
        <v>69</v>
      </c>
      <c r="I43" s="26" t="s">
        <v>41</v>
      </c>
      <c r="J43" s="16" t="s">
        <v>42</v>
      </c>
      <c r="K43" s="33">
        <v>7.5</v>
      </c>
      <c r="L43" s="17">
        <v>2.5</v>
      </c>
      <c r="M43" s="26" t="s">
        <v>43</v>
      </c>
      <c r="N43" s="21" t="s">
        <v>44</v>
      </c>
      <c r="O43" s="15">
        <v>80860</v>
      </c>
      <c r="P43" s="16" t="s">
        <v>45</v>
      </c>
      <c r="Q43" s="74">
        <f>HLOOKUP(P43,Data!$C$28:$I$32,2,FALSE)</f>
        <v>9.7199999999999995E-2</v>
      </c>
      <c r="R43" s="27">
        <f t="shared" si="17"/>
        <v>7859.5919999999996</v>
      </c>
      <c r="S43" s="15">
        <v>2179984</v>
      </c>
      <c r="T43" s="16" t="s">
        <v>45</v>
      </c>
      <c r="U43" s="74">
        <f>HLOOKUP(T43,Data!$C$28:$I$32,3,FALSE)</f>
        <v>0.12089999999999999</v>
      </c>
      <c r="V43" s="27">
        <f t="shared" si="18"/>
        <v>263560.06559999997</v>
      </c>
      <c r="W43" s="75">
        <v>8116759</v>
      </c>
      <c r="X43" s="16" t="s">
        <v>46</v>
      </c>
      <c r="Y43" s="74">
        <f>HLOOKUP(X43,Data!$C$28:$I$32,4,FALSE)</f>
        <v>8.8800000000000004E-2</v>
      </c>
      <c r="Z43" s="27">
        <f t="shared" si="19"/>
        <v>720768.19920000003</v>
      </c>
      <c r="AA43" s="15">
        <v>6598643</v>
      </c>
      <c r="AB43" s="16" t="s">
        <v>61</v>
      </c>
      <c r="AC43" s="74">
        <f>HLOOKUP(AB43,Data!$C$28:$I$32,5,FALSE)</f>
        <v>0.13830000000000001</v>
      </c>
      <c r="AD43" s="27">
        <f t="shared" si="20"/>
        <v>912592.32689999999</v>
      </c>
      <c r="AE43" s="15">
        <v>0</v>
      </c>
      <c r="AF43" s="16" t="s">
        <v>47</v>
      </c>
      <c r="AG43" s="74">
        <f>HLOOKUP(AF43,Data!$C$13:$D$16,2,FALSE)</f>
        <v>1.55</v>
      </c>
      <c r="AH43" s="27">
        <f t="shared" si="21"/>
        <v>0</v>
      </c>
      <c r="AI43" s="15">
        <v>0</v>
      </c>
      <c r="AJ43" s="16" t="s">
        <v>47</v>
      </c>
      <c r="AK43" s="74">
        <f>HLOOKUP(AJ43,Data!$C$13:$D$16,3,FALSE)</f>
        <v>2.76</v>
      </c>
      <c r="AL43" s="27">
        <f t="shared" si="22"/>
        <v>0</v>
      </c>
      <c r="AM43" s="15">
        <v>1167933</v>
      </c>
      <c r="AN43" s="16" t="s">
        <v>47</v>
      </c>
      <c r="AO43" s="74">
        <f>HLOOKUP(AN43,Data!$C$13:$D$16,4,FALSE)</f>
        <v>1.99</v>
      </c>
      <c r="AP43" s="27">
        <f t="shared" si="23"/>
        <v>2324186.67</v>
      </c>
      <c r="AQ43" s="15">
        <v>0</v>
      </c>
      <c r="AR43" s="23" t="s">
        <v>48</v>
      </c>
      <c r="AS43" s="74">
        <f>HLOOKUP(AR43,Data!$C$18:$D$21,2,FALSE)</f>
        <v>0.43</v>
      </c>
      <c r="AT43" s="27">
        <f t="shared" si="24"/>
        <v>0</v>
      </c>
      <c r="AU43" s="15">
        <v>0</v>
      </c>
      <c r="AV43" s="23" t="s">
        <v>48</v>
      </c>
      <c r="AW43" s="74">
        <f>HLOOKUP(AV43,Data!$C$18:$D$21,3,FALSE)</f>
        <v>0.51</v>
      </c>
      <c r="AX43" s="27">
        <f t="shared" si="25"/>
        <v>0</v>
      </c>
      <c r="AY43" s="15">
        <v>0</v>
      </c>
      <c r="AZ43" s="23" t="s">
        <v>48</v>
      </c>
      <c r="BA43" s="74">
        <f>HLOOKUP(AZ43,Data!$C$18:$D$21,4,FALSE)</f>
        <v>0.26</v>
      </c>
      <c r="BB43" s="27">
        <f t="shared" si="26"/>
        <v>0</v>
      </c>
      <c r="BC43" s="15">
        <v>2028</v>
      </c>
      <c r="BD43" s="16" t="s">
        <v>50</v>
      </c>
      <c r="BE43" s="74">
        <f>VLOOKUP(BD43,Data!$B$4:$D$11,2,TRUE)</f>
        <v>37.299999999999997</v>
      </c>
      <c r="BF43" s="27">
        <f t="shared" si="27"/>
        <v>75644.399999999994</v>
      </c>
      <c r="BG43" s="15">
        <v>0</v>
      </c>
      <c r="BH43" s="16" t="s">
        <v>50</v>
      </c>
      <c r="BI43" s="74">
        <f>VLOOKUP(BH43,Data!$B$4:$D$11,3,TRUE)</f>
        <v>80</v>
      </c>
      <c r="BJ43" s="27">
        <f t="shared" si="28"/>
        <v>0</v>
      </c>
      <c r="BK43" s="15">
        <v>0</v>
      </c>
      <c r="BL43" s="16" t="s">
        <v>51</v>
      </c>
      <c r="BM43" s="74">
        <f>VLOOKUP(BL43,Data!$B$24:$E$26,2,FALSE)</f>
        <v>15.13</v>
      </c>
      <c r="BN43" s="27">
        <f t="shared" si="29"/>
        <v>0</v>
      </c>
      <c r="BO43" s="15">
        <v>197.2</v>
      </c>
      <c r="BP43" s="16" t="s">
        <v>52</v>
      </c>
      <c r="BQ43" s="74">
        <f>VLOOKUP(BP43,Data!$B$24:$E$26,3,FALSE)</f>
        <v>28</v>
      </c>
      <c r="BR43" s="27">
        <f t="shared" si="30"/>
        <v>5521.5999999999995</v>
      </c>
      <c r="BS43" s="15">
        <v>0</v>
      </c>
      <c r="BT43" s="16" t="s">
        <v>52</v>
      </c>
      <c r="BU43" s="74">
        <f>VLOOKUP(BT43,Data!$B$24:$E$26,4,FALSE)</f>
        <v>42.61</v>
      </c>
      <c r="BV43" s="27">
        <f t="shared" si="31"/>
        <v>0</v>
      </c>
      <c r="BW43" s="76">
        <f t="shared" si="32"/>
        <v>4310.1328536999999</v>
      </c>
      <c r="BX43" s="77">
        <f t="shared" si="33"/>
        <v>0.30723022693705893</v>
      </c>
    </row>
    <row r="44" spans="2:76" s="24" customFormat="1" ht="14.4" x14ac:dyDescent="0.3">
      <c r="B44" s="15">
        <v>37</v>
      </c>
      <c r="C44" s="26" t="s">
        <v>53</v>
      </c>
      <c r="D44" s="16" t="s">
        <v>38</v>
      </c>
      <c r="E44" s="73">
        <v>1360</v>
      </c>
      <c r="F44" s="19">
        <v>3</v>
      </c>
      <c r="G44" s="26" t="s">
        <v>39</v>
      </c>
      <c r="H44" s="16" t="s">
        <v>69</v>
      </c>
      <c r="I44" s="26" t="s">
        <v>41</v>
      </c>
      <c r="J44" s="16" t="s">
        <v>42</v>
      </c>
      <c r="K44" s="33">
        <v>4</v>
      </c>
      <c r="L44" s="17">
        <v>2</v>
      </c>
      <c r="M44" s="26" t="s">
        <v>37</v>
      </c>
      <c r="N44" s="21" t="s">
        <v>44</v>
      </c>
      <c r="O44" s="15">
        <v>0</v>
      </c>
      <c r="P44" s="16" t="s">
        <v>45</v>
      </c>
      <c r="Q44" s="74">
        <f>HLOOKUP(P44,Data!$C$28:$I$32,2,FALSE)</f>
        <v>9.7199999999999995E-2</v>
      </c>
      <c r="R44" s="27">
        <f t="shared" si="17"/>
        <v>0</v>
      </c>
      <c r="S44" s="15">
        <v>0</v>
      </c>
      <c r="T44" s="16" t="s">
        <v>45</v>
      </c>
      <c r="U44" s="74">
        <f>HLOOKUP(T44,Data!$C$28:$I$32,3,FALSE)</f>
        <v>0.12089999999999999</v>
      </c>
      <c r="V44" s="27">
        <f t="shared" si="18"/>
        <v>0</v>
      </c>
      <c r="W44" s="75">
        <v>2107296</v>
      </c>
      <c r="X44" s="16" t="s">
        <v>61</v>
      </c>
      <c r="Y44" s="74">
        <f>HLOOKUP(X44,Data!$C$28:$I$32,4,FALSE)</f>
        <v>0.1203</v>
      </c>
      <c r="Z44" s="27">
        <f t="shared" si="19"/>
        <v>253507.70880000002</v>
      </c>
      <c r="AA44" s="15">
        <v>0</v>
      </c>
      <c r="AB44" s="16" t="s">
        <v>45</v>
      </c>
      <c r="AC44" s="74">
        <f>HLOOKUP(AB44,Data!$C$28:$I$32,5,FALSE)</f>
        <v>0.17219999999999999</v>
      </c>
      <c r="AD44" s="27">
        <f t="shared" si="20"/>
        <v>0</v>
      </c>
      <c r="AE44" s="15">
        <v>20606</v>
      </c>
      <c r="AF44" s="16" t="s">
        <v>47</v>
      </c>
      <c r="AG44" s="74">
        <f>HLOOKUP(AF44,Data!$C$13:$D$16,2,FALSE)</f>
        <v>1.55</v>
      </c>
      <c r="AH44" s="27">
        <f t="shared" si="21"/>
        <v>31939.3</v>
      </c>
      <c r="AI44" s="28">
        <v>0</v>
      </c>
      <c r="AJ44" s="16" t="s">
        <v>47</v>
      </c>
      <c r="AK44" s="74">
        <f>HLOOKUP(AJ44,Data!$C$13:$D$16,3,FALSE)</f>
        <v>2.76</v>
      </c>
      <c r="AL44" s="27">
        <f t="shared" si="22"/>
        <v>0</v>
      </c>
      <c r="AM44" s="28">
        <v>122834</v>
      </c>
      <c r="AN44" s="16" t="s">
        <v>47</v>
      </c>
      <c r="AO44" s="74">
        <f>HLOOKUP(AN44,Data!$C$13:$D$16,4,FALSE)</f>
        <v>1.99</v>
      </c>
      <c r="AP44" s="27">
        <f t="shared" si="23"/>
        <v>244439.66</v>
      </c>
      <c r="AQ44" s="15">
        <v>0</v>
      </c>
      <c r="AR44" s="23" t="s">
        <v>48</v>
      </c>
      <c r="AS44" s="74">
        <f>HLOOKUP(AR44,Data!$C$18:$D$21,2,FALSE)</f>
        <v>0.43</v>
      </c>
      <c r="AT44" s="27">
        <f t="shared" si="24"/>
        <v>0</v>
      </c>
      <c r="AU44" s="15">
        <v>0</v>
      </c>
      <c r="AV44" s="23" t="s">
        <v>48</v>
      </c>
      <c r="AW44" s="74">
        <f>HLOOKUP(AV44,Data!$C$18:$D$21,3,FALSE)</f>
        <v>0.51</v>
      </c>
      <c r="AX44" s="27">
        <f t="shared" si="25"/>
        <v>0</v>
      </c>
      <c r="AY44" s="15">
        <v>3691.7</v>
      </c>
      <c r="AZ44" s="23" t="s">
        <v>48</v>
      </c>
      <c r="BA44" s="74">
        <f>HLOOKUP(AZ44,Data!$C$18:$D$21,4,FALSE)</f>
        <v>0.26</v>
      </c>
      <c r="BB44" s="27">
        <f t="shared" si="26"/>
        <v>959.84199999999998</v>
      </c>
      <c r="BC44" s="15">
        <v>0</v>
      </c>
      <c r="BD44" s="16" t="s">
        <v>50</v>
      </c>
      <c r="BE44" s="74">
        <f>VLOOKUP(BD44,Data!$B$4:$D$11,2,TRUE)</f>
        <v>37.299999999999997</v>
      </c>
      <c r="BF44" s="27">
        <f t="shared" si="27"/>
        <v>0</v>
      </c>
      <c r="BG44" s="15">
        <v>0</v>
      </c>
      <c r="BH44" s="16" t="s">
        <v>50</v>
      </c>
      <c r="BI44" s="74">
        <f>VLOOKUP(BH44,Data!$B$4:$D$11,3,TRUE)</f>
        <v>80</v>
      </c>
      <c r="BJ44" s="27">
        <f t="shared" si="28"/>
        <v>0</v>
      </c>
      <c r="BK44" s="15">
        <v>0</v>
      </c>
      <c r="BL44" s="16" t="s">
        <v>51</v>
      </c>
      <c r="BM44" s="74">
        <f>VLOOKUP(BL44,Data!$B$24:$E$26,2,FALSE)</f>
        <v>15.13</v>
      </c>
      <c r="BN44" s="27">
        <f t="shared" si="29"/>
        <v>0</v>
      </c>
      <c r="BO44" s="15">
        <v>0</v>
      </c>
      <c r="BP44" s="16" t="s">
        <v>51</v>
      </c>
      <c r="BQ44" s="74">
        <f>VLOOKUP(BP44,Data!$B$24:$E$26,3,FALSE)</f>
        <v>21.16</v>
      </c>
      <c r="BR44" s="27">
        <f t="shared" si="30"/>
        <v>0</v>
      </c>
      <c r="BS44" s="15">
        <v>0</v>
      </c>
      <c r="BT44" s="16" t="s">
        <v>52</v>
      </c>
      <c r="BU44" s="74">
        <f>VLOOKUP(BT44,Data!$B$24:$E$26,4,FALSE)</f>
        <v>42.61</v>
      </c>
      <c r="BV44" s="27">
        <f t="shared" si="31"/>
        <v>0</v>
      </c>
      <c r="BW44" s="76">
        <f t="shared" si="32"/>
        <v>530.84651080000003</v>
      </c>
      <c r="BX44" s="77">
        <f t="shared" si="33"/>
        <v>0.39032831676470592</v>
      </c>
    </row>
    <row r="45" spans="2:76" s="24" customFormat="1" ht="14.4" x14ac:dyDescent="0.3">
      <c r="B45" s="15">
        <v>38</v>
      </c>
      <c r="C45" s="26" t="s">
        <v>53</v>
      </c>
      <c r="D45" s="16" t="s">
        <v>38</v>
      </c>
      <c r="E45" s="73">
        <v>1154</v>
      </c>
      <c r="F45" s="19">
        <v>4</v>
      </c>
      <c r="G45" s="26" t="s">
        <v>83</v>
      </c>
      <c r="H45" s="16" t="s">
        <v>69</v>
      </c>
      <c r="I45" s="26" t="s">
        <v>41</v>
      </c>
      <c r="J45" s="16" t="s">
        <v>42</v>
      </c>
      <c r="K45" s="33">
        <v>7.5</v>
      </c>
      <c r="L45" s="17">
        <v>2.5</v>
      </c>
      <c r="M45" s="26" t="s">
        <v>81</v>
      </c>
      <c r="N45" s="21" t="s">
        <v>44</v>
      </c>
      <c r="O45" s="15">
        <v>363</v>
      </c>
      <c r="P45" s="16" t="s">
        <v>45</v>
      </c>
      <c r="Q45" s="74">
        <f>HLOOKUP(P45,Data!$C$28:$I$32,2,FALSE)</f>
        <v>9.7199999999999995E-2</v>
      </c>
      <c r="R45" s="27">
        <f t="shared" si="17"/>
        <v>35.2836</v>
      </c>
      <c r="S45" s="15">
        <v>0</v>
      </c>
      <c r="T45" s="16" t="s">
        <v>45</v>
      </c>
      <c r="U45" s="74">
        <f>HLOOKUP(T45,Data!$C$28:$I$32,3,FALSE)</f>
        <v>0.12089999999999999</v>
      </c>
      <c r="V45" s="27">
        <f t="shared" si="18"/>
        <v>0</v>
      </c>
      <c r="W45" s="75">
        <v>2489150</v>
      </c>
      <c r="X45" s="16" t="s">
        <v>45</v>
      </c>
      <c r="Y45" s="74">
        <f>HLOOKUP(X45,Data!$C$28:$I$32,4,FALSE)</f>
        <v>0.14949999999999999</v>
      </c>
      <c r="Z45" s="27">
        <f t="shared" si="19"/>
        <v>372127.92499999999</v>
      </c>
      <c r="AA45" s="15">
        <v>0</v>
      </c>
      <c r="AB45" s="16" t="s">
        <v>45</v>
      </c>
      <c r="AC45" s="74">
        <f>HLOOKUP(AB45,Data!$C$28:$I$32,5,FALSE)</f>
        <v>0.17219999999999999</v>
      </c>
      <c r="AD45" s="27">
        <f t="shared" si="20"/>
        <v>0</v>
      </c>
      <c r="AE45" s="15">
        <v>0</v>
      </c>
      <c r="AF45" s="16" t="s">
        <v>47</v>
      </c>
      <c r="AG45" s="74">
        <f>HLOOKUP(AF45,Data!$C$13:$D$16,2,FALSE)</f>
        <v>1.55</v>
      </c>
      <c r="AH45" s="27">
        <f t="shared" si="21"/>
        <v>0</v>
      </c>
      <c r="AI45" s="15">
        <v>0</v>
      </c>
      <c r="AJ45" s="16" t="s">
        <v>47</v>
      </c>
      <c r="AK45" s="74">
        <f>HLOOKUP(AJ45,Data!$C$13:$D$16,3,FALSE)</f>
        <v>2.76</v>
      </c>
      <c r="AL45" s="27">
        <f t="shared" si="22"/>
        <v>0</v>
      </c>
      <c r="AM45" s="15">
        <v>124030</v>
      </c>
      <c r="AN45" s="16" t="s">
        <v>47</v>
      </c>
      <c r="AO45" s="74">
        <f>HLOOKUP(AN45,Data!$C$13:$D$16,4,FALSE)</f>
        <v>1.99</v>
      </c>
      <c r="AP45" s="27">
        <f t="shared" si="23"/>
        <v>246819.7</v>
      </c>
      <c r="AQ45" s="15">
        <v>0</v>
      </c>
      <c r="AR45" s="23" t="s">
        <v>48</v>
      </c>
      <c r="AS45" s="74">
        <f>HLOOKUP(AR45,Data!$C$18:$D$21,2,FALSE)</f>
        <v>0.43</v>
      </c>
      <c r="AT45" s="27">
        <f t="shared" si="24"/>
        <v>0</v>
      </c>
      <c r="AU45" s="15">
        <v>0</v>
      </c>
      <c r="AV45" s="23" t="s">
        <v>48</v>
      </c>
      <c r="AW45" s="74">
        <f>HLOOKUP(AV45,Data!$C$18:$D$21,3,FALSE)</f>
        <v>0.51</v>
      </c>
      <c r="AX45" s="27">
        <f t="shared" si="25"/>
        <v>0</v>
      </c>
      <c r="AY45" s="15">
        <v>840</v>
      </c>
      <c r="AZ45" s="23" t="s">
        <v>48</v>
      </c>
      <c r="BA45" s="74">
        <f>HLOOKUP(AZ45,Data!$C$18:$D$21,4,FALSE)</f>
        <v>0.26</v>
      </c>
      <c r="BB45" s="27">
        <f t="shared" si="26"/>
        <v>218.4</v>
      </c>
      <c r="BC45" s="15">
        <v>0</v>
      </c>
      <c r="BD45" s="16" t="s">
        <v>50</v>
      </c>
      <c r="BE45" s="74">
        <f>VLOOKUP(BD45,Data!$B$4:$D$11,2,TRUE)</f>
        <v>37.299999999999997</v>
      </c>
      <c r="BF45" s="27">
        <f t="shared" si="27"/>
        <v>0</v>
      </c>
      <c r="BG45" s="15">
        <v>0</v>
      </c>
      <c r="BH45" s="16" t="s">
        <v>50</v>
      </c>
      <c r="BI45" s="74">
        <f>VLOOKUP(BH45,Data!$B$4:$D$11,3,TRUE)</f>
        <v>80</v>
      </c>
      <c r="BJ45" s="27">
        <f t="shared" si="28"/>
        <v>0</v>
      </c>
      <c r="BK45" s="15">
        <v>0</v>
      </c>
      <c r="BL45" s="16" t="s">
        <v>51</v>
      </c>
      <c r="BM45" s="74">
        <f>VLOOKUP(BL45,Data!$B$24:$E$26,2,FALSE)</f>
        <v>15.13</v>
      </c>
      <c r="BN45" s="27">
        <f t="shared" si="29"/>
        <v>0</v>
      </c>
      <c r="BO45" s="15">
        <v>1541</v>
      </c>
      <c r="BP45" s="16" t="s">
        <v>51</v>
      </c>
      <c r="BQ45" s="74">
        <f>VLOOKUP(BP45,Data!$B$24:$E$26,3,FALSE)</f>
        <v>21.16</v>
      </c>
      <c r="BR45" s="27">
        <f t="shared" si="30"/>
        <v>32607.56</v>
      </c>
      <c r="BS45" s="15">
        <v>0</v>
      </c>
      <c r="BT45" s="16" t="s">
        <v>52</v>
      </c>
      <c r="BU45" s="74">
        <f>VLOOKUP(BT45,Data!$B$24:$E$26,4,FALSE)</f>
        <v>42.61</v>
      </c>
      <c r="BV45" s="27">
        <f t="shared" si="31"/>
        <v>0</v>
      </c>
      <c r="BW45" s="76">
        <f t="shared" si="32"/>
        <v>651.80886859999998</v>
      </c>
      <c r="BX45" s="77">
        <f t="shared" si="33"/>
        <v>0.5648257093587522</v>
      </c>
    </row>
    <row r="46" spans="2:76" s="24" customFormat="1" ht="14.4" x14ac:dyDescent="0.3">
      <c r="B46" s="15">
        <v>39</v>
      </c>
      <c r="C46" s="26" t="s">
        <v>53</v>
      </c>
      <c r="D46" s="16" t="s">
        <v>38</v>
      </c>
      <c r="E46" s="73">
        <v>862</v>
      </c>
      <c r="F46" s="19">
        <v>2.5</v>
      </c>
      <c r="G46" s="26" t="s">
        <v>39</v>
      </c>
      <c r="H46" s="16" t="s">
        <v>40</v>
      </c>
      <c r="I46" s="26" t="s">
        <v>41</v>
      </c>
      <c r="J46" s="16" t="s">
        <v>87</v>
      </c>
      <c r="K46" s="33">
        <v>0</v>
      </c>
      <c r="L46" s="17">
        <v>3</v>
      </c>
      <c r="M46" s="26" t="s">
        <v>81</v>
      </c>
      <c r="N46" s="21" t="s">
        <v>44</v>
      </c>
      <c r="O46" s="15">
        <v>0</v>
      </c>
      <c r="P46" s="16" t="s">
        <v>45</v>
      </c>
      <c r="Q46" s="74">
        <f>HLOOKUP(P46,Data!$C$28:$I$32,2,FALSE)</f>
        <v>9.7199999999999995E-2</v>
      </c>
      <c r="R46" s="27">
        <f t="shared" si="17"/>
        <v>0</v>
      </c>
      <c r="S46" s="15">
        <v>0</v>
      </c>
      <c r="T46" s="16" t="s">
        <v>45</v>
      </c>
      <c r="U46" s="74">
        <f>HLOOKUP(T46,Data!$C$28:$I$32,3,FALSE)</f>
        <v>0.12089999999999999</v>
      </c>
      <c r="V46" s="27">
        <f t="shared" si="18"/>
        <v>0</v>
      </c>
      <c r="W46" s="75">
        <v>778931</v>
      </c>
      <c r="X46" s="16" t="s">
        <v>46</v>
      </c>
      <c r="Y46" s="74">
        <f>HLOOKUP(X46,Data!$C$28:$I$32,4,FALSE)</f>
        <v>8.8800000000000004E-2</v>
      </c>
      <c r="Z46" s="27">
        <f t="shared" si="19"/>
        <v>69169.072800000009</v>
      </c>
      <c r="AA46" s="15">
        <v>0</v>
      </c>
      <c r="AB46" s="16" t="s">
        <v>45</v>
      </c>
      <c r="AC46" s="74">
        <f>HLOOKUP(AB46,Data!$C$28:$I$32,5,FALSE)</f>
        <v>0.17219999999999999</v>
      </c>
      <c r="AD46" s="27">
        <f t="shared" si="20"/>
        <v>0</v>
      </c>
      <c r="AE46" s="15">
        <v>36267</v>
      </c>
      <c r="AF46" s="16" t="s">
        <v>47</v>
      </c>
      <c r="AG46" s="74">
        <f>HLOOKUP(AF46,Data!$C$13:$D$16,2,FALSE)</f>
        <v>1.55</v>
      </c>
      <c r="AH46" s="27">
        <f t="shared" si="21"/>
        <v>56213.85</v>
      </c>
      <c r="AI46" s="15">
        <v>0</v>
      </c>
      <c r="AJ46" s="16" t="s">
        <v>47</v>
      </c>
      <c r="AK46" s="74">
        <f>HLOOKUP(AJ46,Data!$C$13:$D$16,3,FALSE)</f>
        <v>2.76</v>
      </c>
      <c r="AL46" s="27">
        <f t="shared" si="22"/>
        <v>0</v>
      </c>
      <c r="AM46" s="15">
        <v>27049</v>
      </c>
      <c r="AN46" s="16" t="s">
        <v>47</v>
      </c>
      <c r="AO46" s="74">
        <f>HLOOKUP(AN46,Data!$C$13:$D$16,4,FALSE)</f>
        <v>1.99</v>
      </c>
      <c r="AP46" s="27">
        <f t="shared" si="23"/>
        <v>53827.51</v>
      </c>
      <c r="AQ46" s="15">
        <v>12907.4</v>
      </c>
      <c r="AR46" s="23" t="s">
        <v>48</v>
      </c>
      <c r="AS46" s="74">
        <f>HLOOKUP(AR46,Data!$C$18:$D$21,2,FALSE)</f>
        <v>0.43</v>
      </c>
      <c r="AT46" s="27">
        <f t="shared" si="24"/>
        <v>5550.1819999999998</v>
      </c>
      <c r="AU46" s="15">
        <v>0</v>
      </c>
      <c r="AV46" s="23" t="s">
        <v>48</v>
      </c>
      <c r="AW46" s="74">
        <f>HLOOKUP(AV46,Data!$C$18:$D$21,3,FALSE)</f>
        <v>0.51</v>
      </c>
      <c r="AX46" s="27">
        <f t="shared" si="25"/>
        <v>0</v>
      </c>
      <c r="AY46" s="15">
        <v>8032.4</v>
      </c>
      <c r="AZ46" s="23" t="s">
        <v>48</v>
      </c>
      <c r="BA46" s="74">
        <f>HLOOKUP(AZ46,Data!$C$18:$D$21,4,FALSE)</f>
        <v>0.26</v>
      </c>
      <c r="BB46" s="27">
        <f t="shared" si="26"/>
        <v>2088.424</v>
      </c>
      <c r="BC46" s="15">
        <v>0</v>
      </c>
      <c r="BD46" s="16" t="s">
        <v>50</v>
      </c>
      <c r="BE46" s="74">
        <f>VLOOKUP(BD46,Data!$B$4:$D$11,2,TRUE)</f>
        <v>37.299999999999997</v>
      </c>
      <c r="BF46" s="27">
        <f t="shared" si="27"/>
        <v>0</v>
      </c>
      <c r="BG46" s="15">
        <v>0</v>
      </c>
      <c r="BH46" s="16" t="s">
        <v>50</v>
      </c>
      <c r="BI46" s="74">
        <f>VLOOKUP(BH46,Data!$B$4:$D$11,3,TRUE)</f>
        <v>80</v>
      </c>
      <c r="BJ46" s="27">
        <f t="shared" si="28"/>
        <v>0</v>
      </c>
      <c r="BK46" s="15">
        <v>0</v>
      </c>
      <c r="BL46" s="16" t="s">
        <v>51</v>
      </c>
      <c r="BM46" s="74">
        <f>VLOOKUP(BL46,Data!$B$24:$E$26,2,FALSE)</f>
        <v>15.13</v>
      </c>
      <c r="BN46" s="27">
        <f t="shared" si="29"/>
        <v>0</v>
      </c>
      <c r="BO46" s="15">
        <v>0</v>
      </c>
      <c r="BP46" s="16" t="s">
        <v>51</v>
      </c>
      <c r="BQ46" s="74">
        <f>VLOOKUP(BP46,Data!$B$24:$E$26,3,FALSE)</f>
        <v>21.16</v>
      </c>
      <c r="BR46" s="27">
        <f t="shared" si="30"/>
        <v>0</v>
      </c>
      <c r="BS46" s="15">
        <v>0</v>
      </c>
      <c r="BT46" s="16" t="s">
        <v>52</v>
      </c>
      <c r="BU46" s="74">
        <f>VLOOKUP(BT46,Data!$B$24:$E$26,4,FALSE)</f>
        <v>42.61</v>
      </c>
      <c r="BV46" s="27">
        <f t="shared" si="31"/>
        <v>0</v>
      </c>
      <c r="BW46" s="76">
        <f t="shared" si="32"/>
        <v>186.84903880000002</v>
      </c>
      <c r="BX46" s="77">
        <f t="shared" si="33"/>
        <v>0.21676222598607892</v>
      </c>
    </row>
    <row r="47" spans="2:76" s="24" customFormat="1" ht="14.4" x14ac:dyDescent="0.3">
      <c r="B47" s="15">
        <v>40</v>
      </c>
      <c r="C47" s="35" t="s">
        <v>58</v>
      </c>
      <c r="D47" s="23" t="s">
        <v>62</v>
      </c>
      <c r="E47" s="78">
        <v>3499</v>
      </c>
      <c r="F47" s="36">
        <v>6</v>
      </c>
      <c r="G47" s="35" t="s">
        <v>63</v>
      </c>
      <c r="H47" s="23" t="s">
        <v>40</v>
      </c>
      <c r="I47" s="35" t="s">
        <v>76</v>
      </c>
      <c r="J47" s="23" t="s">
        <v>59</v>
      </c>
      <c r="K47" s="37">
        <v>6</v>
      </c>
      <c r="L47" s="38">
        <v>4</v>
      </c>
      <c r="M47" s="35" t="s">
        <v>81</v>
      </c>
      <c r="N47" s="39" t="s">
        <v>44</v>
      </c>
      <c r="O47" s="28">
        <v>4719</v>
      </c>
      <c r="P47" s="23" t="s">
        <v>45</v>
      </c>
      <c r="Q47" s="74">
        <f>HLOOKUP(P47,Data!$C$28:$I$32,2,FALSE)</f>
        <v>9.7199999999999995E-2</v>
      </c>
      <c r="R47" s="27">
        <f t="shared" si="17"/>
        <v>458.68679999999995</v>
      </c>
      <c r="S47" s="28">
        <v>304965</v>
      </c>
      <c r="T47" s="23" t="s">
        <v>45</v>
      </c>
      <c r="U47" s="74">
        <f>HLOOKUP(T47,Data!$C$28:$I$32,3,FALSE)</f>
        <v>0.12089999999999999</v>
      </c>
      <c r="V47" s="27">
        <f t="shared" si="18"/>
        <v>36870.268499999998</v>
      </c>
      <c r="W47" s="79">
        <v>1079856</v>
      </c>
      <c r="X47" s="23" t="s">
        <v>46</v>
      </c>
      <c r="Y47" s="74">
        <f>HLOOKUP(X47,Data!$C$28:$I$32,4,FALSE)</f>
        <v>8.8800000000000004E-2</v>
      </c>
      <c r="Z47" s="27">
        <f t="shared" si="19"/>
        <v>95891.212800000008</v>
      </c>
      <c r="AA47" s="28">
        <v>800704.8</v>
      </c>
      <c r="AB47" s="23" t="s">
        <v>45</v>
      </c>
      <c r="AC47" s="74">
        <f>HLOOKUP(AB47,Data!$C$28:$I$32,5,FALSE)</f>
        <v>0.17219999999999999</v>
      </c>
      <c r="AD47" s="27">
        <f t="shared" si="20"/>
        <v>137881.36655999999</v>
      </c>
      <c r="AE47" s="28">
        <v>245231</v>
      </c>
      <c r="AF47" s="23" t="s">
        <v>47</v>
      </c>
      <c r="AG47" s="74">
        <f>HLOOKUP(AF47,Data!$C$13:$D$16,2,FALSE)</f>
        <v>1.55</v>
      </c>
      <c r="AH47" s="27">
        <f t="shared" si="21"/>
        <v>380108.05</v>
      </c>
      <c r="AI47" s="28">
        <v>0</v>
      </c>
      <c r="AJ47" s="23" t="s">
        <v>47</v>
      </c>
      <c r="AK47" s="74">
        <f>HLOOKUP(AJ47,Data!$C$13:$D$16,3,FALSE)</f>
        <v>2.76</v>
      </c>
      <c r="AL47" s="27">
        <f t="shared" si="22"/>
        <v>0</v>
      </c>
      <c r="AM47" s="28">
        <v>78093.5</v>
      </c>
      <c r="AN47" s="23" t="s">
        <v>47</v>
      </c>
      <c r="AO47" s="74">
        <f>HLOOKUP(AN47,Data!$C$13:$D$16,4,FALSE)</f>
        <v>1.99</v>
      </c>
      <c r="AP47" s="27">
        <f t="shared" si="23"/>
        <v>155406.065</v>
      </c>
      <c r="AQ47" s="28">
        <v>0</v>
      </c>
      <c r="AR47" s="23" t="s">
        <v>48</v>
      </c>
      <c r="AS47" s="74">
        <f>HLOOKUP(AR47,Data!$C$18:$D$21,2,FALSE)</f>
        <v>0.43</v>
      </c>
      <c r="AT47" s="27">
        <f t="shared" si="24"/>
        <v>0</v>
      </c>
      <c r="AU47" s="28">
        <v>6818</v>
      </c>
      <c r="AV47" s="23" t="s">
        <v>48</v>
      </c>
      <c r="AW47" s="74">
        <f>HLOOKUP(AV47,Data!$C$18:$D$21,3,FALSE)</f>
        <v>0.51</v>
      </c>
      <c r="AX47" s="27">
        <f t="shared" si="25"/>
        <v>3477.18</v>
      </c>
      <c r="AY47" s="28">
        <v>6783</v>
      </c>
      <c r="AZ47" s="23" t="s">
        <v>48</v>
      </c>
      <c r="BA47" s="74">
        <f>HLOOKUP(AZ47,Data!$C$18:$D$21,4,FALSE)</f>
        <v>0.26</v>
      </c>
      <c r="BB47" s="27">
        <f t="shared" si="26"/>
        <v>1763.5800000000002</v>
      </c>
      <c r="BC47" s="28">
        <v>0</v>
      </c>
      <c r="BD47" s="23" t="s">
        <v>50</v>
      </c>
      <c r="BE47" s="74">
        <f>VLOOKUP(BD47,Data!$B$4:$D$11,2,TRUE)</f>
        <v>37.299999999999997</v>
      </c>
      <c r="BF47" s="27">
        <f t="shared" si="27"/>
        <v>0</v>
      </c>
      <c r="BG47" s="28">
        <v>0</v>
      </c>
      <c r="BH47" s="23" t="s">
        <v>50</v>
      </c>
      <c r="BI47" s="74">
        <f>VLOOKUP(BH47,Data!$B$4:$D$11,3,TRUE)</f>
        <v>80</v>
      </c>
      <c r="BJ47" s="27">
        <f t="shared" si="28"/>
        <v>0</v>
      </c>
      <c r="BK47" s="28">
        <v>393.55</v>
      </c>
      <c r="BL47" s="23" t="s">
        <v>52</v>
      </c>
      <c r="BM47" s="74">
        <f>VLOOKUP(BL47,Data!$B$24:$E$26,2,FALSE)</f>
        <v>17.79</v>
      </c>
      <c r="BN47" s="27">
        <f t="shared" si="29"/>
        <v>7001.2545</v>
      </c>
      <c r="BO47" s="28">
        <v>0</v>
      </c>
      <c r="BP47" s="23" t="s">
        <v>51</v>
      </c>
      <c r="BQ47" s="74">
        <f>VLOOKUP(BP47,Data!$B$24:$E$26,3,FALSE)</f>
        <v>21.16</v>
      </c>
      <c r="BR47" s="27">
        <f t="shared" si="30"/>
        <v>0</v>
      </c>
      <c r="BS47" s="28">
        <v>0</v>
      </c>
      <c r="BT47" s="23" t="s">
        <v>52</v>
      </c>
      <c r="BU47" s="74">
        <f>VLOOKUP(BT47,Data!$B$24:$E$26,4,FALSE)</f>
        <v>42.61</v>
      </c>
      <c r="BV47" s="27">
        <f t="shared" si="31"/>
        <v>0</v>
      </c>
      <c r="BW47" s="76">
        <f t="shared" si="32"/>
        <v>818.85766416000001</v>
      </c>
      <c r="BX47" s="77">
        <f t="shared" si="33"/>
        <v>0.23402619724492713</v>
      </c>
    </row>
    <row r="48" spans="2:76" s="24" customFormat="1" ht="14.4" x14ac:dyDescent="0.3">
      <c r="B48" s="15">
        <v>41</v>
      </c>
      <c r="C48" s="26" t="s">
        <v>53</v>
      </c>
      <c r="D48" s="16" t="s">
        <v>38</v>
      </c>
      <c r="E48" s="73">
        <v>10108</v>
      </c>
      <c r="F48" s="19">
        <v>4</v>
      </c>
      <c r="G48" s="26" t="s">
        <v>83</v>
      </c>
      <c r="H48" s="16" t="s">
        <v>69</v>
      </c>
      <c r="I48" s="26" t="s">
        <v>41</v>
      </c>
      <c r="J48" s="16" t="s">
        <v>42</v>
      </c>
      <c r="K48" s="33">
        <v>7.5</v>
      </c>
      <c r="L48" s="17">
        <v>2.5</v>
      </c>
      <c r="M48" s="26" t="s">
        <v>43</v>
      </c>
      <c r="N48" s="21" t="s">
        <v>44</v>
      </c>
      <c r="O48" s="15">
        <v>536880</v>
      </c>
      <c r="P48" s="16" t="s">
        <v>45</v>
      </c>
      <c r="Q48" s="74">
        <f>HLOOKUP(P48,Data!$C$28:$I$32,2,FALSE)</f>
        <v>9.7199999999999995E-2</v>
      </c>
      <c r="R48" s="27">
        <f t="shared" si="17"/>
        <v>52184.735999999997</v>
      </c>
      <c r="S48" s="15">
        <v>6070295</v>
      </c>
      <c r="T48" s="16" t="s">
        <v>61</v>
      </c>
      <c r="U48" s="74">
        <f>HLOOKUP(T48,Data!$C$28:$I$32,3,FALSE)</f>
        <v>9.4200000000000006E-2</v>
      </c>
      <c r="V48" s="27">
        <f t="shared" si="18"/>
        <v>571821.78899999999</v>
      </c>
      <c r="W48" s="75">
        <v>11363750</v>
      </c>
      <c r="X48" s="16" t="s">
        <v>61</v>
      </c>
      <c r="Y48" s="74">
        <f>HLOOKUP(X48,Data!$C$28:$I$32,4,FALSE)</f>
        <v>0.1203</v>
      </c>
      <c r="Z48" s="27">
        <f t="shared" si="19"/>
        <v>1367059.125</v>
      </c>
      <c r="AA48" s="15">
        <v>0</v>
      </c>
      <c r="AB48" s="16" t="s">
        <v>45</v>
      </c>
      <c r="AC48" s="74">
        <f>HLOOKUP(AB48,Data!$C$28:$I$32,5,FALSE)</f>
        <v>0.17219999999999999</v>
      </c>
      <c r="AD48" s="27">
        <f t="shared" si="20"/>
        <v>0</v>
      </c>
      <c r="AE48" s="15">
        <v>55614</v>
      </c>
      <c r="AF48" s="16" t="s">
        <v>47</v>
      </c>
      <c r="AG48" s="74">
        <f>HLOOKUP(AF48,Data!$C$13:$D$16,2,FALSE)</f>
        <v>1.55</v>
      </c>
      <c r="AH48" s="27">
        <f t="shared" si="21"/>
        <v>86201.7</v>
      </c>
      <c r="AI48" s="15">
        <v>37284</v>
      </c>
      <c r="AJ48" s="16" t="s">
        <v>47</v>
      </c>
      <c r="AK48" s="74">
        <f>HLOOKUP(AJ48,Data!$C$13:$D$16,3,FALSE)</f>
        <v>2.76</v>
      </c>
      <c r="AL48" s="27">
        <f t="shared" si="22"/>
        <v>102903.84</v>
      </c>
      <c r="AM48" s="15">
        <v>896221</v>
      </c>
      <c r="AN48" s="16" t="s">
        <v>47</v>
      </c>
      <c r="AO48" s="74">
        <f>HLOOKUP(AN48,Data!$C$13:$D$16,4,FALSE)</f>
        <v>1.99</v>
      </c>
      <c r="AP48" s="27">
        <f t="shared" si="23"/>
        <v>1783479.79</v>
      </c>
      <c r="AQ48" s="15">
        <v>0</v>
      </c>
      <c r="AR48" s="23" t="s">
        <v>48</v>
      </c>
      <c r="AS48" s="74">
        <f>HLOOKUP(AR48,Data!$C$18:$D$21,2,FALSE)</f>
        <v>0.43</v>
      </c>
      <c r="AT48" s="27">
        <f t="shared" si="24"/>
        <v>0</v>
      </c>
      <c r="AU48" s="15">
        <v>0</v>
      </c>
      <c r="AV48" s="23" t="s">
        <v>48</v>
      </c>
      <c r="AW48" s="74">
        <f>HLOOKUP(AV48,Data!$C$18:$D$21,3,FALSE)</f>
        <v>0.51</v>
      </c>
      <c r="AX48" s="27">
        <f t="shared" si="25"/>
        <v>0</v>
      </c>
      <c r="AY48" s="15">
        <v>2232</v>
      </c>
      <c r="AZ48" s="23" t="s">
        <v>48</v>
      </c>
      <c r="BA48" s="74">
        <f>HLOOKUP(AZ48,Data!$C$18:$D$21,4,FALSE)</f>
        <v>0.26</v>
      </c>
      <c r="BB48" s="27">
        <f t="shared" si="26"/>
        <v>580.32000000000005</v>
      </c>
      <c r="BC48" s="15">
        <v>0</v>
      </c>
      <c r="BD48" s="16" t="s">
        <v>50</v>
      </c>
      <c r="BE48" s="74">
        <f>VLOOKUP(BD48,Data!$B$4:$D$11,2,TRUE)</f>
        <v>37.299999999999997</v>
      </c>
      <c r="BF48" s="27">
        <f t="shared" si="27"/>
        <v>0</v>
      </c>
      <c r="BG48" s="15">
        <v>0</v>
      </c>
      <c r="BH48" s="16" t="s">
        <v>50</v>
      </c>
      <c r="BI48" s="74">
        <f>VLOOKUP(BH48,Data!$B$4:$D$11,3,TRUE)</f>
        <v>80</v>
      </c>
      <c r="BJ48" s="27">
        <f t="shared" si="28"/>
        <v>0</v>
      </c>
      <c r="BK48" s="15">
        <v>0</v>
      </c>
      <c r="BL48" s="16" t="s">
        <v>51</v>
      </c>
      <c r="BM48" s="74">
        <f>VLOOKUP(BL48,Data!$B$24:$E$26,2,FALSE)</f>
        <v>15.13</v>
      </c>
      <c r="BN48" s="27">
        <f t="shared" si="29"/>
        <v>0</v>
      </c>
      <c r="BO48" s="15">
        <v>0</v>
      </c>
      <c r="BP48" s="16" t="s">
        <v>51</v>
      </c>
      <c r="BQ48" s="74">
        <f>VLOOKUP(BP48,Data!$B$24:$E$26,3,FALSE)</f>
        <v>21.16</v>
      </c>
      <c r="BR48" s="27">
        <f t="shared" si="30"/>
        <v>0</v>
      </c>
      <c r="BS48" s="15">
        <v>0</v>
      </c>
      <c r="BT48" s="16" t="s">
        <v>52</v>
      </c>
      <c r="BU48" s="74">
        <f>VLOOKUP(BT48,Data!$B$24:$E$26,4,FALSE)</f>
        <v>42.61</v>
      </c>
      <c r="BV48" s="27">
        <f t="shared" si="31"/>
        <v>0</v>
      </c>
      <c r="BW48" s="76">
        <f t="shared" si="32"/>
        <v>3964.2313000000004</v>
      </c>
      <c r="BX48" s="77">
        <f t="shared" si="33"/>
        <v>0.392187504946577</v>
      </c>
    </row>
    <row r="49" spans="2:76" s="24" customFormat="1" ht="14.4" x14ac:dyDescent="0.3">
      <c r="B49" s="15">
        <v>42</v>
      </c>
      <c r="C49" s="26" t="s">
        <v>68</v>
      </c>
      <c r="D49" s="16" t="s">
        <v>38</v>
      </c>
      <c r="E49" s="73">
        <v>9862</v>
      </c>
      <c r="F49" s="19">
        <v>3</v>
      </c>
      <c r="G49" s="26" t="s">
        <v>39</v>
      </c>
      <c r="H49" s="16" t="s">
        <v>69</v>
      </c>
      <c r="I49" s="26" t="s">
        <v>41</v>
      </c>
      <c r="J49" s="16" t="s">
        <v>42</v>
      </c>
      <c r="K49" s="33">
        <v>8</v>
      </c>
      <c r="L49" s="17">
        <v>4</v>
      </c>
      <c r="M49" s="26" t="s">
        <v>81</v>
      </c>
      <c r="N49" s="21" t="s">
        <v>88</v>
      </c>
      <c r="O49" s="15">
        <v>0</v>
      </c>
      <c r="P49" s="16" t="s">
        <v>45</v>
      </c>
      <c r="Q49" s="74">
        <f>HLOOKUP(P49,Data!$C$28:$I$32,2,FALSE)</f>
        <v>9.7199999999999995E-2</v>
      </c>
      <c r="R49" s="27">
        <f t="shared" si="17"/>
        <v>0</v>
      </c>
      <c r="S49" s="15">
        <v>0</v>
      </c>
      <c r="T49" s="16" t="s">
        <v>45</v>
      </c>
      <c r="U49" s="74">
        <f>HLOOKUP(T49,Data!$C$28:$I$32,3,FALSE)</f>
        <v>0.12089999999999999</v>
      </c>
      <c r="V49" s="27">
        <f t="shared" si="18"/>
        <v>0</v>
      </c>
      <c r="W49" s="75">
        <v>0</v>
      </c>
      <c r="X49" s="16" t="s">
        <v>45</v>
      </c>
      <c r="Y49" s="74">
        <f>HLOOKUP(X49,Data!$C$28:$I$32,4,FALSE)</f>
        <v>0.14949999999999999</v>
      </c>
      <c r="Z49" s="27">
        <f t="shared" si="19"/>
        <v>0</v>
      </c>
      <c r="AA49" s="15">
        <v>13014984</v>
      </c>
      <c r="AB49" s="16" t="s">
        <v>61</v>
      </c>
      <c r="AC49" s="74">
        <f>HLOOKUP(AB49,Data!$C$28:$I$32,5,FALSE)</f>
        <v>0.13830000000000001</v>
      </c>
      <c r="AD49" s="27">
        <f t="shared" si="20"/>
        <v>1799972.2872000001</v>
      </c>
      <c r="AE49" s="15">
        <v>55614</v>
      </c>
      <c r="AF49" s="16" t="s">
        <v>47</v>
      </c>
      <c r="AG49" s="74">
        <f>HLOOKUP(AF49,Data!$C$13:$D$16,2,FALSE)</f>
        <v>1.55</v>
      </c>
      <c r="AH49" s="27">
        <f t="shared" si="21"/>
        <v>86201.7</v>
      </c>
      <c r="AI49" s="28">
        <v>0</v>
      </c>
      <c r="AJ49" s="16" t="s">
        <v>47</v>
      </c>
      <c r="AK49" s="74">
        <f>HLOOKUP(AJ49,Data!$C$13:$D$16,3,FALSE)</f>
        <v>2.76</v>
      </c>
      <c r="AL49" s="27">
        <f t="shared" si="22"/>
        <v>0</v>
      </c>
      <c r="AM49" s="28">
        <v>541233.80000000005</v>
      </c>
      <c r="AN49" s="16" t="s">
        <v>47</v>
      </c>
      <c r="AO49" s="74">
        <f>HLOOKUP(AN49,Data!$C$13:$D$16,4,FALSE)</f>
        <v>1.99</v>
      </c>
      <c r="AP49" s="27">
        <f t="shared" si="23"/>
        <v>1077055.2620000001</v>
      </c>
      <c r="AQ49" s="15">
        <v>0</v>
      </c>
      <c r="AR49" s="23" t="s">
        <v>48</v>
      </c>
      <c r="AS49" s="74">
        <f>HLOOKUP(AR49,Data!$C$18:$D$21,2,FALSE)</f>
        <v>0.43</v>
      </c>
      <c r="AT49" s="27">
        <f t="shared" si="24"/>
        <v>0</v>
      </c>
      <c r="AU49" s="15">
        <v>0</v>
      </c>
      <c r="AV49" s="23" t="s">
        <v>48</v>
      </c>
      <c r="AW49" s="74">
        <f>HLOOKUP(AV49,Data!$C$18:$D$21,3,FALSE)</f>
        <v>0.51</v>
      </c>
      <c r="AX49" s="27">
        <f t="shared" si="25"/>
        <v>0</v>
      </c>
      <c r="AY49" s="15">
        <v>1946.5</v>
      </c>
      <c r="AZ49" s="23" t="s">
        <v>48</v>
      </c>
      <c r="BA49" s="74">
        <f>HLOOKUP(AZ49,Data!$C$18:$D$21,4,FALSE)</f>
        <v>0.26</v>
      </c>
      <c r="BB49" s="27">
        <f t="shared" si="26"/>
        <v>506.09000000000003</v>
      </c>
      <c r="BC49" s="15">
        <v>0</v>
      </c>
      <c r="BD49" s="16" t="s">
        <v>50</v>
      </c>
      <c r="BE49" s="74">
        <f>VLOOKUP(BD49,Data!$B$4:$D$11,2,TRUE)</f>
        <v>37.299999999999997</v>
      </c>
      <c r="BF49" s="27">
        <f t="shared" si="27"/>
        <v>0</v>
      </c>
      <c r="BG49" s="15">
        <v>0</v>
      </c>
      <c r="BH49" s="16" t="s">
        <v>50</v>
      </c>
      <c r="BI49" s="74">
        <f>VLOOKUP(BH49,Data!$B$4:$D$11,3,TRUE)</f>
        <v>80</v>
      </c>
      <c r="BJ49" s="27">
        <f t="shared" si="28"/>
        <v>0</v>
      </c>
      <c r="BK49" s="15">
        <v>0</v>
      </c>
      <c r="BL49" s="16" t="s">
        <v>51</v>
      </c>
      <c r="BM49" s="74">
        <f>VLOOKUP(BL49,Data!$B$24:$E$26,2,FALSE)</f>
        <v>15.13</v>
      </c>
      <c r="BN49" s="27">
        <f t="shared" si="29"/>
        <v>0</v>
      </c>
      <c r="BO49" s="15">
        <v>7160</v>
      </c>
      <c r="BP49" s="16" t="s">
        <v>52</v>
      </c>
      <c r="BQ49" s="74">
        <f>VLOOKUP(BP49,Data!$B$24:$E$26,3,FALSE)</f>
        <v>28</v>
      </c>
      <c r="BR49" s="27">
        <f t="shared" si="30"/>
        <v>200480</v>
      </c>
      <c r="BS49" s="15">
        <v>0</v>
      </c>
      <c r="BT49" s="16" t="s">
        <v>52</v>
      </c>
      <c r="BU49" s="74">
        <f>VLOOKUP(BT49,Data!$B$24:$E$26,4,FALSE)</f>
        <v>42.61</v>
      </c>
      <c r="BV49" s="27">
        <f t="shared" si="31"/>
        <v>0</v>
      </c>
      <c r="BW49" s="76">
        <f t="shared" si="32"/>
        <v>3164.2153392000005</v>
      </c>
      <c r="BX49" s="77">
        <f t="shared" si="33"/>
        <v>0.32084925361995542</v>
      </c>
    </row>
    <row r="50" spans="2:76" s="24" customFormat="1" ht="14.4" x14ac:dyDescent="0.3">
      <c r="B50" s="15">
        <v>43</v>
      </c>
      <c r="C50" s="26" t="s">
        <v>68</v>
      </c>
      <c r="D50" s="16" t="s">
        <v>38</v>
      </c>
      <c r="E50" s="73">
        <v>1290</v>
      </c>
      <c r="F50" s="19">
        <v>3</v>
      </c>
      <c r="G50" s="26" t="s">
        <v>39</v>
      </c>
      <c r="H50" s="16" t="s">
        <v>40</v>
      </c>
      <c r="I50" s="26" t="s">
        <v>41</v>
      </c>
      <c r="J50" s="16" t="s">
        <v>59</v>
      </c>
      <c r="K50" s="33">
        <v>3.5</v>
      </c>
      <c r="L50" s="17">
        <v>5</v>
      </c>
      <c r="M50" s="26" t="s">
        <v>43</v>
      </c>
      <c r="N50" s="21" t="s">
        <v>44</v>
      </c>
      <c r="O50" s="15">
        <v>0</v>
      </c>
      <c r="P50" s="16" t="s">
        <v>45</v>
      </c>
      <c r="Q50" s="74">
        <f>HLOOKUP(P50,Data!$C$28:$I$32,2,FALSE)</f>
        <v>9.7199999999999995E-2</v>
      </c>
      <c r="R50" s="27">
        <f t="shared" si="17"/>
        <v>0</v>
      </c>
      <c r="S50" s="15">
        <v>462241</v>
      </c>
      <c r="T50" s="16" t="s">
        <v>61</v>
      </c>
      <c r="U50" s="74">
        <f>HLOOKUP(T50,Data!$C$28:$I$32,3,FALSE)</f>
        <v>9.4200000000000006E-2</v>
      </c>
      <c r="V50" s="27">
        <f t="shared" si="18"/>
        <v>43543.102200000001</v>
      </c>
      <c r="W50" s="75">
        <v>1179153</v>
      </c>
      <c r="X50" s="16" t="s">
        <v>61</v>
      </c>
      <c r="Y50" s="74">
        <f>HLOOKUP(X50,Data!$C$28:$I$32,4,FALSE)</f>
        <v>0.1203</v>
      </c>
      <c r="Z50" s="27">
        <f t="shared" si="19"/>
        <v>141852.1059</v>
      </c>
      <c r="AA50" s="15">
        <v>0</v>
      </c>
      <c r="AB50" s="16" t="s">
        <v>45</v>
      </c>
      <c r="AC50" s="74">
        <f>HLOOKUP(AB50,Data!$C$28:$I$32,5,FALSE)</f>
        <v>0.17219999999999999</v>
      </c>
      <c r="AD50" s="27">
        <f t="shared" si="20"/>
        <v>0</v>
      </c>
      <c r="AE50" s="15">
        <v>141363</v>
      </c>
      <c r="AF50" s="16" t="s">
        <v>47</v>
      </c>
      <c r="AG50" s="74">
        <f>HLOOKUP(AF50,Data!$C$13:$D$16,2,FALSE)</f>
        <v>1.55</v>
      </c>
      <c r="AH50" s="27">
        <f t="shared" si="21"/>
        <v>219112.65</v>
      </c>
      <c r="AI50" s="28">
        <v>3078</v>
      </c>
      <c r="AJ50" s="16" t="s">
        <v>47</v>
      </c>
      <c r="AK50" s="74">
        <f>HLOOKUP(AJ50,Data!$C$13:$D$16,3,FALSE)</f>
        <v>2.76</v>
      </c>
      <c r="AL50" s="27">
        <f t="shared" si="22"/>
        <v>8495.2799999999988</v>
      </c>
      <c r="AM50" s="28">
        <v>42398</v>
      </c>
      <c r="AN50" s="16" t="s">
        <v>47</v>
      </c>
      <c r="AO50" s="74">
        <f>HLOOKUP(AN50,Data!$C$13:$D$16,4,FALSE)</f>
        <v>1.99</v>
      </c>
      <c r="AP50" s="27">
        <f t="shared" si="23"/>
        <v>84372.02</v>
      </c>
      <c r="AQ50" s="15">
        <v>0</v>
      </c>
      <c r="AR50" s="23" t="s">
        <v>48</v>
      </c>
      <c r="AS50" s="74">
        <f>HLOOKUP(AR50,Data!$C$18:$D$21,2,FALSE)</f>
        <v>0.43</v>
      </c>
      <c r="AT50" s="27">
        <f t="shared" si="24"/>
        <v>0</v>
      </c>
      <c r="AU50" s="15">
        <v>0</v>
      </c>
      <c r="AV50" s="23" t="s">
        <v>48</v>
      </c>
      <c r="AW50" s="74">
        <f>HLOOKUP(AV50,Data!$C$18:$D$21,3,FALSE)</f>
        <v>0.51</v>
      </c>
      <c r="AX50" s="27">
        <f t="shared" si="25"/>
        <v>0</v>
      </c>
      <c r="AY50" s="15">
        <v>3917</v>
      </c>
      <c r="AZ50" s="23" t="s">
        <v>48</v>
      </c>
      <c r="BA50" s="74">
        <f>HLOOKUP(AZ50,Data!$C$18:$D$21,4,FALSE)</f>
        <v>0.26</v>
      </c>
      <c r="BB50" s="27">
        <f t="shared" si="26"/>
        <v>1018.4200000000001</v>
      </c>
      <c r="BC50" s="15">
        <v>0</v>
      </c>
      <c r="BD50" s="16" t="s">
        <v>50</v>
      </c>
      <c r="BE50" s="74">
        <f>VLOOKUP(BD50,Data!$B$4:$D$11,2,TRUE)</f>
        <v>37.299999999999997</v>
      </c>
      <c r="BF50" s="27">
        <f t="shared" si="27"/>
        <v>0</v>
      </c>
      <c r="BG50" s="15">
        <v>0</v>
      </c>
      <c r="BH50" s="16" t="s">
        <v>50</v>
      </c>
      <c r="BI50" s="74">
        <f>VLOOKUP(BH50,Data!$B$4:$D$11,3,TRUE)</f>
        <v>80</v>
      </c>
      <c r="BJ50" s="27">
        <f t="shared" si="28"/>
        <v>0</v>
      </c>
      <c r="BK50" s="15">
        <v>0</v>
      </c>
      <c r="BL50" s="16" t="s">
        <v>51</v>
      </c>
      <c r="BM50" s="74">
        <f>VLOOKUP(BL50,Data!$B$24:$E$26,2,FALSE)</f>
        <v>15.13</v>
      </c>
      <c r="BN50" s="27">
        <f t="shared" si="29"/>
        <v>0</v>
      </c>
      <c r="BO50" s="15">
        <v>0</v>
      </c>
      <c r="BP50" s="16" t="s">
        <v>51</v>
      </c>
      <c r="BQ50" s="74">
        <f>VLOOKUP(BP50,Data!$B$24:$E$26,3,FALSE)</f>
        <v>21.16</v>
      </c>
      <c r="BR50" s="27">
        <f t="shared" si="30"/>
        <v>0</v>
      </c>
      <c r="BS50" s="15">
        <v>0</v>
      </c>
      <c r="BT50" s="16" t="s">
        <v>52</v>
      </c>
      <c r="BU50" s="74">
        <f>VLOOKUP(BT50,Data!$B$24:$E$26,4,FALSE)</f>
        <v>42.61</v>
      </c>
      <c r="BV50" s="27">
        <f t="shared" si="31"/>
        <v>0</v>
      </c>
      <c r="BW50" s="76">
        <f t="shared" si="32"/>
        <v>498.39357809999996</v>
      </c>
      <c r="BX50" s="77">
        <f t="shared" si="33"/>
        <v>0.38635161093023251</v>
      </c>
    </row>
    <row r="51" spans="2:76" s="24" customFormat="1" ht="14.4" x14ac:dyDescent="0.3">
      <c r="B51" s="15">
        <v>44</v>
      </c>
      <c r="C51" s="26" t="s">
        <v>68</v>
      </c>
      <c r="D51" s="16" t="s">
        <v>62</v>
      </c>
      <c r="E51" s="73">
        <v>5428</v>
      </c>
      <c r="F51" s="19">
        <v>3</v>
      </c>
      <c r="G51" s="26" t="s">
        <v>39</v>
      </c>
      <c r="H51" s="16" t="s">
        <v>54</v>
      </c>
      <c r="I51" s="26" t="s">
        <v>67</v>
      </c>
      <c r="J51" s="16" t="s">
        <v>74</v>
      </c>
      <c r="K51" s="33">
        <v>35</v>
      </c>
      <c r="L51" s="17">
        <v>3.5</v>
      </c>
      <c r="M51" s="26" t="s">
        <v>89</v>
      </c>
      <c r="N51" s="21" t="s">
        <v>44</v>
      </c>
      <c r="O51" s="15">
        <v>1447200</v>
      </c>
      <c r="P51" s="16" t="s">
        <v>46</v>
      </c>
      <c r="Q51" s="74">
        <f>HLOOKUP(P51,Data!$C$28:$I$32,2,FALSE)</f>
        <v>9.1800000000000007E-2</v>
      </c>
      <c r="R51" s="27">
        <f t="shared" si="17"/>
        <v>132852.96000000002</v>
      </c>
      <c r="S51" s="15">
        <v>0</v>
      </c>
      <c r="T51" s="16" t="s">
        <v>45</v>
      </c>
      <c r="U51" s="74">
        <f>HLOOKUP(T51,Data!$C$28:$I$32,3,FALSE)</f>
        <v>0.12089999999999999</v>
      </c>
      <c r="V51" s="27">
        <f t="shared" si="18"/>
        <v>0</v>
      </c>
      <c r="W51" s="75">
        <v>1917600</v>
      </c>
      <c r="X51" s="16" t="s">
        <v>46</v>
      </c>
      <c r="Y51" s="74">
        <f>HLOOKUP(X51,Data!$C$28:$I$32,4,FALSE)</f>
        <v>8.8800000000000004E-2</v>
      </c>
      <c r="Z51" s="27">
        <f t="shared" si="19"/>
        <v>170282.88</v>
      </c>
      <c r="AA51" s="15">
        <v>0</v>
      </c>
      <c r="AB51" s="16" t="s">
        <v>45</v>
      </c>
      <c r="AC51" s="74">
        <f>HLOOKUP(AB51,Data!$C$28:$I$32,5,FALSE)</f>
        <v>0.17219999999999999</v>
      </c>
      <c r="AD51" s="27">
        <f t="shared" si="20"/>
        <v>0</v>
      </c>
      <c r="AE51" s="15">
        <v>266900</v>
      </c>
      <c r="AF51" s="16" t="s">
        <v>47</v>
      </c>
      <c r="AG51" s="74">
        <f>HLOOKUP(AF51,Data!$C$13:$D$16,2,FALSE)</f>
        <v>1.55</v>
      </c>
      <c r="AH51" s="27">
        <f t="shared" si="21"/>
        <v>413695</v>
      </c>
      <c r="AI51" s="28">
        <v>17900</v>
      </c>
      <c r="AJ51" s="16" t="s">
        <v>47</v>
      </c>
      <c r="AK51" s="74">
        <f>HLOOKUP(AJ51,Data!$C$13:$D$16,3,FALSE)</f>
        <v>2.76</v>
      </c>
      <c r="AL51" s="27">
        <f t="shared" si="22"/>
        <v>49403.999999999993</v>
      </c>
      <c r="AM51" s="28">
        <v>74405</v>
      </c>
      <c r="AN51" s="16" t="s">
        <v>47</v>
      </c>
      <c r="AO51" s="74">
        <f>HLOOKUP(AN51,Data!$C$13:$D$16,4,FALSE)</f>
        <v>1.99</v>
      </c>
      <c r="AP51" s="27">
        <f t="shared" si="23"/>
        <v>148065.95000000001</v>
      </c>
      <c r="AQ51" s="15">
        <v>0</v>
      </c>
      <c r="AR51" s="23" t="s">
        <v>48</v>
      </c>
      <c r="AS51" s="74">
        <f>HLOOKUP(AR51,Data!$C$18:$D$21,2,FALSE)</f>
        <v>0.43</v>
      </c>
      <c r="AT51" s="27">
        <f t="shared" si="24"/>
        <v>0</v>
      </c>
      <c r="AU51" s="15">
        <v>0</v>
      </c>
      <c r="AV51" s="23" t="s">
        <v>48</v>
      </c>
      <c r="AW51" s="74">
        <f>HLOOKUP(AV51,Data!$C$18:$D$21,3,FALSE)</f>
        <v>0.51</v>
      </c>
      <c r="AX51" s="27">
        <f t="shared" si="25"/>
        <v>0</v>
      </c>
      <c r="AY51" s="15">
        <v>0</v>
      </c>
      <c r="AZ51" s="23" t="s">
        <v>48</v>
      </c>
      <c r="BA51" s="74">
        <f>HLOOKUP(AZ51,Data!$C$18:$D$21,4,FALSE)</f>
        <v>0.26</v>
      </c>
      <c r="BB51" s="27">
        <f t="shared" si="26"/>
        <v>0</v>
      </c>
      <c r="BC51" s="15">
        <v>0</v>
      </c>
      <c r="BD51" s="16" t="s">
        <v>50</v>
      </c>
      <c r="BE51" s="74">
        <f>VLOOKUP(BD51,Data!$B$4:$D$11,2,TRUE)</f>
        <v>37.299999999999997</v>
      </c>
      <c r="BF51" s="27">
        <f t="shared" si="27"/>
        <v>0</v>
      </c>
      <c r="BG51" s="15">
        <v>0</v>
      </c>
      <c r="BH51" s="16" t="s">
        <v>50</v>
      </c>
      <c r="BI51" s="74">
        <f>VLOOKUP(BH51,Data!$B$4:$D$11,3,TRUE)</f>
        <v>80</v>
      </c>
      <c r="BJ51" s="27">
        <f t="shared" si="28"/>
        <v>0</v>
      </c>
      <c r="BK51" s="15">
        <v>0</v>
      </c>
      <c r="BL51" s="16" t="s">
        <v>51</v>
      </c>
      <c r="BM51" s="74">
        <f>VLOOKUP(BL51,Data!$B$24:$E$26,2,FALSE)</f>
        <v>15.13</v>
      </c>
      <c r="BN51" s="27">
        <f t="shared" si="29"/>
        <v>0</v>
      </c>
      <c r="BO51" s="15">
        <v>0</v>
      </c>
      <c r="BP51" s="16" t="s">
        <v>51</v>
      </c>
      <c r="BQ51" s="74">
        <f>VLOOKUP(BP51,Data!$B$24:$E$26,3,FALSE)</f>
        <v>21.16</v>
      </c>
      <c r="BR51" s="27">
        <f t="shared" si="30"/>
        <v>0</v>
      </c>
      <c r="BS51" s="15">
        <v>0</v>
      </c>
      <c r="BT51" s="16" t="s">
        <v>52</v>
      </c>
      <c r="BU51" s="74">
        <f>VLOOKUP(BT51,Data!$B$24:$E$26,4,FALSE)</f>
        <v>42.61</v>
      </c>
      <c r="BV51" s="27">
        <f t="shared" si="31"/>
        <v>0</v>
      </c>
      <c r="BW51" s="76">
        <f t="shared" si="32"/>
        <v>914.30079000000001</v>
      </c>
      <c r="BX51" s="77">
        <f t="shared" si="33"/>
        <v>0.1684415604274134</v>
      </c>
    </row>
    <row r="52" spans="2:76" s="24" customFormat="1" ht="14.4" x14ac:dyDescent="0.3">
      <c r="B52" s="15">
        <v>45</v>
      </c>
      <c r="C52" s="26" t="s">
        <v>53</v>
      </c>
      <c r="D52" s="16" t="s">
        <v>38</v>
      </c>
      <c r="E52" s="73">
        <v>125</v>
      </c>
      <c r="F52" s="19">
        <v>5</v>
      </c>
      <c r="G52" s="26" t="s">
        <v>39</v>
      </c>
      <c r="H52" s="16" t="s">
        <v>40</v>
      </c>
      <c r="I52" s="26" t="s">
        <v>41</v>
      </c>
      <c r="J52" s="16" t="s">
        <v>74</v>
      </c>
      <c r="K52" s="33">
        <v>2.9</v>
      </c>
      <c r="L52" s="17">
        <v>1.5</v>
      </c>
      <c r="M52" s="26" t="s">
        <v>66</v>
      </c>
      <c r="N52" s="21" t="s">
        <v>44</v>
      </c>
      <c r="O52" s="15">
        <v>0</v>
      </c>
      <c r="P52" s="16" t="s">
        <v>45</v>
      </c>
      <c r="Q52" s="74">
        <f>HLOOKUP(P52,Data!$C$28:$I$32,2,FALSE)</f>
        <v>9.7199999999999995E-2</v>
      </c>
      <c r="R52" s="27">
        <f t="shared" si="17"/>
        <v>0</v>
      </c>
      <c r="S52" s="15">
        <v>67060</v>
      </c>
      <c r="T52" s="16" t="s">
        <v>45</v>
      </c>
      <c r="U52" s="74">
        <f>HLOOKUP(T52,Data!$C$28:$I$32,3,FALSE)</f>
        <v>0.12089999999999999</v>
      </c>
      <c r="V52" s="27">
        <f t="shared" si="18"/>
        <v>8107.5539999999992</v>
      </c>
      <c r="W52" s="75">
        <v>25680</v>
      </c>
      <c r="X52" s="16" t="s">
        <v>46</v>
      </c>
      <c r="Y52" s="74">
        <f>HLOOKUP(X52,Data!$C$28:$I$32,4,FALSE)</f>
        <v>8.8800000000000004E-2</v>
      </c>
      <c r="Z52" s="27">
        <f t="shared" si="19"/>
        <v>2280.384</v>
      </c>
      <c r="AA52" s="15">
        <v>0</v>
      </c>
      <c r="AB52" s="16" t="s">
        <v>45</v>
      </c>
      <c r="AC52" s="74">
        <f>HLOOKUP(AB52,Data!$C$28:$I$32,5,FALSE)</f>
        <v>0.17219999999999999</v>
      </c>
      <c r="AD52" s="27">
        <f t="shared" si="20"/>
        <v>0</v>
      </c>
      <c r="AE52" s="15">
        <v>11500</v>
      </c>
      <c r="AF52" s="16" t="s">
        <v>47</v>
      </c>
      <c r="AG52" s="74">
        <f>HLOOKUP(AF52,Data!$C$13:$D$16,2,FALSE)</f>
        <v>1.55</v>
      </c>
      <c r="AH52" s="27">
        <f t="shared" si="21"/>
        <v>17825</v>
      </c>
      <c r="AI52" s="15">
        <v>1750</v>
      </c>
      <c r="AJ52" s="16" t="s">
        <v>47</v>
      </c>
      <c r="AK52" s="74">
        <f>HLOOKUP(AJ52,Data!$C$13:$D$16,3,FALSE)</f>
        <v>2.76</v>
      </c>
      <c r="AL52" s="27">
        <f t="shared" si="22"/>
        <v>4830</v>
      </c>
      <c r="AM52" s="15">
        <v>1500</v>
      </c>
      <c r="AN52" s="16" t="s">
        <v>47</v>
      </c>
      <c r="AO52" s="74">
        <f>HLOOKUP(AN52,Data!$C$13:$D$16,4,FALSE)</f>
        <v>1.99</v>
      </c>
      <c r="AP52" s="27">
        <f t="shared" si="23"/>
        <v>2985</v>
      </c>
      <c r="AQ52" s="15">
        <v>0</v>
      </c>
      <c r="AR52" s="23" t="s">
        <v>48</v>
      </c>
      <c r="AS52" s="74">
        <f>HLOOKUP(AR52,Data!$C$18:$D$21,2,FALSE)</f>
        <v>0.43</v>
      </c>
      <c r="AT52" s="27">
        <f t="shared" si="24"/>
        <v>0</v>
      </c>
      <c r="AU52" s="15">
        <v>0</v>
      </c>
      <c r="AV52" s="23" t="s">
        <v>48</v>
      </c>
      <c r="AW52" s="74">
        <f>HLOOKUP(AV52,Data!$C$18:$D$21,3,FALSE)</f>
        <v>0.51</v>
      </c>
      <c r="AX52" s="27">
        <f t="shared" si="25"/>
        <v>0</v>
      </c>
      <c r="AY52" s="15">
        <v>300</v>
      </c>
      <c r="AZ52" s="23" t="s">
        <v>48</v>
      </c>
      <c r="BA52" s="74">
        <f>HLOOKUP(AZ52,Data!$C$18:$D$21,4,FALSE)</f>
        <v>0.26</v>
      </c>
      <c r="BB52" s="27">
        <f t="shared" si="26"/>
        <v>78</v>
      </c>
      <c r="BC52" s="15">
        <v>0</v>
      </c>
      <c r="BD52" s="16" t="s">
        <v>50</v>
      </c>
      <c r="BE52" s="74">
        <f>VLOOKUP(BD52,Data!$B$4:$D$11,2,TRUE)</f>
        <v>37.299999999999997</v>
      </c>
      <c r="BF52" s="27">
        <f t="shared" si="27"/>
        <v>0</v>
      </c>
      <c r="BG52" s="15">
        <v>0</v>
      </c>
      <c r="BH52" s="16" t="s">
        <v>50</v>
      </c>
      <c r="BI52" s="74">
        <f>VLOOKUP(BH52,Data!$B$4:$D$11,3,TRUE)</f>
        <v>80</v>
      </c>
      <c r="BJ52" s="27">
        <f t="shared" si="28"/>
        <v>0</v>
      </c>
      <c r="BK52" s="15">
        <v>0</v>
      </c>
      <c r="BL52" s="16" t="s">
        <v>51</v>
      </c>
      <c r="BM52" s="74">
        <f>VLOOKUP(BL52,Data!$B$24:$E$26,2,FALSE)</f>
        <v>15.13</v>
      </c>
      <c r="BN52" s="27">
        <f t="shared" si="29"/>
        <v>0</v>
      </c>
      <c r="BO52" s="15">
        <v>0</v>
      </c>
      <c r="BP52" s="16" t="s">
        <v>51</v>
      </c>
      <c r="BQ52" s="74">
        <f>VLOOKUP(BP52,Data!$B$24:$E$26,3,FALSE)</f>
        <v>21.16</v>
      </c>
      <c r="BR52" s="27">
        <f t="shared" si="30"/>
        <v>0</v>
      </c>
      <c r="BS52" s="15">
        <v>0</v>
      </c>
      <c r="BT52" s="16" t="s">
        <v>52</v>
      </c>
      <c r="BU52" s="74">
        <f>VLOOKUP(BT52,Data!$B$24:$E$26,4,FALSE)</f>
        <v>42.61</v>
      </c>
      <c r="BV52" s="27">
        <f t="shared" si="31"/>
        <v>0</v>
      </c>
      <c r="BW52" s="76">
        <f t="shared" si="32"/>
        <v>36.105937999999995</v>
      </c>
      <c r="BX52" s="77">
        <f t="shared" si="33"/>
        <v>0.28884750399999998</v>
      </c>
    </row>
    <row r="53" spans="2:76" s="24" customFormat="1" ht="14.4" x14ac:dyDescent="0.3">
      <c r="B53" s="15">
        <v>46</v>
      </c>
      <c r="C53" s="26" t="s">
        <v>53</v>
      </c>
      <c r="D53" s="16" t="s">
        <v>62</v>
      </c>
      <c r="E53" s="73">
        <v>19512</v>
      </c>
      <c r="F53" s="19">
        <v>6</v>
      </c>
      <c r="G53" s="26" t="s">
        <v>83</v>
      </c>
      <c r="H53" s="16" t="s">
        <v>69</v>
      </c>
      <c r="I53" s="26" t="s">
        <v>41</v>
      </c>
      <c r="J53" s="16" t="s">
        <v>42</v>
      </c>
      <c r="K53" s="33">
        <v>5</v>
      </c>
      <c r="L53" s="17">
        <v>2.5</v>
      </c>
      <c r="M53" s="26" t="s">
        <v>43</v>
      </c>
      <c r="N53" s="21" t="s">
        <v>44</v>
      </c>
      <c r="O53" s="15">
        <v>0</v>
      </c>
      <c r="P53" s="16" t="s">
        <v>45</v>
      </c>
      <c r="Q53" s="74">
        <f>HLOOKUP(P53,Data!$C$28:$I$32,2,FALSE)</f>
        <v>9.7199999999999995E-2</v>
      </c>
      <c r="R53" s="27">
        <f t="shared" si="17"/>
        <v>0</v>
      </c>
      <c r="S53" s="15">
        <v>4214006</v>
      </c>
      <c r="T53" s="16" t="s">
        <v>45</v>
      </c>
      <c r="U53" s="74">
        <f>HLOOKUP(T53,Data!$C$28:$I$32,3,FALSE)</f>
        <v>0.12089999999999999</v>
      </c>
      <c r="V53" s="27">
        <f t="shared" si="18"/>
        <v>509473.32539999997</v>
      </c>
      <c r="W53" s="75">
        <v>11812800</v>
      </c>
      <c r="X53" s="16" t="s">
        <v>45</v>
      </c>
      <c r="Y53" s="74">
        <f>HLOOKUP(X53,Data!$C$28:$I$32,4,FALSE)</f>
        <v>0.14949999999999999</v>
      </c>
      <c r="Z53" s="27">
        <f t="shared" si="19"/>
        <v>1766013.5999999999</v>
      </c>
      <c r="AA53" s="15">
        <v>12052800</v>
      </c>
      <c r="AB53" s="16" t="s">
        <v>45</v>
      </c>
      <c r="AC53" s="74">
        <f>HLOOKUP(AB53,Data!$C$28:$I$32,5,FALSE)</f>
        <v>0.17219999999999999</v>
      </c>
      <c r="AD53" s="27">
        <f t="shared" si="20"/>
        <v>2075492.16</v>
      </c>
      <c r="AE53" s="15">
        <v>0</v>
      </c>
      <c r="AF53" s="16" t="s">
        <v>47</v>
      </c>
      <c r="AG53" s="74">
        <f>HLOOKUP(AF53,Data!$C$13:$D$16,2,FALSE)</f>
        <v>1.55</v>
      </c>
      <c r="AH53" s="27">
        <f t="shared" si="21"/>
        <v>0</v>
      </c>
      <c r="AI53" s="28">
        <v>0</v>
      </c>
      <c r="AJ53" s="23" t="s">
        <v>47</v>
      </c>
      <c r="AK53" s="74">
        <f>HLOOKUP(AJ53,Data!$C$13:$D$16,3,FALSE)</f>
        <v>2.76</v>
      </c>
      <c r="AL53" s="27">
        <f t="shared" si="22"/>
        <v>0</v>
      </c>
      <c r="AM53" s="28">
        <v>1011762</v>
      </c>
      <c r="AN53" s="23" t="s">
        <v>47</v>
      </c>
      <c r="AO53" s="74">
        <f>HLOOKUP(AN53,Data!$C$13:$D$16,4,FALSE)</f>
        <v>1.99</v>
      </c>
      <c r="AP53" s="27">
        <f t="shared" si="23"/>
        <v>2013406.38</v>
      </c>
      <c r="AQ53" s="15">
        <v>0</v>
      </c>
      <c r="AR53" s="23" t="s">
        <v>48</v>
      </c>
      <c r="AS53" s="74">
        <f>HLOOKUP(AR53,Data!$C$18:$D$21,2,FALSE)</f>
        <v>0.43</v>
      </c>
      <c r="AT53" s="27">
        <f t="shared" si="24"/>
        <v>0</v>
      </c>
      <c r="AU53" s="15">
        <v>0</v>
      </c>
      <c r="AV53" s="23" t="s">
        <v>48</v>
      </c>
      <c r="AW53" s="74">
        <f>HLOOKUP(AV53,Data!$C$18:$D$21,3,FALSE)</f>
        <v>0.51</v>
      </c>
      <c r="AX53" s="27">
        <f t="shared" si="25"/>
        <v>0</v>
      </c>
      <c r="AY53" s="15">
        <v>0</v>
      </c>
      <c r="AZ53" s="23" t="s">
        <v>48</v>
      </c>
      <c r="BA53" s="74">
        <f>HLOOKUP(AZ53,Data!$C$18:$D$21,4,FALSE)</f>
        <v>0.26</v>
      </c>
      <c r="BB53" s="27">
        <f t="shared" si="26"/>
        <v>0</v>
      </c>
      <c r="BC53" s="15">
        <v>0</v>
      </c>
      <c r="BD53" s="16" t="s">
        <v>50</v>
      </c>
      <c r="BE53" s="74">
        <f>VLOOKUP(BD53,Data!$B$4:$D$11,2,TRUE)</f>
        <v>37.299999999999997</v>
      </c>
      <c r="BF53" s="27">
        <f t="shared" si="27"/>
        <v>0</v>
      </c>
      <c r="BG53" s="15">
        <v>0</v>
      </c>
      <c r="BH53" s="16" t="s">
        <v>50</v>
      </c>
      <c r="BI53" s="74">
        <f>VLOOKUP(BH53,Data!$B$4:$D$11,3,TRUE)</f>
        <v>80</v>
      </c>
      <c r="BJ53" s="27">
        <f t="shared" si="28"/>
        <v>0</v>
      </c>
      <c r="BK53" s="15">
        <v>0</v>
      </c>
      <c r="BL53" s="16" t="s">
        <v>51</v>
      </c>
      <c r="BM53" s="74">
        <f>VLOOKUP(BL53,Data!$B$24:$E$26,2,FALSE)</f>
        <v>15.13</v>
      </c>
      <c r="BN53" s="27">
        <f t="shared" si="29"/>
        <v>0</v>
      </c>
      <c r="BO53" s="15">
        <v>0</v>
      </c>
      <c r="BP53" s="16" t="s">
        <v>51</v>
      </c>
      <c r="BQ53" s="74">
        <f>VLOOKUP(BP53,Data!$B$24:$E$26,3,FALSE)</f>
        <v>21.16</v>
      </c>
      <c r="BR53" s="27">
        <f t="shared" si="30"/>
        <v>0</v>
      </c>
      <c r="BS53" s="15">
        <v>0</v>
      </c>
      <c r="BT53" s="16" t="s">
        <v>52</v>
      </c>
      <c r="BU53" s="74">
        <f>VLOOKUP(BT53,Data!$B$24:$E$26,4,FALSE)</f>
        <v>42.61</v>
      </c>
      <c r="BV53" s="27">
        <f t="shared" si="31"/>
        <v>0</v>
      </c>
      <c r="BW53" s="76">
        <f t="shared" si="32"/>
        <v>6364.3854653999988</v>
      </c>
      <c r="BX53" s="77">
        <f t="shared" si="33"/>
        <v>0.32617801688191878</v>
      </c>
    </row>
    <row r="54" spans="2:76" s="24" customFormat="1" ht="14.4" x14ac:dyDescent="0.3">
      <c r="B54" s="15">
        <v>47</v>
      </c>
      <c r="C54" s="26" t="s">
        <v>53</v>
      </c>
      <c r="D54" s="16" t="s">
        <v>38</v>
      </c>
      <c r="E54" s="73">
        <v>2395</v>
      </c>
      <c r="F54" s="19">
        <v>5</v>
      </c>
      <c r="G54" s="26" t="s">
        <v>63</v>
      </c>
      <c r="H54" s="16" t="s">
        <v>69</v>
      </c>
      <c r="I54" s="26" t="s">
        <v>41</v>
      </c>
      <c r="J54" s="16" t="s">
        <v>42</v>
      </c>
      <c r="K54" s="33">
        <v>6.5</v>
      </c>
      <c r="L54" s="17">
        <v>2.5</v>
      </c>
      <c r="M54" s="26" t="s">
        <v>43</v>
      </c>
      <c r="N54" s="21" t="s">
        <v>44</v>
      </c>
      <c r="O54" s="15">
        <v>0</v>
      </c>
      <c r="P54" s="16" t="s">
        <v>45</v>
      </c>
      <c r="Q54" s="74">
        <f>HLOOKUP(P54,Data!$C$28:$I$32,2,FALSE)</f>
        <v>9.7199999999999995E-2</v>
      </c>
      <c r="R54" s="27">
        <f t="shared" si="17"/>
        <v>0</v>
      </c>
      <c r="S54" s="15">
        <v>438959</v>
      </c>
      <c r="T54" s="16" t="s">
        <v>61</v>
      </c>
      <c r="U54" s="74">
        <f>HLOOKUP(T54,Data!$C$28:$I$32,3,FALSE)</f>
        <v>9.4200000000000006E-2</v>
      </c>
      <c r="V54" s="27">
        <f t="shared" si="18"/>
        <v>41349.9378</v>
      </c>
      <c r="W54" s="75">
        <v>3379200</v>
      </c>
      <c r="X54" s="16" t="s">
        <v>46</v>
      </c>
      <c r="Y54" s="74">
        <f>HLOOKUP(X54,Data!$C$28:$I$32,4,FALSE)</f>
        <v>8.8800000000000004E-2</v>
      </c>
      <c r="Z54" s="27">
        <f t="shared" si="19"/>
        <v>300072.96000000002</v>
      </c>
      <c r="AA54" s="15">
        <v>0</v>
      </c>
      <c r="AB54" s="16" t="s">
        <v>45</v>
      </c>
      <c r="AC54" s="74">
        <f>HLOOKUP(AB54,Data!$C$28:$I$32,5,FALSE)</f>
        <v>0.17219999999999999</v>
      </c>
      <c r="AD54" s="27">
        <f t="shared" si="20"/>
        <v>0</v>
      </c>
      <c r="AE54" s="15">
        <v>0</v>
      </c>
      <c r="AF54" s="16" t="s">
        <v>47</v>
      </c>
      <c r="AG54" s="74">
        <f>HLOOKUP(AF54,Data!$C$13:$D$16,2,FALSE)</f>
        <v>1.55</v>
      </c>
      <c r="AH54" s="27">
        <f t="shared" si="21"/>
        <v>0</v>
      </c>
      <c r="AI54" s="15">
        <v>0</v>
      </c>
      <c r="AJ54" s="16" t="s">
        <v>47</v>
      </c>
      <c r="AK54" s="74">
        <f>HLOOKUP(AJ54,Data!$C$13:$D$16,3,FALSE)</f>
        <v>2.76</v>
      </c>
      <c r="AL54" s="27">
        <f t="shared" si="22"/>
        <v>0</v>
      </c>
      <c r="AM54" s="15">
        <v>155120</v>
      </c>
      <c r="AN54" s="16" t="s">
        <v>47</v>
      </c>
      <c r="AO54" s="74">
        <f>HLOOKUP(AN54,Data!$C$13:$D$16,4,FALSE)</f>
        <v>1.99</v>
      </c>
      <c r="AP54" s="27">
        <f t="shared" si="23"/>
        <v>308688.8</v>
      </c>
      <c r="AQ54" s="15">
        <v>0</v>
      </c>
      <c r="AR54" s="23" t="s">
        <v>48</v>
      </c>
      <c r="AS54" s="74">
        <f>HLOOKUP(AR54,Data!$C$18:$D$21,2,FALSE)</f>
        <v>0.43</v>
      </c>
      <c r="AT54" s="27">
        <f t="shared" si="24"/>
        <v>0</v>
      </c>
      <c r="AU54" s="15">
        <v>0</v>
      </c>
      <c r="AV54" s="23" t="s">
        <v>48</v>
      </c>
      <c r="AW54" s="74">
        <f>HLOOKUP(AV54,Data!$C$18:$D$21,3,FALSE)</f>
        <v>0.51</v>
      </c>
      <c r="AX54" s="27">
        <f t="shared" si="25"/>
        <v>0</v>
      </c>
      <c r="AY54" s="15">
        <v>0</v>
      </c>
      <c r="AZ54" s="23" t="s">
        <v>48</v>
      </c>
      <c r="BA54" s="74">
        <f>HLOOKUP(AZ54,Data!$C$18:$D$21,4,FALSE)</f>
        <v>0.26</v>
      </c>
      <c r="BB54" s="27">
        <f t="shared" si="26"/>
        <v>0</v>
      </c>
      <c r="BC54" s="15">
        <v>0</v>
      </c>
      <c r="BD54" s="16" t="s">
        <v>50</v>
      </c>
      <c r="BE54" s="74">
        <f>VLOOKUP(BD54,Data!$B$4:$D$11,2,TRUE)</f>
        <v>37.299999999999997</v>
      </c>
      <c r="BF54" s="27">
        <f t="shared" si="27"/>
        <v>0</v>
      </c>
      <c r="BG54" s="15">
        <v>0</v>
      </c>
      <c r="BH54" s="16" t="s">
        <v>50</v>
      </c>
      <c r="BI54" s="74">
        <f>VLOOKUP(BH54,Data!$B$4:$D$11,3,TRUE)</f>
        <v>80</v>
      </c>
      <c r="BJ54" s="27">
        <f t="shared" si="28"/>
        <v>0</v>
      </c>
      <c r="BK54" s="15">
        <v>0</v>
      </c>
      <c r="BL54" s="16" t="s">
        <v>51</v>
      </c>
      <c r="BM54" s="74">
        <f>VLOOKUP(BL54,Data!$B$24:$E$26,2,FALSE)</f>
        <v>15.13</v>
      </c>
      <c r="BN54" s="27">
        <f t="shared" si="29"/>
        <v>0</v>
      </c>
      <c r="BO54" s="15">
        <v>0</v>
      </c>
      <c r="BP54" s="16" t="s">
        <v>51</v>
      </c>
      <c r="BQ54" s="74">
        <f>VLOOKUP(BP54,Data!$B$24:$E$26,3,FALSE)</f>
        <v>21.16</v>
      </c>
      <c r="BR54" s="27">
        <f t="shared" si="30"/>
        <v>0</v>
      </c>
      <c r="BS54" s="15">
        <v>0</v>
      </c>
      <c r="BT54" s="16" t="s">
        <v>52</v>
      </c>
      <c r="BU54" s="74">
        <f>VLOOKUP(BT54,Data!$B$24:$E$26,4,FALSE)</f>
        <v>42.61</v>
      </c>
      <c r="BV54" s="27">
        <f t="shared" si="31"/>
        <v>0</v>
      </c>
      <c r="BW54" s="76">
        <f t="shared" si="32"/>
        <v>650.1116978</v>
      </c>
      <c r="BX54" s="77">
        <f t="shared" si="33"/>
        <v>0.271445385302714</v>
      </c>
    </row>
    <row r="55" spans="2:76" s="24" customFormat="1" ht="14.4" x14ac:dyDescent="0.3">
      <c r="B55" s="15">
        <v>48</v>
      </c>
      <c r="C55" s="26" t="s">
        <v>68</v>
      </c>
      <c r="D55" s="16" t="s">
        <v>38</v>
      </c>
      <c r="E55" s="73">
        <v>10220</v>
      </c>
      <c r="F55" s="19">
        <v>4</v>
      </c>
      <c r="G55" s="26" t="s">
        <v>39</v>
      </c>
      <c r="H55" s="16" t="s">
        <v>90</v>
      </c>
      <c r="I55" s="26" t="s">
        <v>67</v>
      </c>
      <c r="J55" s="16" t="s">
        <v>55</v>
      </c>
      <c r="K55" s="33">
        <v>7</v>
      </c>
      <c r="L55" s="17">
        <v>4</v>
      </c>
      <c r="M55" s="26" t="s">
        <v>91</v>
      </c>
      <c r="N55" s="21" t="s">
        <v>92</v>
      </c>
      <c r="O55" s="15">
        <v>466789</v>
      </c>
      <c r="P55" s="16" t="s">
        <v>46</v>
      </c>
      <c r="Q55" s="74">
        <f>HLOOKUP(P55,Data!$C$28:$I$32,2,FALSE)</f>
        <v>9.1800000000000007E-2</v>
      </c>
      <c r="R55" s="27">
        <f t="shared" si="17"/>
        <v>42851.230200000005</v>
      </c>
      <c r="S55" s="15">
        <v>0</v>
      </c>
      <c r="T55" s="16" t="s">
        <v>45</v>
      </c>
      <c r="U55" s="74">
        <f>HLOOKUP(T55,Data!$C$28:$I$32,3,FALSE)</f>
        <v>0.12089999999999999</v>
      </c>
      <c r="V55" s="27">
        <f t="shared" si="18"/>
        <v>0</v>
      </c>
      <c r="W55" s="75">
        <v>10584760.449999999</v>
      </c>
      <c r="X55" s="16" t="s">
        <v>46</v>
      </c>
      <c r="Y55" s="74">
        <f>HLOOKUP(X55,Data!$C$28:$I$32,4,FALSE)</f>
        <v>8.8800000000000004E-2</v>
      </c>
      <c r="Z55" s="27">
        <f t="shared" si="19"/>
        <v>939926.72795999993</v>
      </c>
      <c r="AA55" s="15">
        <v>0</v>
      </c>
      <c r="AB55" s="16" t="s">
        <v>45</v>
      </c>
      <c r="AC55" s="74">
        <f>HLOOKUP(AB55,Data!$C$28:$I$32,5,FALSE)</f>
        <v>0.17219999999999999</v>
      </c>
      <c r="AD55" s="27">
        <f t="shared" si="20"/>
        <v>0</v>
      </c>
      <c r="AE55" s="15">
        <v>24099.5</v>
      </c>
      <c r="AF55" s="16" t="s">
        <v>47</v>
      </c>
      <c r="AG55" s="74">
        <f>HLOOKUP(AF55,Data!$C$13:$D$16,2,FALSE)</f>
        <v>1.55</v>
      </c>
      <c r="AH55" s="27">
        <f t="shared" si="21"/>
        <v>37354.224999999999</v>
      </c>
      <c r="AI55" s="28">
        <v>0</v>
      </c>
      <c r="AJ55" s="16" t="s">
        <v>47</v>
      </c>
      <c r="AK55" s="74">
        <f>HLOOKUP(AJ55,Data!$C$13:$D$16,3,FALSE)</f>
        <v>2.76</v>
      </c>
      <c r="AL55" s="27">
        <f t="shared" si="22"/>
        <v>0</v>
      </c>
      <c r="AM55" s="28">
        <v>539349.6</v>
      </c>
      <c r="AN55" s="16" t="s">
        <v>47</v>
      </c>
      <c r="AO55" s="74">
        <f>HLOOKUP(AN55,Data!$C$13:$D$16,4,FALSE)</f>
        <v>1.99</v>
      </c>
      <c r="AP55" s="27">
        <f t="shared" si="23"/>
        <v>1073305.7039999999</v>
      </c>
      <c r="AQ55" s="15">
        <v>1195095</v>
      </c>
      <c r="AR55" s="23" t="s">
        <v>48</v>
      </c>
      <c r="AS55" s="74">
        <f>HLOOKUP(AR55,Data!$C$18:$D$21,2,FALSE)</f>
        <v>0.43</v>
      </c>
      <c r="AT55" s="27">
        <f t="shared" si="24"/>
        <v>513890.85</v>
      </c>
      <c r="AU55" s="15">
        <v>124566.2</v>
      </c>
      <c r="AV55" s="23" t="s">
        <v>48</v>
      </c>
      <c r="AW55" s="74">
        <f>HLOOKUP(AV55,Data!$C$18:$D$21,3,FALSE)</f>
        <v>0.51</v>
      </c>
      <c r="AX55" s="27">
        <f t="shared" si="25"/>
        <v>63528.762000000002</v>
      </c>
      <c r="AY55" s="15">
        <v>0</v>
      </c>
      <c r="AZ55" s="23" t="s">
        <v>48</v>
      </c>
      <c r="BA55" s="74">
        <f>HLOOKUP(AZ55,Data!$C$18:$D$21,4,FALSE)</f>
        <v>0.26</v>
      </c>
      <c r="BB55" s="27">
        <f t="shared" si="26"/>
        <v>0</v>
      </c>
      <c r="BC55" s="15">
        <v>0</v>
      </c>
      <c r="BD55" s="16" t="s">
        <v>50</v>
      </c>
      <c r="BE55" s="74">
        <f>VLOOKUP(BD55,Data!$B$4:$D$11,2,TRUE)</f>
        <v>37.299999999999997</v>
      </c>
      <c r="BF55" s="27">
        <f t="shared" si="27"/>
        <v>0</v>
      </c>
      <c r="BG55" s="15">
        <v>0</v>
      </c>
      <c r="BH55" s="16" t="s">
        <v>50</v>
      </c>
      <c r="BI55" s="74">
        <f>VLOOKUP(BH55,Data!$B$4:$D$11,3,TRUE)</f>
        <v>80</v>
      </c>
      <c r="BJ55" s="27">
        <f t="shared" si="28"/>
        <v>0</v>
      </c>
      <c r="BK55" s="15">
        <v>0</v>
      </c>
      <c r="BL55" s="16" t="s">
        <v>51</v>
      </c>
      <c r="BM55" s="74">
        <f>VLOOKUP(BL55,Data!$B$24:$E$26,2,FALSE)</f>
        <v>15.13</v>
      </c>
      <c r="BN55" s="27">
        <f t="shared" si="29"/>
        <v>0</v>
      </c>
      <c r="BO55" s="15">
        <v>0</v>
      </c>
      <c r="BP55" s="16" t="s">
        <v>51</v>
      </c>
      <c r="BQ55" s="74">
        <f>VLOOKUP(BP55,Data!$B$24:$E$26,3,FALSE)</f>
        <v>21.16</v>
      </c>
      <c r="BR55" s="27">
        <f t="shared" si="30"/>
        <v>0</v>
      </c>
      <c r="BS55" s="15">
        <v>0</v>
      </c>
      <c r="BT55" s="16" t="s">
        <v>52</v>
      </c>
      <c r="BU55" s="74">
        <f>VLOOKUP(BT55,Data!$B$24:$E$26,4,FALSE)</f>
        <v>42.61</v>
      </c>
      <c r="BV55" s="27">
        <f t="shared" si="31"/>
        <v>0</v>
      </c>
      <c r="BW55" s="76">
        <f t="shared" si="32"/>
        <v>2670.8574991600003</v>
      </c>
      <c r="BX55" s="77">
        <f t="shared" si="33"/>
        <v>0.26133635021135032</v>
      </c>
    </row>
    <row r="56" spans="2:76" s="24" customFormat="1" ht="14.4" x14ac:dyDescent="0.3">
      <c r="B56" s="15">
        <v>49</v>
      </c>
      <c r="C56" s="26" t="s">
        <v>37</v>
      </c>
      <c r="D56" s="16" t="s">
        <v>62</v>
      </c>
      <c r="E56" s="73">
        <v>5500</v>
      </c>
      <c r="F56" s="19">
        <v>9</v>
      </c>
      <c r="G56" s="26" t="s">
        <v>39</v>
      </c>
      <c r="H56" s="16" t="s">
        <v>69</v>
      </c>
      <c r="I56" s="26" t="s">
        <v>41</v>
      </c>
      <c r="J56" s="16" t="s">
        <v>42</v>
      </c>
      <c r="K56" s="33">
        <v>6</v>
      </c>
      <c r="L56" s="17">
        <v>10</v>
      </c>
      <c r="M56" s="26" t="s">
        <v>81</v>
      </c>
      <c r="N56" s="21" t="s">
        <v>82</v>
      </c>
      <c r="O56" s="15">
        <v>51480</v>
      </c>
      <c r="P56" s="16" t="s">
        <v>45</v>
      </c>
      <c r="Q56" s="74">
        <f>HLOOKUP(P56,Data!$C$28:$I$32,2,FALSE)</f>
        <v>9.7199999999999995E-2</v>
      </c>
      <c r="R56" s="27">
        <f t="shared" si="17"/>
        <v>5003.8559999999998</v>
      </c>
      <c r="S56" s="15">
        <v>0</v>
      </c>
      <c r="T56" s="16" t="s">
        <v>45</v>
      </c>
      <c r="U56" s="74">
        <f>HLOOKUP(T56,Data!$C$28:$I$32,3,FALSE)</f>
        <v>0.12089999999999999</v>
      </c>
      <c r="V56" s="27">
        <f t="shared" si="18"/>
        <v>0</v>
      </c>
      <c r="W56" s="75">
        <v>9419160</v>
      </c>
      <c r="X56" s="16" t="s">
        <v>61</v>
      </c>
      <c r="Y56" s="74">
        <f>HLOOKUP(X56,Data!$C$28:$I$32,4,FALSE)</f>
        <v>0.1203</v>
      </c>
      <c r="Z56" s="27">
        <f t="shared" si="19"/>
        <v>1133124.9480000001</v>
      </c>
      <c r="AA56" s="15">
        <v>0</v>
      </c>
      <c r="AB56" s="16" t="s">
        <v>45</v>
      </c>
      <c r="AC56" s="74">
        <f>HLOOKUP(AB56,Data!$C$28:$I$32,5,FALSE)</f>
        <v>0.17219999999999999</v>
      </c>
      <c r="AD56" s="27">
        <f t="shared" si="20"/>
        <v>0</v>
      </c>
      <c r="AE56" s="15">
        <v>22152</v>
      </c>
      <c r="AF56" s="16" t="s">
        <v>47</v>
      </c>
      <c r="AG56" s="74">
        <f>HLOOKUP(AF56,Data!$C$13:$D$16,2,FALSE)</f>
        <v>1.55</v>
      </c>
      <c r="AH56" s="27">
        <f t="shared" si="21"/>
        <v>34335.599999999999</v>
      </c>
      <c r="AI56" s="15">
        <v>0</v>
      </c>
      <c r="AJ56" s="16" t="s">
        <v>47</v>
      </c>
      <c r="AK56" s="74">
        <f>HLOOKUP(AJ56,Data!$C$13:$D$16,3,FALSE)</f>
        <v>2.76</v>
      </c>
      <c r="AL56" s="27">
        <f t="shared" si="22"/>
        <v>0</v>
      </c>
      <c r="AM56" s="15">
        <v>809685</v>
      </c>
      <c r="AN56" s="16" t="s">
        <v>47</v>
      </c>
      <c r="AO56" s="74">
        <f>HLOOKUP(AN56,Data!$C$13:$D$16,4,FALSE)</f>
        <v>1.99</v>
      </c>
      <c r="AP56" s="27">
        <f t="shared" si="23"/>
        <v>1611273.15</v>
      </c>
      <c r="AQ56" s="15">
        <v>0</v>
      </c>
      <c r="AR56" s="23" t="s">
        <v>48</v>
      </c>
      <c r="AS56" s="74">
        <f>HLOOKUP(AR56,Data!$C$18:$D$21,2,FALSE)</f>
        <v>0.43</v>
      </c>
      <c r="AT56" s="27">
        <f t="shared" si="24"/>
        <v>0</v>
      </c>
      <c r="AU56" s="15">
        <v>0</v>
      </c>
      <c r="AV56" s="23" t="s">
        <v>48</v>
      </c>
      <c r="AW56" s="74">
        <f>HLOOKUP(AV56,Data!$C$18:$D$21,3,FALSE)</f>
        <v>0.51</v>
      </c>
      <c r="AX56" s="27">
        <f t="shared" si="25"/>
        <v>0</v>
      </c>
      <c r="AY56" s="15">
        <v>4500</v>
      </c>
      <c r="AZ56" s="23" t="s">
        <v>48</v>
      </c>
      <c r="BA56" s="74">
        <f>HLOOKUP(AZ56,Data!$C$18:$D$21,4,FALSE)</f>
        <v>0.26</v>
      </c>
      <c r="BB56" s="27">
        <f t="shared" si="26"/>
        <v>1170</v>
      </c>
      <c r="BC56" s="15">
        <v>0</v>
      </c>
      <c r="BD56" s="16" t="s">
        <v>50</v>
      </c>
      <c r="BE56" s="74">
        <f>VLOOKUP(BD56,Data!$B$4:$D$11,2,TRUE)</f>
        <v>37.299999999999997</v>
      </c>
      <c r="BF56" s="27">
        <f t="shared" si="27"/>
        <v>0</v>
      </c>
      <c r="BG56" s="15">
        <v>0</v>
      </c>
      <c r="BH56" s="16" t="s">
        <v>50</v>
      </c>
      <c r="BI56" s="74">
        <f>VLOOKUP(BH56,Data!$B$4:$D$11,3,TRUE)</f>
        <v>80</v>
      </c>
      <c r="BJ56" s="27">
        <f t="shared" si="28"/>
        <v>0</v>
      </c>
      <c r="BK56" s="15">
        <v>0</v>
      </c>
      <c r="BL56" s="16" t="s">
        <v>51</v>
      </c>
      <c r="BM56" s="74">
        <f>VLOOKUP(BL56,Data!$B$24:$E$26,2,FALSE)</f>
        <v>15.13</v>
      </c>
      <c r="BN56" s="27">
        <f t="shared" si="29"/>
        <v>0</v>
      </c>
      <c r="BO56" s="15">
        <v>0</v>
      </c>
      <c r="BP56" s="16" t="s">
        <v>51</v>
      </c>
      <c r="BQ56" s="74">
        <f>VLOOKUP(BP56,Data!$B$24:$E$26,3,FALSE)</f>
        <v>21.16</v>
      </c>
      <c r="BR56" s="27">
        <f t="shared" si="30"/>
        <v>0</v>
      </c>
      <c r="BS56" s="15">
        <v>0</v>
      </c>
      <c r="BT56" s="16" t="s">
        <v>52</v>
      </c>
      <c r="BU56" s="74">
        <f>VLOOKUP(BT56,Data!$B$24:$E$26,4,FALSE)</f>
        <v>42.61</v>
      </c>
      <c r="BV56" s="27">
        <f t="shared" si="31"/>
        <v>0</v>
      </c>
      <c r="BW56" s="76">
        <f t="shared" si="32"/>
        <v>2784.9075539999999</v>
      </c>
      <c r="BX56" s="77">
        <f t="shared" si="33"/>
        <v>0.50634682799999997</v>
      </c>
    </row>
    <row r="57" spans="2:76" s="24" customFormat="1" ht="14.4" x14ac:dyDescent="0.3">
      <c r="B57" s="15">
        <v>50</v>
      </c>
      <c r="C57" s="26" t="s">
        <v>37</v>
      </c>
      <c r="D57" s="16" t="s">
        <v>38</v>
      </c>
      <c r="E57" s="73">
        <v>1729</v>
      </c>
      <c r="F57" s="19">
        <v>3</v>
      </c>
      <c r="G57" s="26" t="s">
        <v>63</v>
      </c>
      <c r="H57" s="16" t="s">
        <v>69</v>
      </c>
      <c r="I57" s="26" t="s">
        <v>67</v>
      </c>
      <c r="J57" s="16" t="s">
        <v>74</v>
      </c>
      <c r="K57" s="33">
        <v>7.2</v>
      </c>
      <c r="L57" s="17">
        <v>5</v>
      </c>
      <c r="M57" s="26" t="s">
        <v>43</v>
      </c>
      <c r="N57" s="21" t="s">
        <v>44</v>
      </c>
      <c r="O57" s="15">
        <v>68424</v>
      </c>
      <c r="P57" s="16" t="s">
        <v>45</v>
      </c>
      <c r="Q57" s="74">
        <f>HLOOKUP(P57,Data!$C$28:$I$32,2,FALSE)</f>
        <v>9.7199999999999995E-2</v>
      </c>
      <c r="R57" s="27">
        <f t="shared" si="17"/>
        <v>6650.8127999999997</v>
      </c>
      <c r="S57" s="15">
        <v>682647</v>
      </c>
      <c r="T57" s="16" t="s">
        <v>45</v>
      </c>
      <c r="U57" s="74">
        <f>HLOOKUP(T57,Data!$C$28:$I$32,3,FALSE)</f>
        <v>0.12089999999999999</v>
      </c>
      <c r="V57" s="27">
        <f t="shared" si="18"/>
        <v>82532.022299999997</v>
      </c>
      <c r="W57" s="75">
        <v>1082736</v>
      </c>
      <c r="X57" s="16" t="s">
        <v>61</v>
      </c>
      <c r="Y57" s="74">
        <f>HLOOKUP(X57,Data!$C$28:$I$32,4,FALSE)</f>
        <v>0.1203</v>
      </c>
      <c r="Z57" s="27">
        <f t="shared" si="19"/>
        <v>130253.14080000001</v>
      </c>
      <c r="AA57" s="15">
        <v>0</v>
      </c>
      <c r="AB57" s="16" t="s">
        <v>45</v>
      </c>
      <c r="AC57" s="74">
        <f>HLOOKUP(AB57,Data!$C$28:$I$32,5,FALSE)</f>
        <v>0.17219999999999999</v>
      </c>
      <c r="AD57" s="27">
        <f t="shared" si="20"/>
        <v>0</v>
      </c>
      <c r="AE57" s="15">
        <v>286368</v>
      </c>
      <c r="AF57" s="16" t="s">
        <v>47</v>
      </c>
      <c r="AG57" s="74">
        <f>HLOOKUP(AF57,Data!$C$13:$D$16,2,FALSE)</f>
        <v>1.55</v>
      </c>
      <c r="AH57" s="27">
        <f t="shared" si="21"/>
        <v>443870.4</v>
      </c>
      <c r="AI57" s="15">
        <v>4553</v>
      </c>
      <c r="AJ57" s="16" t="s">
        <v>47</v>
      </c>
      <c r="AK57" s="74">
        <f>HLOOKUP(AJ57,Data!$C$13:$D$16,3,FALSE)</f>
        <v>2.76</v>
      </c>
      <c r="AL57" s="27">
        <f t="shared" si="22"/>
        <v>12566.279999999999</v>
      </c>
      <c r="AM57" s="15">
        <v>69160.3</v>
      </c>
      <c r="AN57" s="16" t="s">
        <v>47</v>
      </c>
      <c r="AO57" s="74">
        <f>HLOOKUP(AN57,Data!$C$13:$D$16,4,FALSE)</f>
        <v>1.99</v>
      </c>
      <c r="AP57" s="27">
        <f t="shared" si="23"/>
        <v>137628.997</v>
      </c>
      <c r="AQ57" s="15">
        <v>0</v>
      </c>
      <c r="AR57" s="23" t="s">
        <v>48</v>
      </c>
      <c r="AS57" s="74">
        <f>HLOOKUP(AR57,Data!$C$18:$D$21,2,FALSE)</f>
        <v>0.43</v>
      </c>
      <c r="AT57" s="27">
        <f t="shared" si="24"/>
        <v>0</v>
      </c>
      <c r="AU57" s="15">
        <v>612</v>
      </c>
      <c r="AV57" s="23" t="s">
        <v>48</v>
      </c>
      <c r="AW57" s="74">
        <f>HLOOKUP(AV57,Data!$C$18:$D$21,3,FALSE)</f>
        <v>0.51</v>
      </c>
      <c r="AX57" s="27">
        <f t="shared" si="25"/>
        <v>312.12</v>
      </c>
      <c r="AY57" s="15">
        <v>0</v>
      </c>
      <c r="AZ57" s="23" t="s">
        <v>48</v>
      </c>
      <c r="BA57" s="74">
        <f>HLOOKUP(AZ57,Data!$C$18:$D$21,4,FALSE)</f>
        <v>0.26</v>
      </c>
      <c r="BB57" s="27">
        <f t="shared" si="26"/>
        <v>0</v>
      </c>
      <c r="BC57" s="15">
        <v>0</v>
      </c>
      <c r="BD57" s="16" t="s">
        <v>50</v>
      </c>
      <c r="BE57" s="74">
        <f>VLOOKUP(BD57,Data!$B$4:$D$11,2,TRUE)</f>
        <v>37.299999999999997</v>
      </c>
      <c r="BF57" s="27">
        <f t="shared" si="27"/>
        <v>0</v>
      </c>
      <c r="BG57" s="15">
        <v>0</v>
      </c>
      <c r="BH57" s="16" t="s">
        <v>50</v>
      </c>
      <c r="BI57" s="74">
        <f>VLOOKUP(BH57,Data!$B$4:$D$11,3,TRUE)</f>
        <v>80</v>
      </c>
      <c r="BJ57" s="27">
        <f t="shared" si="28"/>
        <v>0</v>
      </c>
      <c r="BK57" s="15">
        <v>0</v>
      </c>
      <c r="BL57" s="16" t="s">
        <v>51</v>
      </c>
      <c r="BM57" s="74">
        <f>VLOOKUP(BL57,Data!$B$24:$E$26,2,FALSE)</f>
        <v>15.13</v>
      </c>
      <c r="BN57" s="27">
        <f t="shared" si="29"/>
        <v>0</v>
      </c>
      <c r="BO57" s="15">
        <v>0</v>
      </c>
      <c r="BP57" s="16" t="s">
        <v>51</v>
      </c>
      <c r="BQ57" s="74">
        <f>VLOOKUP(BP57,Data!$B$24:$E$26,3,FALSE)</f>
        <v>21.16</v>
      </c>
      <c r="BR57" s="27">
        <f t="shared" si="30"/>
        <v>0</v>
      </c>
      <c r="BS57" s="15">
        <v>0</v>
      </c>
      <c r="BT57" s="16" t="s">
        <v>52</v>
      </c>
      <c r="BU57" s="74">
        <f>VLOOKUP(BT57,Data!$B$24:$E$26,4,FALSE)</f>
        <v>42.61</v>
      </c>
      <c r="BV57" s="27">
        <f t="shared" si="31"/>
        <v>0</v>
      </c>
      <c r="BW57" s="76">
        <f t="shared" si="32"/>
        <v>813.8137729</v>
      </c>
      <c r="BX57" s="77">
        <f t="shared" si="33"/>
        <v>0.47068465754771543</v>
      </c>
    </row>
    <row r="58" spans="2:76" s="24" customFormat="1" ht="14.4" x14ac:dyDescent="0.3">
      <c r="B58" s="15">
        <v>51</v>
      </c>
      <c r="C58" s="26" t="s">
        <v>68</v>
      </c>
      <c r="D58" s="16" t="s">
        <v>38</v>
      </c>
      <c r="E58" s="73">
        <v>2054</v>
      </c>
      <c r="F58" s="19">
        <v>3</v>
      </c>
      <c r="G58" s="26" t="s">
        <v>39</v>
      </c>
      <c r="H58" s="16" t="s">
        <v>69</v>
      </c>
      <c r="I58" s="26" t="s">
        <v>41</v>
      </c>
      <c r="J58" s="16" t="s">
        <v>59</v>
      </c>
      <c r="K58" s="33">
        <v>7.5</v>
      </c>
      <c r="L58" s="17">
        <v>5</v>
      </c>
      <c r="M58" s="26" t="s">
        <v>43</v>
      </c>
      <c r="N58" s="21" t="s">
        <v>44</v>
      </c>
      <c r="O58" s="15">
        <v>15720</v>
      </c>
      <c r="P58" s="16" t="s">
        <v>45</v>
      </c>
      <c r="Q58" s="74">
        <f>HLOOKUP(P58,Data!$C$28:$I$32,2,FALSE)</f>
        <v>9.7199999999999995E-2</v>
      </c>
      <c r="R58" s="27">
        <f t="shared" si="17"/>
        <v>1527.9839999999999</v>
      </c>
      <c r="S58" s="15">
        <v>911917</v>
      </c>
      <c r="T58" s="16" t="s">
        <v>46</v>
      </c>
      <c r="U58" s="74">
        <f>HLOOKUP(T58,Data!$C$28:$I$32,3,FALSE)</f>
        <v>0.16789999999999999</v>
      </c>
      <c r="V58" s="27">
        <f t="shared" si="18"/>
        <v>153110.86429999999</v>
      </c>
      <c r="W58" s="75">
        <v>805043</v>
      </c>
      <c r="X58" s="16" t="s">
        <v>61</v>
      </c>
      <c r="Y58" s="74">
        <f>HLOOKUP(X58,Data!$C$28:$I$32,4,FALSE)</f>
        <v>0.1203</v>
      </c>
      <c r="Z58" s="27">
        <f t="shared" si="19"/>
        <v>96846.672900000005</v>
      </c>
      <c r="AA58" s="15">
        <v>0</v>
      </c>
      <c r="AB58" s="16" t="s">
        <v>45</v>
      </c>
      <c r="AC58" s="74">
        <f>HLOOKUP(AB58,Data!$C$28:$I$32,5,FALSE)</f>
        <v>0.17219999999999999</v>
      </c>
      <c r="AD58" s="27">
        <f t="shared" si="20"/>
        <v>0</v>
      </c>
      <c r="AE58" s="15">
        <v>9557</v>
      </c>
      <c r="AF58" s="16" t="s">
        <v>47</v>
      </c>
      <c r="AG58" s="74">
        <f>HLOOKUP(AF58,Data!$C$13:$D$16,2,FALSE)</f>
        <v>1.55</v>
      </c>
      <c r="AH58" s="27">
        <f t="shared" si="21"/>
        <v>14813.35</v>
      </c>
      <c r="AI58" s="15">
        <v>2900</v>
      </c>
      <c r="AJ58" s="16" t="s">
        <v>47</v>
      </c>
      <c r="AK58" s="74">
        <f>HLOOKUP(AJ58,Data!$C$13:$D$16,3,FALSE)</f>
        <v>2.76</v>
      </c>
      <c r="AL58" s="27">
        <f t="shared" si="22"/>
        <v>8003.9999999999991</v>
      </c>
      <c r="AM58" s="15">
        <v>62735</v>
      </c>
      <c r="AN58" s="16" t="s">
        <v>47</v>
      </c>
      <c r="AO58" s="74">
        <f>HLOOKUP(AN58,Data!$C$13:$D$16,4,FALSE)</f>
        <v>1.99</v>
      </c>
      <c r="AP58" s="27">
        <f t="shared" si="23"/>
        <v>124842.65</v>
      </c>
      <c r="AQ58" s="15">
        <v>0</v>
      </c>
      <c r="AR58" s="23" t="s">
        <v>48</v>
      </c>
      <c r="AS58" s="74">
        <f>HLOOKUP(AR58,Data!$C$18:$D$21,2,FALSE)</f>
        <v>0.43</v>
      </c>
      <c r="AT58" s="27">
        <f t="shared" si="24"/>
        <v>0</v>
      </c>
      <c r="AU58" s="15">
        <v>0</v>
      </c>
      <c r="AV58" s="23" t="s">
        <v>48</v>
      </c>
      <c r="AW58" s="74">
        <f>HLOOKUP(AV58,Data!$C$18:$D$21,3,FALSE)</f>
        <v>0.51</v>
      </c>
      <c r="AX58" s="27">
        <f t="shared" si="25"/>
        <v>0</v>
      </c>
      <c r="AY58" s="15">
        <v>504</v>
      </c>
      <c r="AZ58" s="23" t="s">
        <v>48</v>
      </c>
      <c r="BA58" s="74">
        <f>HLOOKUP(AZ58,Data!$C$18:$D$21,4,FALSE)</f>
        <v>0.26</v>
      </c>
      <c r="BB58" s="27">
        <f t="shared" si="26"/>
        <v>131.04</v>
      </c>
      <c r="BC58" s="15">
        <v>0</v>
      </c>
      <c r="BD58" s="16" t="s">
        <v>50</v>
      </c>
      <c r="BE58" s="74">
        <f>VLOOKUP(BD58,Data!$B$4:$D$11,2,TRUE)</f>
        <v>37.299999999999997</v>
      </c>
      <c r="BF58" s="27">
        <f t="shared" si="27"/>
        <v>0</v>
      </c>
      <c r="BG58" s="15">
        <v>0</v>
      </c>
      <c r="BH58" s="16" t="s">
        <v>50</v>
      </c>
      <c r="BI58" s="74">
        <f>VLOOKUP(BH58,Data!$B$4:$D$11,3,TRUE)</f>
        <v>80</v>
      </c>
      <c r="BJ58" s="27">
        <f t="shared" si="28"/>
        <v>0</v>
      </c>
      <c r="BK58" s="15">
        <v>0</v>
      </c>
      <c r="BL58" s="16" t="s">
        <v>51</v>
      </c>
      <c r="BM58" s="74">
        <f>VLOOKUP(BL58,Data!$B$24:$E$26,2,FALSE)</f>
        <v>15.13</v>
      </c>
      <c r="BN58" s="27">
        <f t="shared" si="29"/>
        <v>0</v>
      </c>
      <c r="BO58" s="15">
        <v>0</v>
      </c>
      <c r="BP58" s="16" t="s">
        <v>51</v>
      </c>
      <c r="BQ58" s="74">
        <f>VLOOKUP(BP58,Data!$B$24:$E$26,3,FALSE)</f>
        <v>21.16</v>
      </c>
      <c r="BR58" s="27">
        <f t="shared" si="30"/>
        <v>0</v>
      </c>
      <c r="BS58" s="15">
        <v>0</v>
      </c>
      <c r="BT58" s="16" t="s">
        <v>52</v>
      </c>
      <c r="BU58" s="74">
        <f>VLOOKUP(BT58,Data!$B$24:$E$26,4,FALSE)</f>
        <v>42.61</v>
      </c>
      <c r="BV58" s="27">
        <f t="shared" si="31"/>
        <v>0</v>
      </c>
      <c r="BW58" s="76">
        <f t="shared" si="32"/>
        <v>399.27656119999995</v>
      </c>
      <c r="BX58" s="77">
        <f t="shared" si="33"/>
        <v>0.19438975715676726</v>
      </c>
    </row>
    <row r="59" spans="2:76" s="24" customFormat="1" ht="14.4" x14ac:dyDescent="0.3">
      <c r="B59" s="15">
        <v>52</v>
      </c>
      <c r="C59" s="26" t="s">
        <v>73</v>
      </c>
      <c r="D59" s="16" t="s">
        <v>62</v>
      </c>
      <c r="E59" s="73">
        <v>1210</v>
      </c>
      <c r="F59" s="19">
        <v>3</v>
      </c>
      <c r="G59" s="26" t="s">
        <v>39</v>
      </c>
      <c r="H59" s="16" t="s">
        <v>64</v>
      </c>
      <c r="I59" s="26" t="s">
        <v>64</v>
      </c>
      <c r="J59" s="16" t="s">
        <v>42</v>
      </c>
      <c r="K59" s="33">
        <v>5.05</v>
      </c>
      <c r="L59" s="17">
        <v>3.5</v>
      </c>
      <c r="M59" s="26" t="s">
        <v>93</v>
      </c>
      <c r="N59" s="21" t="s">
        <v>92</v>
      </c>
      <c r="O59" s="15">
        <v>18050</v>
      </c>
      <c r="P59" s="16" t="s">
        <v>45</v>
      </c>
      <c r="Q59" s="74">
        <f>HLOOKUP(P59,Data!$C$28:$I$32,2,FALSE)</f>
        <v>9.7199999999999995E-2</v>
      </c>
      <c r="R59" s="27">
        <f t="shared" si="17"/>
        <v>1754.4599999999998</v>
      </c>
      <c r="S59" s="15">
        <v>0</v>
      </c>
      <c r="T59" s="16" t="s">
        <v>45</v>
      </c>
      <c r="U59" s="74">
        <f>HLOOKUP(T59,Data!$C$28:$I$32,3,FALSE)</f>
        <v>0.12089999999999999</v>
      </c>
      <c r="V59" s="27">
        <f t="shared" si="18"/>
        <v>0</v>
      </c>
      <c r="W59" s="75">
        <v>1258325</v>
      </c>
      <c r="X59" s="16" t="s">
        <v>45</v>
      </c>
      <c r="Y59" s="74">
        <f>HLOOKUP(X59,Data!$C$28:$I$32,4,FALSE)</f>
        <v>0.14949999999999999</v>
      </c>
      <c r="Z59" s="27">
        <f t="shared" si="19"/>
        <v>188119.58749999999</v>
      </c>
      <c r="AA59" s="15">
        <v>0</v>
      </c>
      <c r="AB59" s="16" t="s">
        <v>45</v>
      </c>
      <c r="AC59" s="74">
        <f>HLOOKUP(AB59,Data!$C$28:$I$32,5,FALSE)</f>
        <v>0.17219999999999999</v>
      </c>
      <c r="AD59" s="27">
        <f t="shared" si="20"/>
        <v>0</v>
      </c>
      <c r="AE59" s="15">
        <v>0</v>
      </c>
      <c r="AF59" s="16" t="s">
        <v>47</v>
      </c>
      <c r="AG59" s="74">
        <f>HLOOKUP(AF59,Data!$C$13:$D$16,2,FALSE)</f>
        <v>1.55</v>
      </c>
      <c r="AH59" s="27">
        <f t="shared" si="21"/>
        <v>0</v>
      </c>
      <c r="AI59" s="15">
        <v>27220</v>
      </c>
      <c r="AJ59" s="16" t="s">
        <v>47</v>
      </c>
      <c r="AK59" s="74">
        <f>HLOOKUP(AJ59,Data!$C$13:$D$16,3,FALSE)</f>
        <v>2.76</v>
      </c>
      <c r="AL59" s="27">
        <f t="shared" si="22"/>
        <v>75127.199999999997</v>
      </c>
      <c r="AM59" s="15">
        <v>59992.5</v>
      </c>
      <c r="AN59" s="16" t="s">
        <v>47</v>
      </c>
      <c r="AO59" s="74">
        <f>HLOOKUP(AN59,Data!$C$13:$D$16,4,FALSE)</f>
        <v>1.99</v>
      </c>
      <c r="AP59" s="27">
        <f t="shared" si="23"/>
        <v>119385.075</v>
      </c>
      <c r="AQ59" s="15">
        <v>0</v>
      </c>
      <c r="AR59" s="23" t="s">
        <v>48</v>
      </c>
      <c r="AS59" s="74">
        <f>HLOOKUP(AR59,Data!$C$18:$D$21,2,FALSE)</f>
        <v>0.43</v>
      </c>
      <c r="AT59" s="27">
        <f t="shared" si="24"/>
        <v>0</v>
      </c>
      <c r="AU59" s="15">
        <v>0</v>
      </c>
      <c r="AV59" s="23" t="s">
        <v>48</v>
      </c>
      <c r="AW59" s="74">
        <f>HLOOKUP(AV59,Data!$C$18:$D$21,3,FALSE)</f>
        <v>0.51</v>
      </c>
      <c r="AX59" s="27">
        <f t="shared" si="25"/>
        <v>0</v>
      </c>
      <c r="AY59" s="15">
        <v>3400</v>
      </c>
      <c r="AZ59" s="23" t="s">
        <v>48</v>
      </c>
      <c r="BA59" s="74">
        <f>HLOOKUP(AZ59,Data!$C$18:$D$21,4,FALSE)</f>
        <v>0.26</v>
      </c>
      <c r="BB59" s="27">
        <f t="shared" si="26"/>
        <v>884</v>
      </c>
      <c r="BC59" s="15">
        <v>0</v>
      </c>
      <c r="BD59" s="16" t="s">
        <v>50</v>
      </c>
      <c r="BE59" s="74">
        <f>VLOOKUP(BD59,Data!$B$4:$D$11,2,TRUE)</f>
        <v>37.299999999999997</v>
      </c>
      <c r="BF59" s="27">
        <f t="shared" si="27"/>
        <v>0</v>
      </c>
      <c r="BG59" s="15">
        <v>0</v>
      </c>
      <c r="BH59" s="16" t="s">
        <v>50</v>
      </c>
      <c r="BI59" s="74">
        <f>VLOOKUP(BH59,Data!$B$4:$D$11,3,TRUE)</f>
        <v>80</v>
      </c>
      <c r="BJ59" s="27">
        <f t="shared" si="28"/>
        <v>0</v>
      </c>
      <c r="BK59" s="15">
        <v>0</v>
      </c>
      <c r="BL59" s="16" t="s">
        <v>51</v>
      </c>
      <c r="BM59" s="74">
        <f>VLOOKUP(BL59,Data!$B$24:$E$26,2,FALSE)</f>
        <v>15.13</v>
      </c>
      <c r="BN59" s="27">
        <f t="shared" si="29"/>
        <v>0</v>
      </c>
      <c r="BO59" s="15">
        <v>0</v>
      </c>
      <c r="BP59" s="16" t="s">
        <v>51</v>
      </c>
      <c r="BQ59" s="74">
        <f>VLOOKUP(BP59,Data!$B$24:$E$26,3,FALSE)</f>
        <v>21.16</v>
      </c>
      <c r="BR59" s="27">
        <f t="shared" si="30"/>
        <v>0</v>
      </c>
      <c r="BS59" s="15">
        <v>0</v>
      </c>
      <c r="BT59" s="16" t="s">
        <v>52</v>
      </c>
      <c r="BU59" s="74">
        <f>VLOOKUP(BT59,Data!$B$24:$E$26,4,FALSE)</f>
        <v>42.61</v>
      </c>
      <c r="BV59" s="27">
        <f t="shared" si="31"/>
        <v>0</v>
      </c>
      <c r="BW59" s="76">
        <f t="shared" si="32"/>
        <v>385.27032250000002</v>
      </c>
      <c r="BX59" s="77">
        <f t="shared" si="33"/>
        <v>0.31840522520661158</v>
      </c>
    </row>
    <row r="60" spans="2:76" ht="14.4" x14ac:dyDescent="0.3">
      <c r="B60" s="15">
        <v>53</v>
      </c>
      <c r="C60" s="26" t="s">
        <v>68</v>
      </c>
      <c r="D60" s="16" t="s">
        <v>38</v>
      </c>
      <c r="E60" s="73">
        <v>2769.4</v>
      </c>
      <c r="F60" s="19">
        <v>3</v>
      </c>
      <c r="G60" s="26" t="s">
        <v>39</v>
      </c>
      <c r="H60" s="16" t="s">
        <v>54</v>
      </c>
      <c r="I60" s="26" t="s">
        <v>41</v>
      </c>
      <c r="J60" s="16" t="s">
        <v>55</v>
      </c>
      <c r="K60" s="33">
        <v>7.2</v>
      </c>
      <c r="L60" s="17">
        <v>1.5</v>
      </c>
      <c r="M60" s="26" t="s">
        <v>37</v>
      </c>
      <c r="N60" s="21" t="s">
        <v>44</v>
      </c>
      <c r="O60" s="15">
        <v>8241</v>
      </c>
      <c r="P60" s="16" t="s">
        <v>45</v>
      </c>
      <c r="Q60" s="74">
        <f>HLOOKUP(P60,Data!$C$28:$I$32,2,FALSE)</f>
        <v>9.7199999999999995E-2</v>
      </c>
      <c r="R60" s="27">
        <f t="shared" si="17"/>
        <v>801.02519999999993</v>
      </c>
      <c r="S60" s="15">
        <v>1517962</v>
      </c>
      <c r="T60" s="16" t="s">
        <v>45</v>
      </c>
      <c r="U60" s="74">
        <f>HLOOKUP(T60,Data!$C$28:$I$32,3,FALSE)</f>
        <v>0.12089999999999999</v>
      </c>
      <c r="V60" s="27">
        <f t="shared" si="18"/>
        <v>183521.60579999999</v>
      </c>
      <c r="W60" s="75">
        <v>1703485</v>
      </c>
      <c r="X60" s="16" t="s">
        <v>46</v>
      </c>
      <c r="Y60" s="74">
        <f>HLOOKUP(X60,Data!$C$28:$I$32,4,FALSE)</f>
        <v>8.8800000000000004E-2</v>
      </c>
      <c r="Z60" s="27">
        <f t="shared" si="19"/>
        <v>151269.46799999999</v>
      </c>
      <c r="AA60" s="15">
        <v>0</v>
      </c>
      <c r="AB60" s="16" t="s">
        <v>45</v>
      </c>
      <c r="AC60" s="74">
        <f>HLOOKUP(AB60,Data!$C$28:$I$32,5,FALSE)</f>
        <v>0.17219999999999999</v>
      </c>
      <c r="AD60" s="27">
        <f t="shared" si="20"/>
        <v>0</v>
      </c>
      <c r="AE60" s="15">
        <v>2669</v>
      </c>
      <c r="AF60" s="16" t="s">
        <v>47</v>
      </c>
      <c r="AG60" s="74">
        <f>HLOOKUP(AF60,Data!$C$13:$D$16,2,FALSE)</f>
        <v>1.55</v>
      </c>
      <c r="AH60" s="27">
        <f t="shared" si="21"/>
        <v>4136.95</v>
      </c>
      <c r="AI60" s="28">
        <v>0</v>
      </c>
      <c r="AJ60" s="16" t="s">
        <v>47</v>
      </c>
      <c r="AK60" s="74">
        <f>HLOOKUP(AJ60,Data!$C$13:$D$16,3,FALSE)</f>
        <v>2.76</v>
      </c>
      <c r="AL60" s="27">
        <f t="shared" si="22"/>
        <v>0</v>
      </c>
      <c r="AM60" s="28">
        <v>54426</v>
      </c>
      <c r="AN60" s="16" t="s">
        <v>47</v>
      </c>
      <c r="AO60" s="74">
        <f>HLOOKUP(AN60,Data!$C$13:$D$16,4,FALSE)</f>
        <v>1.99</v>
      </c>
      <c r="AP60" s="27">
        <f t="shared" si="23"/>
        <v>108307.74</v>
      </c>
      <c r="AQ60" s="15">
        <v>317715</v>
      </c>
      <c r="AR60" s="23" t="s">
        <v>48</v>
      </c>
      <c r="AS60" s="74">
        <f>HLOOKUP(AR60,Data!$C$18:$D$21,2,FALSE)</f>
        <v>0.43</v>
      </c>
      <c r="AT60" s="27">
        <f t="shared" si="24"/>
        <v>136617.45000000001</v>
      </c>
      <c r="AU60" s="15">
        <v>0</v>
      </c>
      <c r="AV60" s="23" t="s">
        <v>48</v>
      </c>
      <c r="AW60" s="74">
        <f>HLOOKUP(AV60,Data!$C$18:$D$21,3,FALSE)</f>
        <v>0.51</v>
      </c>
      <c r="AX60" s="27">
        <f t="shared" si="25"/>
        <v>0</v>
      </c>
      <c r="AY60" s="15">
        <v>0</v>
      </c>
      <c r="AZ60" s="23" t="s">
        <v>48</v>
      </c>
      <c r="BA60" s="74">
        <f>HLOOKUP(AZ60,Data!$C$18:$D$21,4,FALSE)</f>
        <v>0.26</v>
      </c>
      <c r="BB60" s="27">
        <f t="shared" si="26"/>
        <v>0</v>
      </c>
      <c r="BC60" s="15">
        <v>0</v>
      </c>
      <c r="BD60" s="16" t="s">
        <v>50</v>
      </c>
      <c r="BE60" s="74">
        <f>VLOOKUP(BD60,Data!$B$4:$D$11,2,TRUE)</f>
        <v>37.299999999999997</v>
      </c>
      <c r="BF60" s="27">
        <f t="shared" si="27"/>
        <v>0</v>
      </c>
      <c r="BG60" s="15">
        <v>0</v>
      </c>
      <c r="BH60" s="16" t="s">
        <v>50</v>
      </c>
      <c r="BI60" s="74">
        <f>VLOOKUP(BH60,Data!$B$4:$D$11,3,TRUE)</f>
        <v>80</v>
      </c>
      <c r="BJ60" s="27">
        <f t="shared" si="28"/>
        <v>0</v>
      </c>
      <c r="BK60" s="15">
        <v>0</v>
      </c>
      <c r="BL60" s="16" t="s">
        <v>51</v>
      </c>
      <c r="BM60" s="74">
        <f>VLOOKUP(BL60,Data!$B$24:$E$26,2,FALSE)</f>
        <v>15.13</v>
      </c>
      <c r="BN60" s="27">
        <f t="shared" si="29"/>
        <v>0</v>
      </c>
      <c r="BO60" s="15">
        <v>0</v>
      </c>
      <c r="BP60" s="16" t="s">
        <v>51</v>
      </c>
      <c r="BQ60" s="74">
        <f>VLOOKUP(BP60,Data!$B$24:$E$26,3,FALSE)</f>
        <v>21.16</v>
      </c>
      <c r="BR60" s="27">
        <f t="shared" si="30"/>
        <v>0</v>
      </c>
      <c r="BS60" s="15">
        <v>0</v>
      </c>
      <c r="BT60" s="16" t="s">
        <v>52</v>
      </c>
      <c r="BU60" s="74">
        <f>VLOOKUP(BT60,Data!$B$24:$E$26,4,FALSE)</f>
        <v>42.61</v>
      </c>
      <c r="BV60" s="27">
        <f t="shared" si="31"/>
        <v>0</v>
      </c>
      <c r="BW60" s="76">
        <f t="shared" si="32"/>
        <v>584.65423900000008</v>
      </c>
      <c r="BX60" s="77">
        <f t="shared" si="33"/>
        <v>0.21111224055752151</v>
      </c>
    </row>
    <row r="61" spans="2:76" ht="14.4" x14ac:dyDescent="0.3">
      <c r="B61" s="15">
        <v>54</v>
      </c>
      <c r="C61" s="26" t="s">
        <v>68</v>
      </c>
      <c r="D61" s="16" t="s">
        <v>38</v>
      </c>
      <c r="E61" s="73">
        <v>3600</v>
      </c>
      <c r="F61" s="19">
        <v>3</v>
      </c>
      <c r="G61" s="26" t="s">
        <v>39</v>
      </c>
      <c r="H61" s="16" t="s">
        <v>64</v>
      </c>
      <c r="I61" s="26" t="s">
        <v>64</v>
      </c>
      <c r="J61" s="16" t="s">
        <v>42</v>
      </c>
      <c r="K61" s="33">
        <v>7.2</v>
      </c>
      <c r="L61" s="17">
        <v>4</v>
      </c>
      <c r="M61" s="26" t="s">
        <v>43</v>
      </c>
      <c r="N61" s="21" t="s">
        <v>60</v>
      </c>
      <c r="O61" s="15">
        <v>0</v>
      </c>
      <c r="P61" s="16" t="s">
        <v>45</v>
      </c>
      <c r="Q61" s="74">
        <f>HLOOKUP(P61,Data!$C$28:$I$32,2,FALSE)</f>
        <v>9.7199999999999995E-2</v>
      </c>
      <c r="R61" s="27">
        <f t="shared" si="17"/>
        <v>0</v>
      </c>
      <c r="S61" s="15">
        <v>0</v>
      </c>
      <c r="T61" s="16" t="s">
        <v>45</v>
      </c>
      <c r="U61" s="74">
        <f>HLOOKUP(T61,Data!$C$28:$I$32,3,FALSE)</f>
        <v>0.12089999999999999</v>
      </c>
      <c r="V61" s="27">
        <f t="shared" si="18"/>
        <v>0</v>
      </c>
      <c r="W61" s="75">
        <v>4469110</v>
      </c>
      <c r="X61" s="16" t="s">
        <v>46</v>
      </c>
      <c r="Y61" s="74">
        <f>HLOOKUP(X61,Data!$C$28:$I$32,4,FALSE)</f>
        <v>8.8800000000000004E-2</v>
      </c>
      <c r="Z61" s="27">
        <f t="shared" si="19"/>
        <v>396856.96799999999</v>
      </c>
      <c r="AA61" s="15">
        <v>0</v>
      </c>
      <c r="AB61" s="16" t="s">
        <v>45</v>
      </c>
      <c r="AC61" s="74">
        <f>HLOOKUP(AB61,Data!$C$28:$I$32,5,FALSE)</f>
        <v>0.17219999999999999</v>
      </c>
      <c r="AD61" s="27">
        <f t="shared" si="20"/>
        <v>0</v>
      </c>
      <c r="AE61" s="15">
        <v>0</v>
      </c>
      <c r="AF61" s="16" t="s">
        <v>47</v>
      </c>
      <c r="AG61" s="74">
        <f>HLOOKUP(AF61,Data!$C$13:$D$16,2,FALSE)</f>
        <v>1.55</v>
      </c>
      <c r="AH61" s="27">
        <f t="shared" si="21"/>
        <v>0</v>
      </c>
      <c r="AI61" s="15">
        <v>19110</v>
      </c>
      <c r="AJ61" s="16" t="s">
        <v>47</v>
      </c>
      <c r="AK61" s="74">
        <f>HLOOKUP(AJ61,Data!$C$13:$D$16,3,FALSE)</f>
        <v>2.76</v>
      </c>
      <c r="AL61" s="27">
        <f t="shared" si="22"/>
        <v>52743.6</v>
      </c>
      <c r="AM61" s="15">
        <v>216677</v>
      </c>
      <c r="AN61" s="16" t="s">
        <v>47</v>
      </c>
      <c r="AO61" s="74">
        <f>HLOOKUP(AN61,Data!$C$13:$D$16,4,FALSE)</f>
        <v>1.99</v>
      </c>
      <c r="AP61" s="27">
        <f t="shared" si="23"/>
        <v>431187.23</v>
      </c>
      <c r="AQ61" s="15">
        <v>0</v>
      </c>
      <c r="AR61" s="23" t="s">
        <v>48</v>
      </c>
      <c r="AS61" s="74">
        <f>HLOOKUP(AR61,Data!$C$18:$D$21,2,FALSE)</f>
        <v>0.43</v>
      </c>
      <c r="AT61" s="27">
        <f t="shared" si="24"/>
        <v>0</v>
      </c>
      <c r="AU61" s="15">
        <v>0</v>
      </c>
      <c r="AV61" s="23" t="s">
        <v>48</v>
      </c>
      <c r="AW61" s="74">
        <f>HLOOKUP(AV61,Data!$C$18:$D$21,3,FALSE)</f>
        <v>0.51</v>
      </c>
      <c r="AX61" s="27">
        <f t="shared" si="25"/>
        <v>0</v>
      </c>
      <c r="AY61" s="15">
        <v>0</v>
      </c>
      <c r="AZ61" s="23" t="s">
        <v>48</v>
      </c>
      <c r="BA61" s="74">
        <f>HLOOKUP(AZ61,Data!$C$18:$D$21,4,FALSE)</f>
        <v>0.26</v>
      </c>
      <c r="BB61" s="27">
        <f t="shared" si="26"/>
        <v>0</v>
      </c>
      <c r="BC61" s="15">
        <v>0</v>
      </c>
      <c r="BD61" s="16" t="s">
        <v>50</v>
      </c>
      <c r="BE61" s="74">
        <f>VLOOKUP(BD61,Data!$B$4:$D$11,2,TRUE)</f>
        <v>37.299999999999997</v>
      </c>
      <c r="BF61" s="27">
        <f t="shared" si="27"/>
        <v>0</v>
      </c>
      <c r="BG61" s="15">
        <v>0</v>
      </c>
      <c r="BH61" s="16" t="s">
        <v>50</v>
      </c>
      <c r="BI61" s="74">
        <f>VLOOKUP(BH61,Data!$B$4:$D$11,3,TRUE)</f>
        <v>80</v>
      </c>
      <c r="BJ61" s="27">
        <f t="shared" si="28"/>
        <v>0</v>
      </c>
      <c r="BK61" s="15">
        <v>0</v>
      </c>
      <c r="BL61" s="16" t="s">
        <v>51</v>
      </c>
      <c r="BM61" s="74">
        <f>VLOOKUP(BL61,Data!$B$24:$E$26,2,FALSE)</f>
        <v>15.13</v>
      </c>
      <c r="BN61" s="27">
        <f t="shared" si="29"/>
        <v>0</v>
      </c>
      <c r="BO61" s="15">
        <v>0</v>
      </c>
      <c r="BP61" s="16" t="s">
        <v>51</v>
      </c>
      <c r="BQ61" s="74">
        <f>VLOOKUP(BP61,Data!$B$24:$E$26,3,FALSE)</f>
        <v>21.16</v>
      </c>
      <c r="BR61" s="27">
        <f t="shared" si="30"/>
        <v>0</v>
      </c>
      <c r="BS61" s="15">
        <v>0</v>
      </c>
      <c r="BT61" s="16" t="s">
        <v>52</v>
      </c>
      <c r="BU61" s="74">
        <f>VLOOKUP(BT61,Data!$B$24:$E$26,4,FALSE)</f>
        <v>42.61</v>
      </c>
      <c r="BV61" s="27">
        <f t="shared" si="31"/>
        <v>0</v>
      </c>
      <c r="BW61" s="76">
        <f t="shared" si="32"/>
        <v>880.78779799999995</v>
      </c>
      <c r="BX61" s="77">
        <f t="shared" si="33"/>
        <v>0.2446632772222222</v>
      </c>
    </row>
    <row r="62" spans="2:76" ht="14.4" x14ac:dyDescent="0.3">
      <c r="B62" s="15">
        <v>55</v>
      </c>
      <c r="C62" s="26" t="s">
        <v>53</v>
      </c>
      <c r="D62" s="16" t="s">
        <v>62</v>
      </c>
      <c r="E62" s="73">
        <v>2400</v>
      </c>
      <c r="F62" s="19">
        <v>3</v>
      </c>
      <c r="G62" s="26" t="s">
        <v>39</v>
      </c>
      <c r="H62" s="16" t="s">
        <v>40</v>
      </c>
      <c r="I62" s="26" t="s">
        <v>41</v>
      </c>
      <c r="J62" s="16" t="s">
        <v>65</v>
      </c>
      <c r="K62" s="33">
        <v>3.2</v>
      </c>
      <c r="L62" s="17">
        <v>1.5</v>
      </c>
      <c r="M62" s="26" t="s">
        <v>43</v>
      </c>
      <c r="N62" s="21" t="s">
        <v>44</v>
      </c>
      <c r="O62" s="15">
        <v>0</v>
      </c>
      <c r="P62" s="16" t="s">
        <v>45</v>
      </c>
      <c r="Q62" s="74">
        <f>HLOOKUP(P62,Data!$C$28:$I$32,2,FALSE)</f>
        <v>9.7199999999999995E-2</v>
      </c>
      <c r="R62" s="27">
        <f t="shared" si="17"/>
        <v>0</v>
      </c>
      <c r="S62" s="15">
        <v>228150</v>
      </c>
      <c r="T62" s="16" t="s">
        <v>45</v>
      </c>
      <c r="U62" s="74">
        <f>HLOOKUP(T62,Data!$C$28:$I$32,3,FALSE)</f>
        <v>0.12089999999999999</v>
      </c>
      <c r="V62" s="27">
        <f t="shared" si="18"/>
        <v>27583.334999999999</v>
      </c>
      <c r="W62" s="75">
        <v>762500</v>
      </c>
      <c r="X62" s="16" t="s">
        <v>45</v>
      </c>
      <c r="Y62" s="74">
        <f>HLOOKUP(X62,Data!$C$28:$I$32,4,FALSE)</f>
        <v>0.14949999999999999</v>
      </c>
      <c r="Z62" s="27">
        <f t="shared" si="19"/>
        <v>113993.75</v>
      </c>
      <c r="AA62" s="15">
        <v>576000</v>
      </c>
      <c r="AB62" s="16" t="s">
        <v>45</v>
      </c>
      <c r="AC62" s="74">
        <f>HLOOKUP(AB62,Data!$C$28:$I$32,5,FALSE)</f>
        <v>0.17219999999999999</v>
      </c>
      <c r="AD62" s="27">
        <f t="shared" si="20"/>
        <v>99187.199999999997</v>
      </c>
      <c r="AE62" s="15">
        <v>14500</v>
      </c>
      <c r="AF62" s="16" t="s">
        <v>47</v>
      </c>
      <c r="AG62" s="74">
        <f>HLOOKUP(AF62,Data!$C$13:$D$16,2,FALSE)</f>
        <v>1.55</v>
      </c>
      <c r="AH62" s="27">
        <f t="shared" si="21"/>
        <v>22475</v>
      </c>
      <c r="AI62" s="15">
        <v>0</v>
      </c>
      <c r="AJ62" s="16" t="s">
        <v>47</v>
      </c>
      <c r="AK62" s="74">
        <f>HLOOKUP(AJ62,Data!$C$13:$D$16,3,FALSE)</f>
        <v>2.76</v>
      </c>
      <c r="AL62" s="27">
        <f t="shared" si="22"/>
        <v>0</v>
      </c>
      <c r="AM62" s="15">
        <v>51331</v>
      </c>
      <c r="AN62" s="16" t="s">
        <v>47</v>
      </c>
      <c r="AO62" s="74">
        <f>HLOOKUP(AN62,Data!$C$13:$D$16,4,FALSE)</f>
        <v>1.99</v>
      </c>
      <c r="AP62" s="27">
        <f t="shared" si="23"/>
        <v>102148.69</v>
      </c>
      <c r="AQ62" s="15">
        <v>0</v>
      </c>
      <c r="AR62" s="23" t="s">
        <v>48</v>
      </c>
      <c r="AS62" s="74">
        <f>HLOOKUP(AR62,Data!$C$18:$D$21,2,FALSE)</f>
        <v>0.43</v>
      </c>
      <c r="AT62" s="27">
        <f t="shared" si="24"/>
        <v>0</v>
      </c>
      <c r="AU62" s="15">
        <v>0</v>
      </c>
      <c r="AV62" s="23" t="s">
        <v>48</v>
      </c>
      <c r="AW62" s="74">
        <f>HLOOKUP(AV62,Data!$C$18:$D$21,3,FALSE)</f>
        <v>0.51</v>
      </c>
      <c r="AX62" s="27">
        <f t="shared" si="25"/>
        <v>0</v>
      </c>
      <c r="AY62" s="15">
        <v>0</v>
      </c>
      <c r="AZ62" s="23" t="s">
        <v>48</v>
      </c>
      <c r="BA62" s="74">
        <f>HLOOKUP(AZ62,Data!$C$18:$D$21,4,FALSE)</f>
        <v>0.26</v>
      </c>
      <c r="BB62" s="27">
        <f t="shared" si="26"/>
        <v>0</v>
      </c>
      <c r="BC62" s="15">
        <v>0</v>
      </c>
      <c r="BD62" s="16" t="s">
        <v>50</v>
      </c>
      <c r="BE62" s="74">
        <f>VLOOKUP(BD62,Data!$B$4:$D$11,2,TRUE)</f>
        <v>37.299999999999997</v>
      </c>
      <c r="BF62" s="27">
        <f t="shared" si="27"/>
        <v>0</v>
      </c>
      <c r="BG62" s="15">
        <v>0</v>
      </c>
      <c r="BH62" s="16" t="s">
        <v>50</v>
      </c>
      <c r="BI62" s="74">
        <f>VLOOKUP(BH62,Data!$B$4:$D$11,3,TRUE)</f>
        <v>80</v>
      </c>
      <c r="BJ62" s="27">
        <f t="shared" si="28"/>
        <v>0</v>
      </c>
      <c r="BK62" s="15">
        <v>0</v>
      </c>
      <c r="BL62" s="16" t="s">
        <v>51</v>
      </c>
      <c r="BM62" s="74">
        <f>VLOOKUP(BL62,Data!$B$24:$E$26,2,FALSE)</f>
        <v>15.13</v>
      </c>
      <c r="BN62" s="27">
        <f t="shared" si="29"/>
        <v>0</v>
      </c>
      <c r="BO62" s="15">
        <v>890</v>
      </c>
      <c r="BP62" s="16" t="s">
        <v>52</v>
      </c>
      <c r="BQ62" s="74">
        <f>VLOOKUP(BP62,Data!$B$24:$E$26,3,FALSE)</f>
        <v>28</v>
      </c>
      <c r="BR62" s="27">
        <f t="shared" si="30"/>
        <v>24920</v>
      </c>
      <c r="BS62" s="15">
        <v>1050</v>
      </c>
      <c r="BT62" s="16" t="s">
        <v>52</v>
      </c>
      <c r="BU62" s="74">
        <f>VLOOKUP(BT62,Data!$B$24:$E$26,4,FALSE)</f>
        <v>42.61</v>
      </c>
      <c r="BV62" s="27">
        <f t="shared" si="31"/>
        <v>44740.5</v>
      </c>
      <c r="BW62" s="76">
        <f t="shared" si="32"/>
        <v>435.04847500000005</v>
      </c>
      <c r="BX62" s="77">
        <f t="shared" si="33"/>
        <v>0.18127019791666668</v>
      </c>
    </row>
    <row r="63" spans="2:76" ht="14.4" x14ac:dyDescent="0.3">
      <c r="B63" s="15">
        <v>56</v>
      </c>
      <c r="C63" s="26" t="s">
        <v>68</v>
      </c>
      <c r="D63" s="16" t="s">
        <v>62</v>
      </c>
      <c r="E63" s="73">
        <v>746</v>
      </c>
      <c r="F63" s="19">
        <v>3</v>
      </c>
      <c r="G63" s="26" t="s">
        <v>39</v>
      </c>
      <c r="H63" s="16" t="s">
        <v>69</v>
      </c>
      <c r="I63" s="26" t="s">
        <v>41</v>
      </c>
      <c r="J63" s="16" t="s">
        <v>42</v>
      </c>
      <c r="K63" s="33">
        <v>8.5</v>
      </c>
      <c r="L63" s="17">
        <v>4</v>
      </c>
      <c r="M63" s="26" t="s">
        <v>75</v>
      </c>
      <c r="N63" s="21" t="s">
        <v>44</v>
      </c>
      <c r="O63" s="15">
        <v>0</v>
      </c>
      <c r="P63" s="16" t="s">
        <v>45</v>
      </c>
      <c r="Q63" s="74">
        <f>HLOOKUP(P63,Data!$C$28:$I$32,2,FALSE)</f>
        <v>9.7199999999999995E-2</v>
      </c>
      <c r="R63" s="27">
        <f t="shared" si="17"/>
        <v>0</v>
      </c>
      <c r="S63" s="15">
        <v>89700</v>
      </c>
      <c r="T63" s="16" t="s">
        <v>45</v>
      </c>
      <c r="U63" s="74">
        <f>HLOOKUP(T63,Data!$C$28:$I$32,3,FALSE)</f>
        <v>0.12089999999999999</v>
      </c>
      <c r="V63" s="27">
        <f t="shared" si="18"/>
        <v>10844.73</v>
      </c>
      <c r="W63" s="75">
        <v>918525</v>
      </c>
      <c r="X63" s="16" t="s">
        <v>61</v>
      </c>
      <c r="Y63" s="74">
        <f>HLOOKUP(X63,Data!$C$28:$I$32,4,FALSE)</f>
        <v>0.1203</v>
      </c>
      <c r="Z63" s="27">
        <f t="shared" si="19"/>
        <v>110498.55750000001</v>
      </c>
      <c r="AA63" s="15">
        <v>0</v>
      </c>
      <c r="AB63" s="16" t="s">
        <v>45</v>
      </c>
      <c r="AC63" s="74">
        <f>HLOOKUP(AB63,Data!$C$28:$I$32,5,FALSE)</f>
        <v>0.17219999999999999</v>
      </c>
      <c r="AD63" s="27">
        <f t="shared" si="20"/>
        <v>0</v>
      </c>
      <c r="AE63" s="15">
        <v>3975</v>
      </c>
      <c r="AF63" s="16" t="s">
        <v>47</v>
      </c>
      <c r="AG63" s="74">
        <f>HLOOKUP(AF63,Data!$C$13:$D$16,2,FALSE)</f>
        <v>1.55</v>
      </c>
      <c r="AH63" s="27">
        <f t="shared" si="21"/>
        <v>6161.25</v>
      </c>
      <c r="AI63" s="28">
        <v>0</v>
      </c>
      <c r="AJ63" s="16" t="s">
        <v>47</v>
      </c>
      <c r="AK63" s="74">
        <f>HLOOKUP(AJ63,Data!$C$13:$D$16,3,FALSE)</f>
        <v>2.76</v>
      </c>
      <c r="AL63" s="27">
        <f t="shared" si="22"/>
        <v>0</v>
      </c>
      <c r="AM63" s="28">
        <v>88012</v>
      </c>
      <c r="AN63" s="16" t="s">
        <v>47</v>
      </c>
      <c r="AO63" s="74">
        <f>HLOOKUP(AN63,Data!$C$13:$D$16,4,FALSE)</f>
        <v>1.99</v>
      </c>
      <c r="AP63" s="27">
        <f t="shared" si="23"/>
        <v>175143.88</v>
      </c>
      <c r="AQ63" s="15">
        <v>0</v>
      </c>
      <c r="AR63" s="23" t="s">
        <v>48</v>
      </c>
      <c r="AS63" s="74">
        <f>HLOOKUP(AR63,Data!$C$18:$D$21,2,FALSE)</f>
        <v>0.43</v>
      </c>
      <c r="AT63" s="27">
        <f t="shared" si="24"/>
        <v>0</v>
      </c>
      <c r="AU63" s="15">
        <v>0</v>
      </c>
      <c r="AV63" s="23" t="s">
        <v>48</v>
      </c>
      <c r="AW63" s="74">
        <f>HLOOKUP(AV63,Data!$C$18:$D$21,3,FALSE)</f>
        <v>0.51</v>
      </c>
      <c r="AX63" s="27">
        <f t="shared" si="25"/>
        <v>0</v>
      </c>
      <c r="AY63" s="15">
        <v>0</v>
      </c>
      <c r="AZ63" s="23" t="s">
        <v>48</v>
      </c>
      <c r="BA63" s="74">
        <f>HLOOKUP(AZ63,Data!$C$18:$D$21,4,FALSE)</f>
        <v>0.26</v>
      </c>
      <c r="BB63" s="27">
        <f t="shared" si="26"/>
        <v>0</v>
      </c>
      <c r="BC63" s="15">
        <v>0</v>
      </c>
      <c r="BD63" s="16" t="s">
        <v>50</v>
      </c>
      <c r="BE63" s="74">
        <f>VLOOKUP(BD63,Data!$B$4:$D$11,2,TRUE)</f>
        <v>37.299999999999997</v>
      </c>
      <c r="BF63" s="27">
        <f t="shared" si="27"/>
        <v>0</v>
      </c>
      <c r="BG63" s="15">
        <v>0</v>
      </c>
      <c r="BH63" s="16" t="s">
        <v>50</v>
      </c>
      <c r="BI63" s="74">
        <f>VLOOKUP(BH63,Data!$B$4:$D$11,3,TRUE)</f>
        <v>80</v>
      </c>
      <c r="BJ63" s="27">
        <f t="shared" si="28"/>
        <v>0</v>
      </c>
      <c r="BK63" s="15">
        <v>0</v>
      </c>
      <c r="BL63" s="16" t="s">
        <v>51</v>
      </c>
      <c r="BM63" s="74">
        <f>VLOOKUP(BL63,Data!$B$24:$E$26,2,FALSE)</f>
        <v>15.13</v>
      </c>
      <c r="BN63" s="27">
        <f t="shared" si="29"/>
        <v>0</v>
      </c>
      <c r="BO63" s="15">
        <v>0</v>
      </c>
      <c r="BP63" s="16" t="s">
        <v>51</v>
      </c>
      <c r="BQ63" s="74">
        <f>VLOOKUP(BP63,Data!$B$24:$E$26,3,FALSE)</f>
        <v>21.16</v>
      </c>
      <c r="BR63" s="27">
        <f t="shared" si="30"/>
        <v>0</v>
      </c>
      <c r="BS63" s="15">
        <v>0</v>
      </c>
      <c r="BT63" s="16" t="s">
        <v>52</v>
      </c>
      <c r="BU63" s="74">
        <f>VLOOKUP(BT63,Data!$B$24:$E$26,4,FALSE)</f>
        <v>42.61</v>
      </c>
      <c r="BV63" s="27">
        <f t="shared" si="31"/>
        <v>0</v>
      </c>
      <c r="BW63" s="76">
        <f t="shared" si="32"/>
        <v>302.64841749999999</v>
      </c>
      <c r="BX63" s="77">
        <f t="shared" si="33"/>
        <v>0.40569492962466486</v>
      </c>
    </row>
    <row r="64" spans="2:76" ht="14.4" x14ac:dyDescent="0.3">
      <c r="B64" s="15">
        <v>57</v>
      </c>
      <c r="C64" s="26" t="s">
        <v>53</v>
      </c>
      <c r="D64" s="16" t="s">
        <v>85</v>
      </c>
      <c r="E64" s="73">
        <v>810</v>
      </c>
      <c r="F64" s="19">
        <v>4</v>
      </c>
      <c r="G64" s="26" t="s">
        <v>83</v>
      </c>
      <c r="H64" s="16" t="s">
        <v>69</v>
      </c>
      <c r="I64" s="26" t="s">
        <v>41</v>
      </c>
      <c r="J64" s="16" t="s">
        <v>42</v>
      </c>
      <c r="K64" s="33">
        <v>6</v>
      </c>
      <c r="L64" s="17">
        <v>2.5</v>
      </c>
      <c r="M64" s="26" t="s">
        <v>81</v>
      </c>
      <c r="N64" s="21" t="s">
        <v>44</v>
      </c>
      <c r="O64" s="15">
        <v>126096</v>
      </c>
      <c r="P64" s="16" t="s">
        <v>45</v>
      </c>
      <c r="Q64" s="74">
        <f>HLOOKUP(P64,Data!$C$28:$I$32,2,FALSE)</f>
        <v>9.7199999999999995E-2</v>
      </c>
      <c r="R64" s="27">
        <f t="shared" si="17"/>
        <v>12256.531199999999</v>
      </c>
      <c r="S64" s="15">
        <v>0</v>
      </c>
      <c r="T64" s="16" t="s">
        <v>45</v>
      </c>
      <c r="U64" s="74">
        <f>HLOOKUP(T64,Data!$C$28:$I$32,3,FALSE)</f>
        <v>0.12089999999999999</v>
      </c>
      <c r="V64" s="27">
        <f t="shared" si="18"/>
        <v>0</v>
      </c>
      <c r="W64" s="75">
        <v>1076688</v>
      </c>
      <c r="X64" s="16" t="s">
        <v>61</v>
      </c>
      <c r="Y64" s="74">
        <f>HLOOKUP(X64,Data!$C$28:$I$32,4,FALSE)</f>
        <v>0.1203</v>
      </c>
      <c r="Z64" s="27">
        <f t="shared" si="19"/>
        <v>129525.56640000001</v>
      </c>
      <c r="AA64" s="15">
        <v>0</v>
      </c>
      <c r="AB64" s="16" t="s">
        <v>45</v>
      </c>
      <c r="AC64" s="74">
        <f>HLOOKUP(AB64,Data!$C$28:$I$32,5,FALSE)</f>
        <v>0.17219999999999999</v>
      </c>
      <c r="AD64" s="27">
        <f t="shared" si="20"/>
        <v>0</v>
      </c>
      <c r="AE64" s="15">
        <v>5887.5</v>
      </c>
      <c r="AF64" s="16" t="s">
        <v>47</v>
      </c>
      <c r="AG64" s="74">
        <f>HLOOKUP(AF64,Data!$C$13:$D$16,2,FALSE)</f>
        <v>1.55</v>
      </c>
      <c r="AH64" s="27">
        <f t="shared" si="21"/>
        <v>9125.625</v>
      </c>
      <c r="AI64" s="15">
        <v>0</v>
      </c>
      <c r="AJ64" s="16" t="s">
        <v>47</v>
      </c>
      <c r="AK64" s="74">
        <f>HLOOKUP(AJ64,Data!$C$13:$D$16,3,FALSE)</f>
        <v>2.76</v>
      </c>
      <c r="AL64" s="27">
        <f t="shared" si="22"/>
        <v>0</v>
      </c>
      <c r="AM64" s="15">
        <v>57999.9</v>
      </c>
      <c r="AN64" s="16" t="s">
        <v>47</v>
      </c>
      <c r="AO64" s="74">
        <f>HLOOKUP(AN64,Data!$C$13:$D$16,4,FALSE)</f>
        <v>1.99</v>
      </c>
      <c r="AP64" s="27">
        <f t="shared" si="23"/>
        <v>115419.80100000001</v>
      </c>
      <c r="AQ64" s="15">
        <v>0</v>
      </c>
      <c r="AR64" s="23" t="s">
        <v>48</v>
      </c>
      <c r="AS64" s="74">
        <f>HLOOKUP(AR64,Data!$C$18:$D$21,2,FALSE)</f>
        <v>0.43</v>
      </c>
      <c r="AT64" s="27">
        <f t="shared" si="24"/>
        <v>0</v>
      </c>
      <c r="AU64" s="15">
        <v>0</v>
      </c>
      <c r="AV64" s="23" t="s">
        <v>48</v>
      </c>
      <c r="AW64" s="74">
        <f>HLOOKUP(AV64,Data!$C$18:$D$21,3,FALSE)</f>
        <v>0.51</v>
      </c>
      <c r="AX64" s="27">
        <f t="shared" si="25"/>
        <v>0</v>
      </c>
      <c r="AY64" s="15">
        <v>1345</v>
      </c>
      <c r="AZ64" s="23" t="s">
        <v>48</v>
      </c>
      <c r="BA64" s="74">
        <f>HLOOKUP(AZ64,Data!$C$18:$D$21,4,FALSE)</f>
        <v>0.26</v>
      </c>
      <c r="BB64" s="27">
        <f t="shared" si="26"/>
        <v>349.7</v>
      </c>
      <c r="BC64" s="15">
        <v>0</v>
      </c>
      <c r="BD64" s="16" t="s">
        <v>50</v>
      </c>
      <c r="BE64" s="74">
        <f>VLOOKUP(BD64,Data!$B$4:$D$11,2,TRUE)</f>
        <v>37.299999999999997</v>
      </c>
      <c r="BF64" s="27">
        <f t="shared" si="27"/>
        <v>0</v>
      </c>
      <c r="BG64" s="15">
        <v>0</v>
      </c>
      <c r="BH64" s="16" t="s">
        <v>50</v>
      </c>
      <c r="BI64" s="74">
        <f>VLOOKUP(BH64,Data!$B$4:$D$11,3,TRUE)</f>
        <v>80</v>
      </c>
      <c r="BJ64" s="27">
        <f t="shared" si="28"/>
        <v>0</v>
      </c>
      <c r="BK64" s="15">
        <v>0</v>
      </c>
      <c r="BL64" s="16" t="s">
        <v>51</v>
      </c>
      <c r="BM64" s="74">
        <f>VLOOKUP(BL64,Data!$B$24:$E$26,2,FALSE)</f>
        <v>15.13</v>
      </c>
      <c r="BN64" s="27">
        <f t="shared" si="29"/>
        <v>0</v>
      </c>
      <c r="BO64" s="15">
        <v>0</v>
      </c>
      <c r="BP64" s="16" t="s">
        <v>51</v>
      </c>
      <c r="BQ64" s="74">
        <f>VLOOKUP(BP64,Data!$B$24:$E$26,3,FALSE)</f>
        <v>21.16</v>
      </c>
      <c r="BR64" s="27">
        <f t="shared" si="30"/>
        <v>0</v>
      </c>
      <c r="BS64" s="15">
        <v>0</v>
      </c>
      <c r="BT64" s="16" t="s">
        <v>52</v>
      </c>
      <c r="BU64" s="74">
        <f>VLOOKUP(BT64,Data!$B$24:$E$26,4,FALSE)</f>
        <v>42.61</v>
      </c>
      <c r="BV64" s="27">
        <f t="shared" si="31"/>
        <v>0</v>
      </c>
      <c r="BW64" s="76">
        <f t="shared" si="32"/>
        <v>266.67722360000005</v>
      </c>
      <c r="BX64" s="77">
        <f t="shared" si="33"/>
        <v>0.32923114024691363</v>
      </c>
    </row>
    <row r="65" spans="2:76" ht="14.4" x14ac:dyDescent="0.3">
      <c r="B65" s="15">
        <v>58</v>
      </c>
      <c r="C65" s="26" t="s">
        <v>53</v>
      </c>
      <c r="D65" s="16" t="s">
        <v>38</v>
      </c>
      <c r="E65" s="73">
        <v>648</v>
      </c>
      <c r="F65" s="19">
        <v>2</v>
      </c>
      <c r="G65" s="26" t="s">
        <v>39</v>
      </c>
      <c r="H65" s="16" t="s">
        <v>40</v>
      </c>
      <c r="I65" s="26" t="s">
        <v>76</v>
      </c>
      <c r="J65" s="16" t="s">
        <v>80</v>
      </c>
      <c r="K65" s="33">
        <v>4</v>
      </c>
      <c r="L65" s="17">
        <v>2.5</v>
      </c>
      <c r="M65" s="26" t="s">
        <v>66</v>
      </c>
      <c r="N65" s="21" t="s">
        <v>44</v>
      </c>
      <c r="O65" s="15">
        <v>0</v>
      </c>
      <c r="P65" s="16" t="s">
        <v>45</v>
      </c>
      <c r="Q65" s="74">
        <f>HLOOKUP(P65,Data!$C$28:$I$32,2,FALSE)</f>
        <v>9.7199999999999995E-2</v>
      </c>
      <c r="R65" s="27">
        <f t="shared" si="17"/>
        <v>0</v>
      </c>
      <c r="S65" s="15">
        <v>492248</v>
      </c>
      <c r="T65" s="16" t="s">
        <v>45</v>
      </c>
      <c r="U65" s="74">
        <f>HLOOKUP(T65,Data!$C$28:$I$32,3,FALSE)</f>
        <v>0.12089999999999999</v>
      </c>
      <c r="V65" s="27">
        <f t="shared" si="18"/>
        <v>59512.783199999998</v>
      </c>
      <c r="W65" s="75">
        <v>0</v>
      </c>
      <c r="X65" s="16" t="s">
        <v>45</v>
      </c>
      <c r="Y65" s="74">
        <f>HLOOKUP(X65,Data!$C$28:$I$32,4,FALSE)</f>
        <v>0.14949999999999999</v>
      </c>
      <c r="Z65" s="27">
        <f t="shared" si="19"/>
        <v>0</v>
      </c>
      <c r="AA65" s="15">
        <v>50000</v>
      </c>
      <c r="AB65" s="16" t="s">
        <v>45</v>
      </c>
      <c r="AC65" s="74">
        <f>HLOOKUP(AB65,Data!$C$28:$I$32,5,FALSE)</f>
        <v>0.17219999999999999</v>
      </c>
      <c r="AD65" s="27">
        <f t="shared" si="20"/>
        <v>8610</v>
      </c>
      <c r="AE65" s="15">
        <v>6250</v>
      </c>
      <c r="AF65" s="16" t="s">
        <v>47</v>
      </c>
      <c r="AG65" s="74">
        <f>HLOOKUP(AF65,Data!$C$13:$D$16,2,FALSE)</f>
        <v>1.55</v>
      </c>
      <c r="AH65" s="27">
        <f t="shared" si="21"/>
        <v>9687.5</v>
      </c>
      <c r="AI65" s="28">
        <v>7920</v>
      </c>
      <c r="AJ65" s="16" t="s">
        <v>47</v>
      </c>
      <c r="AK65" s="74">
        <f>HLOOKUP(AJ65,Data!$C$13:$D$16,3,FALSE)</f>
        <v>2.76</v>
      </c>
      <c r="AL65" s="27">
        <f t="shared" si="22"/>
        <v>21859.199999999997</v>
      </c>
      <c r="AM65" s="28">
        <v>18447</v>
      </c>
      <c r="AN65" s="16" t="s">
        <v>47</v>
      </c>
      <c r="AO65" s="74">
        <f>HLOOKUP(AN65,Data!$C$13:$D$16,4,FALSE)</f>
        <v>1.99</v>
      </c>
      <c r="AP65" s="27">
        <f t="shared" si="23"/>
        <v>36709.53</v>
      </c>
      <c r="AQ65" s="15">
        <v>0</v>
      </c>
      <c r="AR65" s="23" t="s">
        <v>48</v>
      </c>
      <c r="AS65" s="74">
        <f>HLOOKUP(AR65,Data!$C$18:$D$21,2,FALSE)</f>
        <v>0.43</v>
      </c>
      <c r="AT65" s="27">
        <f t="shared" si="24"/>
        <v>0</v>
      </c>
      <c r="AU65" s="15">
        <v>0</v>
      </c>
      <c r="AV65" s="23" t="s">
        <v>48</v>
      </c>
      <c r="AW65" s="74">
        <f>HLOOKUP(AV65,Data!$C$18:$D$21,3,FALSE)</f>
        <v>0.51</v>
      </c>
      <c r="AX65" s="27">
        <f t="shared" si="25"/>
        <v>0</v>
      </c>
      <c r="AY65" s="15">
        <v>13950</v>
      </c>
      <c r="AZ65" s="23" t="s">
        <v>48</v>
      </c>
      <c r="BA65" s="74">
        <f>HLOOKUP(AZ65,Data!$C$18:$D$21,4,FALSE)</f>
        <v>0.26</v>
      </c>
      <c r="BB65" s="27">
        <f t="shared" si="26"/>
        <v>3627</v>
      </c>
      <c r="BC65" s="15">
        <v>400</v>
      </c>
      <c r="BD65" s="16" t="s">
        <v>50</v>
      </c>
      <c r="BE65" s="74">
        <f>VLOOKUP(BD65,Data!$B$4:$D$11,2,TRUE)</f>
        <v>37.299999999999997</v>
      </c>
      <c r="BF65" s="27">
        <f t="shared" si="27"/>
        <v>14919.999999999998</v>
      </c>
      <c r="BG65" s="15">
        <v>0</v>
      </c>
      <c r="BH65" s="16" t="s">
        <v>50</v>
      </c>
      <c r="BI65" s="74">
        <f>VLOOKUP(BH65,Data!$B$4:$D$11,3,TRUE)</f>
        <v>80</v>
      </c>
      <c r="BJ65" s="27">
        <f t="shared" si="28"/>
        <v>0</v>
      </c>
      <c r="BK65" s="15">
        <v>1177</v>
      </c>
      <c r="BL65" s="16" t="s">
        <v>52</v>
      </c>
      <c r="BM65" s="74">
        <f>VLOOKUP(BL65,Data!$B$24:$E$26,2,FALSE)</f>
        <v>17.79</v>
      </c>
      <c r="BN65" s="27">
        <f t="shared" si="29"/>
        <v>20938.829999999998</v>
      </c>
      <c r="BO65" s="15">
        <v>232</v>
      </c>
      <c r="BP65" s="16" t="s">
        <v>52</v>
      </c>
      <c r="BQ65" s="74">
        <f>VLOOKUP(BP65,Data!$B$24:$E$26,3,FALSE)</f>
        <v>28</v>
      </c>
      <c r="BR65" s="27">
        <f t="shared" si="30"/>
        <v>6496</v>
      </c>
      <c r="BS65" s="15">
        <v>475</v>
      </c>
      <c r="BT65" s="16" t="s">
        <v>52</v>
      </c>
      <c r="BU65" s="74">
        <f>VLOOKUP(BT65,Data!$B$24:$E$26,4,FALSE)</f>
        <v>42.61</v>
      </c>
      <c r="BV65" s="27">
        <f t="shared" si="31"/>
        <v>20239.75</v>
      </c>
      <c r="BW65" s="76">
        <f t="shared" si="32"/>
        <v>202.60059319999999</v>
      </c>
      <c r="BX65" s="77">
        <f t="shared" si="33"/>
        <v>0.31265523641975307</v>
      </c>
    </row>
    <row r="66" spans="2:76" ht="14.4" x14ac:dyDescent="0.3">
      <c r="B66" s="15">
        <v>59</v>
      </c>
      <c r="C66" s="26" t="s">
        <v>72</v>
      </c>
      <c r="D66" s="16" t="s">
        <v>62</v>
      </c>
      <c r="E66" s="73">
        <v>500</v>
      </c>
      <c r="F66" s="19">
        <v>2</v>
      </c>
      <c r="G66" s="26" t="s">
        <v>39</v>
      </c>
      <c r="H66" s="16" t="s">
        <v>69</v>
      </c>
      <c r="I66" s="26" t="s">
        <v>41</v>
      </c>
      <c r="J66" s="16" t="s">
        <v>42</v>
      </c>
      <c r="K66" s="33">
        <v>15</v>
      </c>
      <c r="L66" s="17">
        <v>3.5</v>
      </c>
      <c r="M66" s="26" t="s">
        <v>75</v>
      </c>
      <c r="N66" s="21" t="s">
        <v>44</v>
      </c>
      <c r="O66" s="15">
        <v>0</v>
      </c>
      <c r="P66" s="16" t="s">
        <v>45</v>
      </c>
      <c r="Q66" s="74">
        <f>HLOOKUP(P66,Data!$C$28:$I$32,2,FALSE)</f>
        <v>9.7199999999999995E-2</v>
      </c>
      <c r="R66" s="27">
        <f t="shared" si="17"/>
        <v>0</v>
      </c>
      <c r="S66" s="15">
        <v>120951</v>
      </c>
      <c r="T66" s="16" t="s">
        <v>45</v>
      </c>
      <c r="U66" s="74">
        <f>HLOOKUP(T66,Data!$C$28:$I$32,3,FALSE)</f>
        <v>0.12089999999999999</v>
      </c>
      <c r="V66" s="27">
        <f t="shared" si="18"/>
        <v>14622.975899999999</v>
      </c>
      <c r="W66" s="75">
        <v>762975</v>
      </c>
      <c r="X66" s="16" t="s">
        <v>45</v>
      </c>
      <c r="Y66" s="74">
        <f>HLOOKUP(X66,Data!$C$28:$I$32,4,FALSE)</f>
        <v>0.14949999999999999</v>
      </c>
      <c r="Z66" s="27">
        <f t="shared" si="19"/>
        <v>114064.7625</v>
      </c>
      <c r="AA66" s="15">
        <v>0</v>
      </c>
      <c r="AB66" s="16" t="s">
        <v>45</v>
      </c>
      <c r="AC66" s="74">
        <f>HLOOKUP(AB66,Data!$C$28:$I$32,5,FALSE)</f>
        <v>0.17219999999999999</v>
      </c>
      <c r="AD66" s="27">
        <f t="shared" si="20"/>
        <v>0</v>
      </c>
      <c r="AE66" s="15">
        <v>13500</v>
      </c>
      <c r="AF66" s="16" t="s">
        <v>47</v>
      </c>
      <c r="AG66" s="74">
        <f>HLOOKUP(AF66,Data!$C$13:$D$16,2,FALSE)</f>
        <v>1.55</v>
      </c>
      <c r="AH66" s="27">
        <f t="shared" si="21"/>
        <v>20925</v>
      </c>
      <c r="AI66" s="15">
        <v>1215</v>
      </c>
      <c r="AJ66" s="16" t="s">
        <v>47</v>
      </c>
      <c r="AK66" s="74">
        <f>HLOOKUP(AJ66,Data!$C$13:$D$16,3,FALSE)</f>
        <v>2.76</v>
      </c>
      <c r="AL66" s="27">
        <f t="shared" si="22"/>
        <v>3353.3999999999996</v>
      </c>
      <c r="AM66" s="15">
        <v>84381.87</v>
      </c>
      <c r="AN66" s="16" t="s">
        <v>47</v>
      </c>
      <c r="AO66" s="74">
        <f>HLOOKUP(AN66,Data!$C$13:$D$16,4,FALSE)</f>
        <v>1.99</v>
      </c>
      <c r="AP66" s="27">
        <f t="shared" si="23"/>
        <v>167919.92129999999</v>
      </c>
      <c r="AQ66" s="15">
        <v>0</v>
      </c>
      <c r="AR66" s="23" t="s">
        <v>48</v>
      </c>
      <c r="AS66" s="74">
        <f>HLOOKUP(AR66,Data!$C$18:$D$21,2,FALSE)</f>
        <v>0.43</v>
      </c>
      <c r="AT66" s="27">
        <f t="shared" si="24"/>
        <v>0</v>
      </c>
      <c r="AU66" s="15">
        <v>0</v>
      </c>
      <c r="AV66" s="23" t="s">
        <v>48</v>
      </c>
      <c r="AW66" s="74">
        <f>HLOOKUP(AV66,Data!$C$18:$D$21,3,FALSE)</f>
        <v>0.51</v>
      </c>
      <c r="AX66" s="27">
        <f t="shared" si="25"/>
        <v>0</v>
      </c>
      <c r="AY66" s="15">
        <v>0</v>
      </c>
      <c r="AZ66" s="23" t="s">
        <v>48</v>
      </c>
      <c r="BA66" s="74">
        <f>HLOOKUP(AZ66,Data!$C$18:$D$21,4,FALSE)</f>
        <v>0.26</v>
      </c>
      <c r="BB66" s="27">
        <f t="shared" si="26"/>
        <v>0</v>
      </c>
      <c r="BC66" s="15">
        <v>0</v>
      </c>
      <c r="BD66" s="16" t="s">
        <v>50</v>
      </c>
      <c r="BE66" s="74">
        <f>VLOOKUP(BD66,Data!$B$4:$D$11,2,TRUE)</f>
        <v>37.299999999999997</v>
      </c>
      <c r="BF66" s="27">
        <f t="shared" si="27"/>
        <v>0</v>
      </c>
      <c r="BG66" s="15">
        <v>0</v>
      </c>
      <c r="BH66" s="16" t="s">
        <v>50</v>
      </c>
      <c r="BI66" s="74">
        <f>VLOOKUP(BH66,Data!$B$4:$D$11,3,TRUE)</f>
        <v>80</v>
      </c>
      <c r="BJ66" s="27">
        <f t="shared" si="28"/>
        <v>0</v>
      </c>
      <c r="BK66" s="15">
        <v>0</v>
      </c>
      <c r="BL66" s="16" t="s">
        <v>51</v>
      </c>
      <c r="BM66" s="74">
        <f>VLOOKUP(BL66,Data!$B$24:$E$26,2,FALSE)</f>
        <v>15.13</v>
      </c>
      <c r="BN66" s="27">
        <f t="shared" si="29"/>
        <v>0</v>
      </c>
      <c r="BO66" s="15">
        <v>0</v>
      </c>
      <c r="BP66" s="16" t="s">
        <v>51</v>
      </c>
      <c r="BQ66" s="74">
        <f>VLOOKUP(BP66,Data!$B$24:$E$26,3,FALSE)</f>
        <v>21.16</v>
      </c>
      <c r="BR66" s="27">
        <f t="shared" si="30"/>
        <v>0</v>
      </c>
      <c r="BS66" s="15">
        <v>0</v>
      </c>
      <c r="BT66" s="16" t="s">
        <v>52</v>
      </c>
      <c r="BU66" s="74">
        <f>VLOOKUP(BT66,Data!$B$24:$E$26,4,FALSE)</f>
        <v>42.61</v>
      </c>
      <c r="BV66" s="27">
        <f t="shared" si="31"/>
        <v>0</v>
      </c>
      <c r="BW66" s="76">
        <f t="shared" si="32"/>
        <v>320.88605969999998</v>
      </c>
      <c r="BX66" s="77">
        <f t="shared" si="33"/>
        <v>0.6417721193999999</v>
      </c>
    </row>
    <row r="67" spans="2:76" ht="14.4" x14ac:dyDescent="0.3">
      <c r="B67" s="15">
        <v>60</v>
      </c>
      <c r="C67" s="26" t="s">
        <v>72</v>
      </c>
      <c r="D67" s="16" t="s">
        <v>62</v>
      </c>
      <c r="E67" s="73">
        <v>1100</v>
      </c>
      <c r="F67" s="19">
        <v>2</v>
      </c>
      <c r="G67" s="26" t="s">
        <v>39</v>
      </c>
      <c r="H67" s="16"/>
      <c r="I67" s="26" t="s">
        <v>76</v>
      </c>
      <c r="J67" s="16" t="s">
        <v>87</v>
      </c>
      <c r="K67" s="33">
        <v>5.5</v>
      </c>
      <c r="L67" s="17">
        <v>3.5</v>
      </c>
      <c r="M67" s="26" t="s">
        <v>43</v>
      </c>
      <c r="N67" s="21" t="s">
        <v>44</v>
      </c>
      <c r="O67" s="15">
        <v>0</v>
      </c>
      <c r="P67" s="16" t="s">
        <v>45</v>
      </c>
      <c r="Q67" s="74">
        <f>HLOOKUP(P67,Data!$C$28:$I$32,2,FALSE)</f>
        <v>9.7199999999999995E-2</v>
      </c>
      <c r="R67" s="27">
        <f t="shared" si="17"/>
        <v>0</v>
      </c>
      <c r="S67" s="15">
        <v>86988</v>
      </c>
      <c r="T67" s="16" t="s">
        <v>45</v>
      </c>
      <c r="U67" s="74">
        <f>HLOOKUP(T67,Data!$C$28:$I$32,3,FALSE)</f>
        <v>0.12089999999999999</v>
      </c>
      <c r="V67" s="27">
        <f t="shared" si="18"/>
        <v>10516.849199999999</v>
      </c>
      <c r="W67" s="75">
        <v>0</v>
      </c>
      <c r="X67" s="16" t="s">
        <v>45</v>
      </c>
      <c r="Y67" s="74">
        <f>HLOOKUP(X67,Data!$C$28:$I$32,4,FALSE)</f>
        <v>0.14949999999999999</v>
      </c>
      <c r="Z67" s="27">
        <f t="shared" si="19"/>
        <v>0</v>
      </c>
      <c r="AA67" s="15">
        <v>755125</v>
      </c>
      <c r="AB67" s="16" t="s">
        <v>45</v>
      </c>
      <c r="AC67" s="74">
        <f>HLOOKUP(AB67,Data!$C$28:$I$32,5,FALSE)</f>
        <v>0.17219999999999999</v>
      </c>
      <c r="AD67" s="27">
        <f t="shared" si="20"/>
        <v>130032.52499999999</v>
      </c>
      <c r="AE67" s="15">
        <v>40425</v>
      </c>
      <c r="AF67" s="16" t="s">
        <v>47</v>
      </c>
      <c r="AG67" s="74">
        <f>HLOOKUP(AF67,Data!$C$13:$D$16,2,FALSE)</f>
        <v>1.55</v>
      </c>
      <c r="AH67" s="27">
        <f t="shared" si="21"/>
        <v>62658.75</v>
      </c>
      <c r="AI67" s="15">
        <v>0</v>
      </c>
      <c r="AJ67" s="16" t="s">
        <v>47</v>
      </c>
      <c r="AK67" s="74">
        <f>HLOOKUP(AJ67,Data!$C$13:$D$16,3,FALSE)</f>
        <v>2.76</v>
      </c>
      <c r="AL67" s="27">
        <f t="shared" si="22"/>
        <v>0</v>
      </c>
      <c r="AM67" s="15">
        <v>18114.8</v>
      </c>
      <c r="AN67" s="16" t="s">
        <v>47</v>
      </c>
      <c r="AO67" s="74">
        <f>HLOOKUP(AN67,Data!$C$13:$D$16,4,FALSE)</f>
        <v>1.99</v>
      </c>
      <c r="AP67" s="27">
        <f t="shared" si="23"/>
        <v>36048.451999999997</v>
      </c>
      <c r="AQ67" s="15">
        <v>0</v>
      </c>
      <c r="AR67" s="23" t="s">
        <v>48</v>
      </c>
      <c r="AS67" s="74">
        <f>HLOOKUP(AR67,Data!$C$18:$D$21,2,FALSE)</f>
        <v>0.43</v>
      </c>
      <c r="AT67" s="27">
        <f t="shared" si="24"/>
        <v>0</v>
      </c>
      <c r="AU67" s="15">
        <v>0</v>
      </c>
      <c r="AV67" s="23" t="s">
        <v>48</v>
      </c>
      <c r="AW67" s="74">
        <f>HLOOKUP(AV67,Data!$C$18:$D$21,3,FALSE)</f>
        <v>0.51</v>
      </c>
      <c r="AX67" s="27">
        <f t="shared" si="25"/>
        <v>0</v>
      </c>
      <c r="AY67" s="15">
        <v>19380</v>
      </c>
      <c r="AZ67" s="23" t="s">
        <v>48</v>
      </c>
      <c r="BA67" s="74">
        <f>HLOOKUP(AZ67,Data!$C$18:$D$21,4,FALSE)</f>
        <v>0.26</v>
      </c>
      <c r="BB67" s="27">
        <f t="shared" si="26"/>
        <v>5038.8</v>
      </c>
      <c r="BC67" s="15">
        <v>0</v>
      </c>
      <c r="BD67" s="16" t="s">
        <v>50</v>
      </c>
      <c r="BE67" s="74">
        <f>VLOOKUP(BD67,Data!$B$4:$D$11,2,TRUE)</f>
        <v>37.299999999999997</v>
      </c>
      <c r="BF67" s="27">
        <f t="shared" si="27"/>
        <v>0</v>
      </c>
      <c r="BG67" s="15">
        <v>0</v>
      </c>
      <c r="BH67" s="16" t="s">
        <v>50</v>
      </c>
      <c r="BI67" s="74">
        <f>VLOOKUP(BH67,Data!$B$4:$D$11,3,TRUE)</f>
        <v>80</v>
      </c>
      <c r="BJ67" s="27">
        <f t="shared" si="28"/>
        <v>0</v>
      </c>
      <c r="BK67" s="15">
        <v>717</v>
      </c>
      <c r="BL67" s="16" t="s">
        <v>52</v>
      </c>
      <c r="BM67" s="74">
        <f>VLOOKUP(BL67,Data!$B$24:$E$26,2,FALSE)</f>
        <v>17.79</v>
      </c>
      <c r="BN67" s="27">
        <f t="shared" si="29"/>
        <v>12755.43</v>
      </c>
      <c r="BO67" s="15">
        <v>0</v>
      </c>
      <c r="BP67" s="16" t="s">
        <v>51</v>
      </c>
      <c r="BQ67" s="74">
        <f>VLOOKUP(BP67,Data!$B$24:$E$26,3,FALSE)</f>
        <v>21.16</v>
      </c>
      <c r="BR67" s="27">
        <f t="shared" si="30"/>
        <v>0</v>
      </c>
      <c r="BS67" s="15">
        <v>0</v>
      </c>
      <c r="BT67" s="16" t="s">
        <v>52</v>
      </c>
      <c r="BU67" s="74">
        <f>VLOOKUP(BT67,Data!$B$24:$E$26,4,FALSE)</f>
        <v>42.61</v>
      </c>
      <c r="BV67" s="27">
        <f t="shared" si="31"/>
        <v>0</v>
      </c>
      <c r="BW67" s="76">
        <f t="shared" si="32"/>
        <v>257.05080620000001</v>
      </c>
      <c r="BX67" s="77">
        <f t="shared" si="33"/>
        <v>0.2336825510909091</v>
      </c>
    </row>
    <row r="68" spans="2:76" ht="14.4" x14ac:dyDescent="0.3">
      <c r="B68" s="15">
        <v>61</v>
      </c>
      <c r="C68" s="26" t="s">
        <v>68</v>
      </c>
      <c r="D68" s="16" t="s">
        <v>38</v>
      </c>
      <c r="E68" s="73">
        <v>1900</v>
      </c>
      <c r="F68" s="19">
        <v>4</v>
      </c>
      <c r="G68" s="26" t="s">
        <v>83</v>
      </c>
      <c r="H68" s="16" t="s">
        <v>69</v>
      </c>
      <c r="I68" s="26" t="s">
        <v>41</v>
      </c>
      <c r="J68" s="16" t="s">
        <v>42</v>
      </c>
      <c r="K68" s="33">
        <v>7</v>
      </c>
      <c r="L68" s="17">
        <v>4</v>
      </c>
      <c r="M68" s="26" t="s">
        <v>43</v>
      </c>
      <c r="N68" s="21" t="s">
        <v>44</v>
      </c>
      <c r="O68" s="15">
        <v>30000</v>
      </c>
      <c r="P68" s="16" t="s">
        <v>45</v>
      </c>
      <c r="Q68" s="74">
        <f>HLOOKUP(P68,Data!$C$28:$I$32,2,FALSE)</f>
        <v>9.7199999999999995E-2</v>
      </c>
      <c r="R68" s="27">
        <f t="shared" si="17"/>
        <v>2916</v>
      </c>
      <c r="S68" s="15">
        <v>0</v>
      </c>
      <c r="T68" s="16" t="s">
        <v>45</v>
      </c>
      <c r="U68" s="74">
        <f>HLOOKUP(T68,Data!$C$28:$I$32,3,FALSE)</f>
        <v>0.12089999999999999</v>
      </c>
      <c r="V68" s="27">
        <f t="shared" si="18"/>
        <v>0</v>
      </c>
      <c r="W68" s="75">
        <v>2994000</v>
      </c>
      <c r="X68" s="16" t="s">
        <v>45</v>
      </c>
      <c r="Y68" s="74">
        <f>HLOOKUP(X68,Data!$C$28:$I$32,4,FALSE)</f>
        <v>0.14949999999999999</v>
      </c>
      <c r="Z68" s="27">
        <f t="shared" si="19"/>
        <v>447603</v>
      </c>
      <c r="AA68" s="15">
        <v>0</v>
      </c>
      <c r="AB68" s="16" t="s">
        <v>45</v>
      </c>
      <c r="AC68" s="74">
        <f>HLOOKUP(AB68,Data!$C$28:$I$32,5,FALSE)</f>
        <v>0.17219999999999999</v>
      </c>
      <c r="AD68" s="27">
        <f t="shared" si="20"/>
        <v>0</v>
      </c>
      <c r="AE68" s="15">
        <v>12500</v>
      </c>
      <c r="AF68" s="16" t="s">
        <v>47</v>
      </c>
      <c r="AG68" s="74">
        <f>HLOOKUP(AF68,Data!$C$13:$D$16,2,FALSE)</f>
        <v>1.55</v>
      </c>
      <c r="AH68" s="27">
        <f t="shared" si="21"/>
        <v>19375</v>
      </c>
      <c r="AI68" s="15">
        <v>1000</v>
      </c>
      <c r="AJ68" s="16" t="s">
        <v>47</v>
      </c>
      <c r="AK68" s="74">
        <f>HLOOKUP(AJ68,Data!$C$13:$D$16,3,FALSE)</f>
        <v>2.76</v>
      </c>
      <c r="AL68" s="27">
        <f t="shared" si="22"/>
        <v>2760</v>
      </c>
      <c r="AM68" s="15">
        <v>112000</v>
      </c>
      <c r="AN68" s="16" t="s">
        <v>47</v>
      </c>
      <c r="AO68" s="74">
        <f>HLOOKUP(AN68,Data!$C$13:$D$16,4,FALSE)</f>
        <v>1.99</v>
      </c>
      <c r="AP68" s="27">
        <f t="shared" si="23"/>
        <v>222880</v>
      </c>
      <c r="AQ68" s="15">
        <v>0</v>
      </c>
      <c r="AR68" s="23" t="s">
        <v>48</v>
      </c>
      <c r="AS68" s="74">
        <f>HLOOKUP(AR68,Data!$C$18:$D$21,2,FALSE)</f>
        <v>0.43</v>
      </c>
      <c r="AT68" s="27">
        <f t="shared" si="24"/>
        <v>0</v>
      </c>
      <c r="AU68" s="15">
        <v>0</v>
      </c>
      <c r="AV68" s="23" t="s">
        <v>48</v>
      </c>
      <c r="AW68" s="74">
        <f>HLOOKUP(AV68,Data!$C$18:$D$21,3,FALSE)</f>
        <v>0.51</v>
      </c>
      <c r="AX68" s="27">
        <f t="shared" si="25"/>
        <v>0</v>
      </c>
      <c r="AY68" s="15">
        <v>1000</v>
      </c>
      <c r="AZ68" s="23" t="s">
        <v>48</v>
      </c>
      <c r="BA68" s="74">
        <f>HLOOKUP(AZ68,Data!$C$18:$D$21,4,FALSE)</f>
        <v>0.26</v>
      </c>
      <c r="BB68" s="27">
        <f t="shared" si="26"/>
        <v>260</v>
      </c>
      <c r="BC68" s="15">
        <v>360</v>
      </c>
      <c r="BD68" s="16" t="s">
        <v>50</v>
      </c>
      <c r="BE68" s="74">
        <f>VLOOKUP(BD68,Data!$B$4:$D$11,2,TRUE)</f>
        <v>37.299999999999997</v>
      </c>
      <c r="BF68" s="27">
        <f t="shared" si="27"/>
        <v>13427.999999999998</v>
      </c>
      <c r="BG68" s="15">
        <v>0</v>
      </c>
      <c r="BH68" s="16" t="s">
        <v>50</v>
      </c>
      <c r="BI68" s="74">
        <f>VLOOKUP(BH68,Data!$B$4:$D$11,3,TRUE)</f>
        <v>80</v>
      </c>
      <c r="BJ68" s="27">
        <f t="shared" si="28"/>
        <v>0</v>
      </c>
      <c r="BK68" s="15">
        <v>50</v>
      </c>
      <c r="BL68" s="16" t="s">
        <v>52</v>
      </c>
      <c r="BM68" s="74">
        <f>VLOOKUP(BL68,Data!$B$24:$E$26,2,FALSE)</f>
        <v>17.79</v>
      </c>
      <c r="BN68" s="27">
        <f t="shared" si="29"/>
        <v>889.5</v>
      </c>
      <c r="BO68" s="15">
        <v>50</v>
      </c>
      <c r="BP68" s="16" t="s">
        <v>52</v>
      </c>
      <c r="BQ68" s="74">
        <f>VLOOKUP(BP68,Data!$B$24:$E$26,3,FALSE)</f>
        <v>28</v>
      </c>
      <c r="BR68" s="27">
        <f t="shared" si="30"/>
        <v>1400</v>
      </c>
      <c r="BS68" s="15">
        <v>0</v>
      </c>
      <c r="BT68" s="16" t="s">
        <v>52</v>
      </c>
      <c r="BU68" s="74">
        <f>VLOOKUP(BT68,Data!$B$24:$E$26,4,FALSE)</f>
        <v>42.61</v>
      </c>
      <c r="BV68" s="27">
        <f t="shared" si="31"/>
        <v>0</v>
      </c>
      <c r="BW68" s="76">
        <f t="shared" si="32"/>
        <v>711.51149999999996</v>
      </c>
      <c r="BX68" s="77">
        <f t="shared" si="33"/>
        <v>0.37447973684210523</v>
      </c>
    </row>
    <row r="69" spans="2:76" ht="14.4" x14ac:dyDescent="0.3">
      <c r="B69" s="15">
        <v>62</v>
      </c>
      <c r="C69" s="26" t="s">
        <v>37</v>
      </c>
      <c r="D69" s="16" t="s">
        <v>38</v>
      </c>
      <c r="E69" s="73">
        <v>1900</v>
      </c>
      <c r="F69" s="19">
        <v>3</v>
      </c>
      <c r="G69" s="26" t="s">
        <v>63</v>
      </c>
      <c r="H69" s="16" t="s">
        <v>69</v>
      </c>
      <c r="I69" s="26" t="s">
        <v>41</v>
      </c>
      <c r="J69" s="16" t="s">
        <v>59</v>
      </c>
      <c r="K69" s="33">
        <v>6</v>
      </c>
      <c r="L69" s="17">
        <v>3</v>
      </c>
      <c r="M69" s="26" t="s">
        <v>75</v>
      </c>
      <c r="N69" s="21" t="s">
        <v>82</v>
      </c>
      <c r="O69" s="15">
        <v>0</v>
      </c>
      <c r="P69" s="16" t="s">
        <v>45</v>
      </c>
      <c r="Q69" s="74">
        <f>HLOOKUP(P69,Data!$C$28:$I$32,2,FALSE)</f>
        <v>9.7199999999999995E-2</v>
      </c>
      <c r="R69" s="27">
        <f t="shared" si="17"/>
        <v>0</v>
      </c>
      <c r="S69" s="15">
        <v>0</v>
      </c>
      <c r="T69" s="16" t="s">
        <v>45</v>
      </c>
      <c r="U69" s="74">
        <f>HLOOKUP(T69,Data!$C$28:$I$32,3,FALSE)</f>
        <v>0.12089999999999999</v>
      </c>
      <c r="V69" s="27">
        <f t="shared" si="18"/>
        <v>0</v>
      </c>
      <c r="W69" s="75">
        <v>3172800</v>
      </c>
      <c r="X69" s="16" t="s">
        <v>45</v>
      </c>
      <c r="Y69" s="74">
        <f>HLOOKUP(X69,Data!$C$28:$I$32,4,FALSE)</f>
        <v>0.14949999999999999</v>
      </c>
      <c r="Z69" s="27">
        <f t="shared" si="19"/>
        <v>474333.6</v>
      </c>
      <c r="AA69" s="15">
        <v>0</v>
      </c>
      <c r="AB69" s="16" t="s">
        <v>45</v>
      </c>
      <c r="AC69" s="74">
        <f>HLOOKUP(AB69,Data!$C$28:$I$32,5,FALSE)</f>
        <v>0.17219999999999999</v>
      </c>
      <c r="AD69" s="27">
        <f t="shared" si="20"/>
        <v>0</v>
      </c>
      <c r="AE69" s="15">
        <v>116180</v>
      </c>
      <c r="AF69" s="16" t="s">
        <v>47</v>
      </c>
      <c r="AG69" s="74">
        <f>HLOOKUP(AF69,Data!$C$13:$D$16,2,FALSE)</f>
        <v>1.55</v>
      </c>
      <c r="AH69" s="27">
        <f t="shared" si="21"/>
        <v>180079</v>
      </c>
      <c r="AI69" s="15">
        <v>0</v>
      </c>
      <c r="AJ69" s="16" t="s">
        <v>47</v>
      </c>
      <c r="AK69" s="74">
        <f>HLOOKUP(AJ69,Data!$C$13:$D$16,3,FALSE)</f>
        <v>2.76</v>
      </c>
      <c r="AL69" s="27">
        <f t="shared" si="22"/>
        <v>0</v>
      </c>
      <c r="AM69" s="15">
        <v>54774</v>
      </c>
      <c r="AN69" s="16" t="s">
        <v>47</v>
      </c>
      <c r="AO69" s="74">
        <f>HLOOKUP(AN69,Data!$C$13:$D$16,4,FALSE)</f>
        <v>1.99</v>
      </c>
      <c r="AP69" s="27">
        <f t="shared" si="23"/>
        <v>109000.26</v>
      </c>
      <c r="AQ69" s="15">
        <v>0</v>
      </c>
      <c r="AR69" s="23" t="s">
        <v>48</v>
      </c>
      <c r="AS69" s="74">
        <f>HLOOKUP(AR69,Data!$C$18:$D$21,2,FALSE)</f>
        <v>0.43</v>
      </c>
      <c r="AT69" s="27">
        <f t="shared" si="24"/>
        <v>0</v>
      </c>
      <c r="AU69" s="15">
        <v>0</v>
      </c>
      <c r="AV69" s="23" t="s">
        <v>48</v>
      </c>
      <c r="AW69" s="74">
        <f>HLOOKUP(AV69,Data!$C$18:$D$21,3,FALSE)</f>
        <v>0.51</v>
      </c>
      <c r="AX69" s="27">
        <f t="shared" si="25"/>
        <v>0</v>
      </c>
      <c r="AY69" s="15">
        <v>0</v>
      </c>
      <c r="AZ69" s="23" t="s">
        <v>48</v>
      </c>
      <c r="BA69" s="74">
        <f>HLOOKUP(AZ69,Data!$C$18:$D$21,4,FALSE)</f>
        <v>0.26</v>
      </c>
      <c r="BB69" s="27">
        <f t="shared" si="26"/>
        <v>0</v>
      </c>
      <c r="BC69" s="15">
        <v>0</v>
      </c>
      <c r="BD69" s="16" t="s">
        <v>50</v>
      </c>
      <c r="BE69" s="74">
        <f>VLOOKUP(BD69,Data!$B$4:$D$11,2,TRUE)</f>
        <v>37.299999999999997</v>
      </c>
      <c r="BF69" s="27">
        <f t="shared" si="27"/>
        <v>0</v>
      </c>
      <c r="BG69" s="15">
        <v>0</v>
      </c>
      <c r="BH69" s="16" t="s">
        <v>50</v>
      </c>
      <c r="BI69" s="74">
        <f>VLOOKUP(BH69,Data!$B$4:$D$11,3,TRUE)</f>
        <v>80</v>
      </c>
      <c r="BJ69" s="27">
        <f t="shared" si="28"/>
        <v>0</v>
      </c>
      <c r="BK69" s="15">
        <v>0</v>
      </c>
      <c r="BL69" s="16" t="s">
        <v>51</v>
      </c>
      <c r="BM69" s="74">
        <f>VLOOKUP(BL69,Data!$B$24:$E$26,2,FALSE)</f>
        <v>15.13</v>
      </c>
      <c r="BN69" s="27">
        <f t="shared" si="29"/>
        <v>0</v>
      </c>
      <c r="BO69" s="15">
        <v>0</v>
      </c>
      <c r="BP69" s="16" t="s">
        <v>51</v>
      </c>
      <c r="BQ69" s="74">
        <f>VLOOKUP(BP69,Data!$B$24:$E$26,3,FALSE)</f>
        <v>21.16</v>
      </c>
      <c r="BR69" s="27">
        <f t="shared" si="30"/>
        <v>0</v>
      </c>
      <c r="BS69" s="15">
        <v>0</v>
      </c>
      <c r="BT69" s="16" t="s">
        <v>52</v>
      </c>
      <c r="BU69" s="74">
        <f>VLOOKUP(BT69,Data!$B$24:$E$26,4,FALSE)</f>
        <v>42.61</v>
      </c>
      <c r="BV69" s="27">
        <f t="shared" si="31"/>
        <v>0</v>
      </c>
      <c r="BW69" s="76">
        <f t="shared" si="32"/>
        <v>763.41286000000002</v>
      </c>
      <c r="BX69" s="77">
        <f t="shared" si="33"/>
        <v>0.40179624210526316</v>
      </c>
    </row>
    <row r="70" spans="2:76" ht="14.4" x14ac:dyDescent="0.3">
      <c r="B70" s="15">
        <v>63</v>
      </c>
      <c r="C70" s="26" t="s">
        <v>53</v>
      </c>
      <c r="D70" s="16" t="s">
        <v>38</v>
      </c>
      <c r="E70" s="73">
        <v>3023.2</v>
      </c>
      <c r="F70" s="19">
        <v>3</v>
      </c>
      <c r="G70" s="26" t="s">
        <v>39</v>
      </c>
      <c r="H70" s="16" t="s">
        <v>54</v>
      </c>
      <c r="I70" s="26" t="s">
        <v>41</v>
      </c>
      <c r="J70" s="16" t="s">
        <v>42</v>
      </c>
      <c r="K70" s="33">
        <v>5</v>
      </c>
      <c r="L70" s="17">
        <v>2.5</v>
      </c>
      <c r="M70" s="26" t="s">
        <v>81</v>
      </c>
      <c r="N70" s="21" t="s">
        <v>44</v>
      </c>
      <c r="O70" s="15">
        <v>0</v>
      </c>
      <c r="P70" s="16" t="s">
        <v>45</v>
      </c>
      <c r="Q70" s="74">
        <f>HLOOKUP(P70,Data!$C$28:$I$32,2,FALSE)</f>
        <v>9.7199999999999995E-2</v>
      </c>
      <c r="R70" s="27">
        <f t="shared" si="17"/>
        <v>0</v>
      </c>
      <c r="S70" s="15">
        <v>0</v>
      </c>
      <c r="T70" s="16" t="s">
        <v>45</v>
      </c>
      <c r="U70" s="74">
        <f>HLOOKUP(T70,Data!$C$28:$I$32,3,FALSE)</f>
        <v>0.12089999999999999</v>
      </c>
      <c r="V70" s="27">
        <f t="shared" si="18"/>
        <v>0</v>
      </c>
      <c r="W70" s="75">
        <v>4294296</v>
      </c>
      <c r="X70" s="16" t="s">
        <v>46</v>
      </c>
      <c r="Y70" s="74">
        <f>HLOOKUP(X70,Data!$C$28:$I$32,4,FALSE)</f>
        <v>8.8800000000000004E-2</v>
      </c>
      <c r="Z70" s="27">
        <f t="shared" si="19"/>
        <v>381333.48480000003</v>
      </c>
      <c r="AA70" s="15">
        <v>0</v>
      </c>
      <c r="AB70" s="16" t="s">
        <v>45</v>
      </c>
      <c r="AC70" s="74">
        <f>HLOOKUP(AB70,Data!$C$28:$I$32,5,FALSE)</f>
        <v>0.17219999999999999</v>
      </c>
      <c r="AD70" s="27">
        <f t="shared" si="20"/>
        <v>0</v>
      </c>
      <c r="AE70" s="15">
        <v>1482</v>
      </c>
      <c r="AF70" s="16" t="s">
        <v>47</v>
      </c>
      <c r="AG70" s="74">
        <f>HLOOKUP(AF70,Data!$C$13:$D$16,2,FALSE)</f>
        <v>1.55</v>
      </c>
      <c r="AH70" s="27">
        <f t="shared" si="21"/>
        <v>2297.1</v>
      </c>
      <c r="AI70" s="15">
        <v>0</v>
      </c>
      <c r="AJ70" s="16" t="s">
        <v>47</v>
      </c>
      <c r="AK70" s="74">
        <f>HLOOKUP(AJ70,Data!$C$13:$D$16,3,FALSE)</f>
        <v>2.76</v>
      </c>
      <c r="AL70" s="27">
        <f t="shared" si="22"/>
        <v>0</v>
      </c>
      <c r="AM70" s="15">
        <v>129383.72</v>
      </c>
      <c r="AN70" s="16" t="s">
        <v>47</v>
      </c>
      <c r="AO70" s="74">
        <f>HLOOKUP(AN70,Data!$C$13:$D$16,4,FALSE)</f>
        <v>1.99</v>
      </c>
      <c r="AP70" s="27">
        <f t="shared" si="23"/>
        <v>257473.60279999999</v>
      </c>
      <c r="AQ70" s="15">
        <v>0</v>
      </c>
      <c r="AR70" s="23" t="s">
        <v>48</v>
      </c>
      <c r="AS70" s="74">
        <f>HLOOKUP(AR70,Data!$C$18:$D$21,2,FALSE)</f>
        <v>0.43</v>
      </c>
      <c r="AT70" s="27">
        <f t="shared" si="24"/>
        <v>0</v>
      </c>
      <c r="AU70" s="15">
        <v>0</v>
      </c>
      <c r="AV70" s="23" t="s">
        <v>48</v>
      </c>
      <c r="AW70" s="74">
        <f>HLOOKUP(AV70,Data!$C$18:$D$21,3,FALSE)</f>
        <v>0.51</v>
      </c>
      <c r="AX70" s="27">
        <f t="shared" si="25"/>
        <v>0</v>
      </c>
      <c r="AY70" s="15">
        <v>0</v>
      </c>
      <c r="AZ70" s="23" t="s">
        <v>48</v>
      </c>
      <c r="BA70" s="74">
        <f>HLOOKUP(AZ70,Data!$C$18:$D$21,4,FALSE)</f>
        <v>0.26</v>
      </c>
      <c r="BB70" s="27">
        <f t="shared" si="26"/>
        <v>0</v>
      </c>
      <c r="BC70" s="15">
        <v>0</v>
      </c>
      <c r="BD70" s="16" t="s">
        <v>50</v>
      </c>
      <c r="BE70" s="74">
        <f>VLOOKUP(BD70,Data!$B$4:$D$11,2,TRUE)</f>
        <v>37.299999999999997</v>
      </c>
      <c r="BF70" s="27">
        <f t="shared" si="27"/>
        <v>0</v>
      </c>
      <c r="BG70" s="15">
        <v>0</v>
      </c>
      <c r="BH70" s="16" t="s">
        <v>50</v>
      </c>
      <c r="BI70" s="74">
        <f>VLOOKUP(BH70,Data!$B$4:$D$11,3,TRUE)</f>
        <v>80</v>
      </c>
      <c r="BJ70" s="27">
        <f t="shared" si="28"/>
        <v>0</v>
      </c>
      <c r="BK70" s="15">
        <v>0</v>
      </c>
      <c r="BL70" s="16" t="s">
        <v>51</v>
      </c>
      <c r="BM70" s="74">
        <f>VLOOKUP(BL70,Data!$B$24:$E$26,2,FALSE)</f>
        <v>15.13</v>
      </c>
      <c r="BN70" s="27">
        <f t="shared" si="29"/>
        <v>0</v>
      </c>
      <c r="BO70" s="15">
        <v>0</v>
      </c>
      <c r="BP70" s="16" t="s">
        <v>51</v>
      </c>
      <c r="BQ70" s="74">
        <f>VLOOKUP(BP70,Data!$B$24:$E$26,3,FALSE)</f>
        <v>21.16</v>
      </c>
      <c r="BR70" s="27">
        <f t="shared" si="30"/>
        <v>0</v>
      </c>
      <c r="BS70" s="15">
        <v>0</v>
      </c>
      <c r="BT70" s="16" t="s">
        <v>52</v>
      </c>
      <c r="BU70" s="74">
        <f>VLOOKUP(BT70,Data!$B$24:$E$26,4,FALSE)</f>
        <v>42.61</v>
      </c>
      <c r="BV70" s="27">
        <f t="shared" si="31"/>
        <v>0</v>
      </c>
      <c r="BW70" s="76">
        <f t="shared" si="32"/>
        <v>641.10418760000005</v>
      </c>
      <c r="BX70" s="77">
        <f t="shared" si="33"/>
        <v>0.21206145395607306</v>
      </c>
    </row>
    <row r="71" spans="2:76" ht="14.4" x14ac:dyDescent="0.3">
      <c r="B71" s="15">
        <v>64</v>
      </c>
      <c r="C71" s="26" t="s">
        <v>53</v>
      </c>
      <c r="D71" s="16" t="s">
        <v>62</v>
      </c>
      <c r="E71" s="73">
        <v>867</v>
      </c>
      <c r="F71" s="19">
        <v>4</v>
      </c>
      <c r="G71" s="26" t="s">
        <v>83</v>
      </c>
      <c r="H71" s="16" t="s">
        <v>64</v>
      </c>
      <c r="I71" s="26" t="s">
        <v>41</v>
      </c>
      <c r="J71" s="16" t="s">
        <v>77</v>
      </c>
      <c r="K71" s="33">
        <v>6</v>
      </c>
      <c r="L71" s="17">
        <v>1.5</v>
      </c>
      <c r="M71" s="26" t="s">
        <v>81</v>
      </c>
      <c r="N71" s="21" t="s">
        <v>44</v>
      </c>
      <c r="O71" s="15">
        <v>137040</v>
      </c>
      <c r="P71" s="16" t="s">
        <v>45</v>
      </c>
      <c r="Q71" s="74">
        <f>HLOOKUP(P71,Data!$C$28:$I$32,2,FALSE)</f>
        <v>9.7199999999999995E-2</v>
      </c>
      <c r="R71" s="27">
        <f t="shared" si="17"/>
        <v>13320.287999999999</v>
      </c>
      <c r="S71" s="15">
        <v>452280</v>
      </c>
      <c r="T71" s="16" t="s">
        <v>46</v>
      </c>
      <c r="U71" s="74">
        <f>HLOOKUP(T71,Data!$C$28:$I$32,3,FALSE)</f>
        <v>0.16789999999999999</v>
      </c>
      <c r="V71" s="27">
        <f t="shared" si="18"/>
        <v>75937.811999999991</v>
      </c>
      <c r="W71" s="75">
        <v>491568</v>
      </c>
      <c r="X71" s="16" t="s">
        <v>46</v>
      </c>
      <c r="Y71" s="74">
        <f>HLOOKUP(X71,Data!$C$28:$I$32,4,FALSE)</f>
        <v>8.8800000000000004E-2</v>
      </c>
      <c r="Z71" s="27">
        <f t="shared" si="19"/>
        <v>43651.238400000002</v>
      </c>
      <c r="AA71" s="15">
        <v>0</v>
      </c>
      <c r="AB71" s="16" t="s">
        <v>45</v>
      </c>
      <c r="AC71" s="74">
        <f>HLOOKUP(AB71,Data!$C$28:$I$32,5,FALSE)</f>
        <v>0.17219999999999999</v>
      </c>
      <c r="AD71" s="27">
        <f t="shared" si="20"/>
        <v>0</v>
      </c>
      <c r="AE71" s="15">
        <v>12628</v>
      </c>
      <c r="AF71" s="16" t="s">
        <v>47</v>
      </c>
      <c r="AG71" s="74">
        <f>HLOOKUP(AF71,Data!$C$13:$D$16,2,FALSE)</f>
        <v>1.55</v>
      </c>
      <c r="AH71" s="27">
        <f t="shared" si="21"/>
        <v>19573.400000000001</v>
      </c>
      <c r="AI71" s="15">
        <v>0</v>
      </c>
      <c r="AJ71" s="16" t="s">
        <v>47</v>
      </c>
      <c r="AK71" s="74">
        <f>HLOOKUP(AJ71,Data!$C$13:$D$16,3,FALSE)</f>
        <v>2.76</v>
      </c>
      <c r="AL71" s="27">
        <f t="shared" si="22"/>
        <v>0</v>
      </c>
      <c r="AM71" s="15">
        <v>48853</v>
      </c>
      <c r="AN71" s="16" t="s">
        <v>47</v>
      </c>
      <c r="AO71" s="74">
        <f>HLOOKUP(AN71,Data!$C$13:$D$16,4,FALSE)</f>
        <v>1.99</v>
      </c>
      <c r="AP71" s="27">
        <f t="shared" si="23"/>
        <v>97217.47</v>
      </c>
      <c r="AQ71" s="15">
        <v>0</v>
      </c>
      <c r="AR71" s="23" t="s">
        <v>48</v>
      </c>
      <c r="AS71" s="74">
        <f>HLOOKUP(AR71,Data!$C$18:$D$21,2,FALSE)</f>
        <v>0.43</v>
      </c>
      <c r="AT71" s="27">
        <f t="shared" si="24"/>
        <v>0</v>
      </c>
      <c r="AU71" s="15">
        <v>0</v>
      </c>
      <c r="AV71" s="23" t="s">
        <v>48</v>
      </c>
      <c r="AW71" s="74">
        <f>HLOOKUP(AV71,Data!$C$18:$D$21,3,FALSE)</f>
        <v>0.51</v>
      </c>
      <c r="AX71" s="27">
        <f t="shared" si="25"/>
        <v>0</v>
      </c>
      <c r="AY71" s="15">
        <v>3838.8</v>
      </c>
      <c r="AZ71" s="23" t="s">
        <v>48</v>
      </c>
      <c r="BA71" s="74">
        <f>HLOOKUP(AZ71,Data!$C$18:$D$21,4,FALSE)</f>
        <v>0.26</v>
      </c>
      <c r="BB71" s="27">
        <f t="shared" si="26"/>
        <v>998.08800000000008</v>
      </c>
      <c r="BC71" s="15">
        <v>485</v>
      </c>
      <c r="BD71" s="16" t="s">
        <v>50</v>
      </c>
      <c r="BE71" s="74">
        <f>VLOOKUP(BD71,Data!$B$4:$D$11,2,TRUE)</f>
        <v>37.299999999999997</v>
      </c>
      <c r="BF71" s="27">
        <f t="shared" si="27"/>
        <v>18090.5</v>
      </c>
      <c r="BG71" s="15">
        <v>0</v>
      </c>
      <c r="BH71" s="16" t="s">
        <v>50</v>
      </c>
      <c r="BI71" s="74">
        <f>VLOOKUP(BH71,Data!$B$4:$D$11,3,TRUE)</f>
        <v>80</v>
      </c>
      <c r="BJ71" s="27">
        <f t="shared" si="28"/>
        <v>0</v>
      </c>
      <c r="BK71" s="15">
        <v>485</v>
      </c>
      <c r="BL71" s="16" t="s">
        <v>51</v>
      </c>
      <c r="BM71" s="74">
        <f>VLOOKUP(BL71,Data!$B$24:$E$26,2,FALSE)</f>
        <v>15.13</v>
      </c>
      <c r="BN71" s="27">
        <f t="shared" si="29"/>
        <v>7338.05</v>
      </c>
      <c r="BO71" s="15">
        <v>0</v>
      </c>
      <c r="BP71" s="16" t="s">
        <v>51</v>
      </c>
      <c r="BQ71" s="74">
        <f>VLOOKUP(BP71,Data!$B$24:$E$26,3,FALSE)</f>
        <v>21.16</v>
      </c>
      <c r="BR71" s="27">
        <f t="shared" si="30"/>
        <v>0</v>
      </c>
      <c r="BS71" s="15">
        <v>0</v>
      </c>
      <c r="BT71" s="16" t="s">
        <v>52</v>
      </c>
      <c r="BU71" s="74">
        <f>VLOOKUP(BT71,Data!$B$24:$E$26,4,FALSE)</f>
        <v>42.61</v>
      </c>
      <c r="BV71" s="27">
        <f t="shared" si="31"/>
        <v>0</v>
      </c>
      <c r="BW71" s="76">
        <f t="shared" si="32"/>
        <v>276.12684639999998</v>
      </c>
      <c r="BX71" s="77">
        <f t="shared" si="33"/>
        <v>0.31848540530565167</v>
      </c>
    </row>
    <row r="72" spans="2:76" ht="14.4" x14ac:dyDescent="0.3">
      <c r="B72" s="15">
        <v>65</v>
      </c>
      <c r="C72" s="26" t="s">
        <v>53</v>
      </c>
      <c r="D72" s="16" t="s">
        <v>38</v>
      </c>
      <c r="E72" s="73">
        <v>21500</v>
      </c>
      <c r="F72" s="19">
        <v>6</v>
      </c>
      <c r="G72" s="26" t="s">
        <v>63</v>
      </c>
      <c r="H72" s="16" t="s">
        <v>69</v>
      </c>
      <c r="I72" s="26" t="s">
        <v>41</v>
      </c>
      <c r="J72" s="16" t="s">
        <v>42</v>
      </c>
      <c r="K72" s="33">
        <v>7.2</v>
      </c>
      <c r="L72" s="17">
        <v>2.5</v>
      </c>
      <c r="M72" s="26" t="s">
        <v>43</v>
      </c>
      <c r="N72" s="21" t="s">
        <v>44</v>
      </c>
      <c r="O72" s="15">
        <v>0</v>
      </c>
      <c r="P72" s="16" t="s">
        <v>45</v>
      </c>
      <c r="Q72" s="74">
        <f>HLOOKUP(P72,Data!$C$28:$I$32,2,FALSE)</f>
        <v>9.7199999999999995E-2</v>
      </c>
      <c r="R72" s="27">
        <f t="shared" ref="R72:R87" si="34">O72*Q72</f>
        <v>0</v>
      </c>
      <c r="S72" s="15">
        <v>0</v>
      </c>
      <c r="T72" s="16" t="s">
        <v>45</v>
      </c>
      <c r="U72" s="74">
        <f>HLOOKUP(T72,Data!$C$28:$I$32,3,FALSE)</f>
        <v>0.12089999999999999</v>
      </c>
      <c r="V72" s="27">
        <f t="shared" ref="V72:V87" si="35">S72*U72</f>
        <v>0</v>
      </c>
      <c r="W72" s="75">
        <v>25120341</v>
      </c>
      <c r="X72" s="16" t="s">
        <v>45</v>
      </c>
      <c r="Y72" s="74">
        <f>HLOOKUP(X72,Data!$C$28:$I$32,4,FALSE)</f>
        <v>0.14949999999999999</v>
      </c>
      <c r="Z72" s="27">
        <f t="shared" ref="Z72:Z87" si="36">W72*Y72</f>
        <v>3755490.9794999999</v>
      </c>
      <c r="AA72" s="15">
        <v>0</v>
      </c>
      <c r="AB72" s="16" t="s">
        <v>45</v>
      </c>
      <c r="AC72" s="74">
        <f>HLOOKUP(AB72,Data!$C$28:$I$32,5,FALSE)</f>
        <v>0.17219999999999999</v>
      </c>
      <c r="AD72" s="27">
        <f t="shared" ref="AD72:AD87" si="37">AA72*AC72</f>
        <v>0</v>
      </c>
      <c r="AE72" s="15">
        <v>0</v>
      </c>
      <c r="AF72" s="16" t="s">
        <v>47</v>
      </c>
      <c r="AG72" s="74">
        <f>HLOOKUP(AF72,Data!$C$13:$D$16,2,FALSE)</f>
        <v>1.55</v>
      </c>
      <c r="AH72" s="27">
        <f t="shared" ref="AH72:AH87" si="38">AE72*AG72</f>
        <v>0</v>
      </c>
      <c r="AI72" s="15">
        <v>0</v>
      </c>
      <c r="AJ72" s="16" t="s">
        <v>47</v>
      </c>
      <c r="AK72" s="74">
        <f>HLOOKUP(AJ72,Data!$C$13:$D$16,3,FALSE)</f>
        <v>2.76</v>
      </c>
      <c r="AL72" s="27">
        <f t="shared" ref="AL72:AL87" si="39">AI72*AK72</f>
        <v>0</v>
      </c>
      <c r="AM72" s="15">
        <v>1411782</v>
      </c>
      <c r="AN72" s="16" t="s">
        <v>47</v>
      </c>
      <c r="AO72" s="74">
        <f>HLOOKUP(AN72,Data!$C$13:$D$16,4,FALSE)</f>
        <v>1.99</v>
      </c>
      <c r="AP72" s="27">
        <f t="shared" ref="AP72:AP87" si="40">AM72*AO72</f>
        <v>2809446.18</v>
      </c>
      <c r="AQ72" s="15">
        <v>0</v>
      </c>
      <c r="AR72" s="23" t="s">
        <v>48</v>
      </c>
      <c r="AS72" s="74">
        <f>HLOOKUP(AR72,Data!$C$18:$D$21,2,FALSE)</f>
        <v>0.43</v>
      </c>
      <c r="AT72" s="27">
        <f t="shared" ref="AT72:AT87" si="41">AQ72*AS72</f>
        <v>0</v>
      </c>
      <c r="AU72" s="15">
        <v>0</v>
      </c>
      <c r="AV72" s="23" t="s">
        <v>48</v>
      </c>
      <c r="AW72" s="74">
        <f>HLOOKUP(AV72,Data!$C$18:$D$21,3,FALSE)</f>
        <v>0.51</v>
      </c>
      <c r="AX72" s="27">
        <f t="shared" ref="AX72:AX87" si="42">AU72*AW72</f>
        <v>0</v>
      </c>
      <c r="AY72" s="15">
        <v>0</v>
      </c>
      <c r="AZ72" s="23" t="s">
        <v>48</v>
      </c>
      <c r="BA72" s="74">
        <f>HLOOKUP(AZ72,Data!$C$18:$D$21,4,FALSE)</f>
        <v>0.26</v>
      </c>
      <c r="BB72" s="27">
        <f t="shared" ref="BB72:BB87" si="43">AY72*BA72</f>
        <v>0</v>
      </c>
      <c r="BC72" s="15">
        <v>0</v>
      </c>
      <c r="BD72" s="16" t="s">
        <v>50</v>
      </c>
      <c r="BE72" s="74">
        <f>VLOOKUP(BD72,Data!$B$4:$D$11,2,TRUE)</f>
        <v>37.299999999999997</v>
      </c>
      <c r="BF72" s="27">
        <f t="shared" ref="BF72:BF87" si="44">BC72*BE72</f>
        <v>0</v>
      </c>
      <c r="BG72" s="15">
        <v>0</v>
      </c>
      <c r="BH72" s="16" t="s">
        <v>50</v>
      </c>
      <c r="BI72" s="74">
        <f>VLOOKUP(BH72,Data!$B$4:$D$11,3,TRUE)</f>
        <v>80</v>
      </c>
      <c r="BJ72" s="27">
        <f t="shared" ref="BJ72:BJ87" si="45">BG72*BI72</f>
        <v>0</v>
      </c>
      <c r="BK72" s="15">
        <v>0</v>
      </c>
      <c r="BL72" s="16" t="s">
        <v>51</v>
      </c>
      <c r="BM72" s="74">
        <f>VLOOKUP(BL72,Data!$B$24:$E$26,2,FALSE)</f>
        <v>15.13</v>
      </c>
      <c r="BN72" s="27">
        <f t="shared" ref="BN72:BN87" si="46">BK72*BM72</f>
        <v>0</v>
      </c>
      <c r="BO72" s="15">
        <v>0</v>
      </c>
      <c r="BP72" s="16" t="s">
        <v>51</v>
      </c>
      <c r="BQ72" s="74">
        <f>VLOOKUP(BP72,Data!$B$24:$E$26,3,FALSE)</f>
        <v>21.16</v>
      </c>
      <c r="BR72" s="27">
        <f t="shared" ref="BR72:BR87" si="47">BO72*BQ72</f>
        <v>0</v>
      </c>
      <c r="BS72" s="15">
        <v>0</v>
      </c>
      <c r="BT72" s="16" t="s">
        <v>52</v>
      </c>
      <c r="BU72" s="74">
        <f>VLOOKUP(BT72,Data!$B$24:$E$26,4,FALSE)</f>
        <v>42.61</v>
      </c>
      <c r="BV72" s="27">
        <f t="shared" ref="BV72:BV87" si="48">BS72*BU72</f>
        <v>0</v>
      </c>
      <c r="BW72" s="76">
        <f t="shared" ref="BW72:BW87" si="49">(BV72+BR72+BN72+BJ72+BF72+BB72+AT72+AP72+AL72+AH72+AD72+Z72+V72+R72+AX72)/1000</f>
        <v>6564.9371595000002</v>
      </c>
      <c r="BX72" s="77">
        <f t="shared" ref="BX72:BX87" si="50">BW72/E72</f>
        <v>0.30534591439534886</v>
      </c>
    </row>
    <row r="73" spans="2:76" ht="14.4" x14ac:dyDescent="0.3">
      <c r="B73" s="15">
        <v>66</v>
      </c>
      <c r="C73" s="26" t="s">
        <v>53</v>
      </c>
      <c r="D73" s="16" t="s">
        <v>38</v>
      </c>
      <c r="E73" s="73">
        <v>3997</v>
      </c>
      <c r="F73" s="19">
        <v>3</v>
      </c>
      <c r="G73" s="26" t="s">
        <v>63</v>
      </c>
      <c r="H73" s="16" t="s">
        <v>64</v>
      </c>
      <c r="I73" s="26" t="s">
        <v>64</v>
      </c>
      <c r="J73" s="16" t="s">
        <v>55</v>
      </c>
      <c r="K73" s="33">
        <v>4.5</v>
      </c>
      <c r="L73" s="17">
        <v>2.5</v>
      </c>
      <c r="M73" s="26" t="s">
        <v>81</v>
      </c>
      <c r="N73" s="21" t="s">
        <v>44</v>
      </c>
      <c r="O73" s="15">
        <v>144720</v>
      </c>
      <c r="P73" s="16" t="s">
        <v>45</v>
      </c>
      <c r="Q73" s="74">
        <f>HLOOKUP(P73,Data!$C$28:$I$32,2,FALSE)</f>
        <v>9.7199999999999995E-2</v>
      </c>
      <c r="R73" s="27">
        <f t="shared" si="34"/>
        <v>14066.784</v>
      </c>
      <c r="S73" s="15">
        <v>1042407</v>
      </c>
      <c r="T73" s="16" t="s">
        <v>45</v>
      </c>
      <c r="U73" s="74">
        <f>HLOOKUP(T73,Data!$C$28:$I$32,3,FALSE)</f>
        <v>0.12089999999999999</v>
      </c>
      <c r="V73" s="27">
        <f t="shared" si="35"/>
        <v>126027.00629999999</v>
      </c>
      <c r="W73" s="75">
        <v>396000</v>
      </c>
      <c r="X73" s="16" t="s">
        <v>61</v>
      </c>
      <c r="Y73" s="74">
        <f>HLOOKUP(X73,Data!$C$28:$I$32,4,FALSE)</f>
        <v>0.1203</v>
      </c>
      <c r="Z73" s="27">
        <f t="shared" si="36"/>
        <v>47638.8</v>
      </c>
      <c r="AA73" s="15">
        <v>0</v>
      </c>
      <c r="AB73" s="16" t="s">
        <v>45</v>
      </c>
      <c r="AC73" s="74">
        <f>HLOOKUP(AB73,Data!$C$28:$I$32,5,FALSE)</f>
        <v>0.17219999999999999</v>
      </c>
      <c r="AD73" s="27">
        <f t="shared" si="37"/>
        <v>0</v>
      </c>
      <c r="AE73" s="15">
        <v>21060</v>
      </c>
      <c r="AF73" s="16" t="s">
        <v>47</v>
      </c>
      <c r="AG73" s="74">
        <f>HLOOKUP(AF73,Data!$C$13:$D$16,2,FALSE)</f>
        <v>1.55</v>
      </c>
      <c r="AH73" s="27">
        <f t="shared" si="38"/>
        <v>32643</v>
      </c>
      <c r="AI73" s="15">
        <v>0</v>
      </c>
      <c r="AJ73" s="16" t="s">
        <v>47</v>
      </c>
      <c r="AK73" s="74">
        <f>HLOOKUP(AJ73,Data!$C$13:$D$16,3,FALSE)</f>
        <v>2.76</v>
      </c>
      <c r="AL73" s="27">
        <f t="shared" si="39"/>
        <v>0</v>
      </c>
      <c r="AM73" s="15">
        <v>52300</v>
      </c>
      <c r="AN73" s="16" t="s">
        <v>47</v>
      </c>
      <c r="AO73" s="74">
        <f>HLOOKUP(AN73,Data!$C$13:$D$16,4,FALSE)</f>
        <v>1.99</v>
      </c>
      <c r="AP73" s="27">
        <f t="shared" si="40"/>
        <v>104077</v>
      </c>
      <c r="AQ73" s="15">
        <v>343560</v>
      </c>
      <c r="AR73" s="23" t="s">
        <v>48</v>
      </c>
      <c r="AS73" s="74">
        <f>HLOOKUP(AR73,Data!$C$18:$D$21,2,FALSE)</f>
        <v>0.43</v>
      </c>
      <c r="AT73" s="27">
        <f t="shared" si="41"/>
        <v>147730.79999999999</v>
      </c>
      <c r="AU73" s="15">
        <v>0</v>
      </c>
      <c r="AV73" s="23" t="s">
        <v>48</v>
      </c>
      <c r="AW73" s="74">
        <f>HLOOKUP(AV73,Data!$C$18:$D$21,3,FALSE)</f>
        <v>0.51</v>
      </c>
      <c r="AX73" s="27">
        <f t="shared" si="42"/>
        <v>0</v>
      </c>
      <c r="AY73" s="15">
        <v>0</v>
      </c>
      <c r="AZ73" s="23" t="s">
        <v>48</v>
      </c>
      <c r="BA73" s="74">
        <f>HLOOKUP(AZ73,Data!$C$18:$D$21,4,FALSE)</f>
        <v>0.26</v>
      </c>
      <c r="BB73" s="27">
        <f t="shared" si="43"/>
        <v>0</v>
      </c>
      <c r="BC73" s="15">
        <v>0</v>
      </c>
      <c r="BD73" s="16" t="s">
        <v>50</v>
      </c>
      <c r="BE73" s="74">
        <f>VLOOKUP(BD73,Data!$B$4:$D$11,2,TRUE)</f>
        <v>37.299999999999997</v>
      </c>
      <c r="BF73" s="27">
        <f t="shared" si="44"/>
        <v>0</v>
      </c>
      <c r="BG73" s="15">
        <v>0</v>
      </c>
      <c r="BH73" s="16" t="s">
        <v>50</v>
      </c>
      <c r="BI73" s="74">
        <f>VLOOKUP(BH73,Data!$B$4:$D$11,3,TRUE)</f>
        <v>80</v>
      </c>
      <c r="BJ73" s="27">
        <f t="shared" si="45"/>
        <v>0</v>
      </c>
      <c r="BK73" s="15">
        <v>0</v>
      </c>
      <c r="BL73" s="16" t="s">
        <v>51</v>
      </c>
      <c r="BM73" s="74">
        <f>VLOOKUP(BL73,Data!$B$24:$E$26,2,FALSE)</f>
        <v>15.13</v>
      </c>
      <c r="BN73" s="27">
        <f t="shared" si="46"/>
        <v>0</v>
      </c>
      <c r="BO73" s="15">
        <v>0</v>
      </c>
      <c r="BP73" s="16" t="s">
        <v>51</v>
      </c>
      <c r="BQ73" s="74">
        <f>VLOOKUP(BP73,Data!$B$24:$E$26,3,FALSE)</f>
        <v>21.16</v>
      </c>
      <c r="BR73" s="27">
        <f t="shared" si="47"/>
        <v>0</v>
      </c>
      <c r="BS73" s="15">
        <v>0</v>
      </c>
      <c r="BT73" s="16" t="s">
        <v>52</v>
      </c>
      <c r="BU73" s="74">
        <f>VLOOKUP(BT73,Data!$B$24:$E$26,4,FALSE)</f>
        <v>42.61</v>
      </c>
      <c r="BV73" s="27">
        <f t="shared" si="48"/>
        <v>0</v>
      </c>
      <c r="BW73" s="76">
        <f t="shared" si="49"/>
        <v>472.18339029999999</v>
      </c>
      <c r="BX73" s="77">
        <f t="shared" si="50"/>
        <v>0.11813444841130848</v>
      </c>
    </row>
    <row r="74" spans="2:76" ht="14.4" x14ac:dyDescent="0.3">
      <c r="B74" s="15">
        <v>67</v>
      </c>
      <c r="C74" s="26" t="s">
        <v>94</v>
      </c>
      <c r="D74" s="16" t="s">
        <v>62</v>
      </c>
      <c r="E74" s="73">
        <v>3657</v>
      </c>
      <c r="F74" s="19">
        <v>2</v>
      </c>
      <c r="G74" s="26" t="s">
        <v>39</v>
      </c>
      <c r="H74" s="16" t="s">
        <v>90</v>
      </c>
      <c r="I74" s="26" t="s">
        <v>67</v>
      </c>
      <c r="J74" s="16" t="s">
        <v>74</v>
      </c>
      <c r="K74" s="33">
        <v>12</v>
      </c>
      <c r="L74" s="17">
        <v>4</v>
      </c>
      <c r="M74" s="26" t="s">
        <v>89</v>
      </c>
      <c r="N74" s="21" t="s">
        <v>44</v>
      </c>
      <c r="O74" s="15">
        <v>2522400</v>
      </c>
      <c r="P74" s="16" t="s">
        <v>45</v>
      </c>
      <c r="Q74" s="74">
        <f>HLOOKUP(P74,Data!$C$28:$I$32,2,FALSE)</f>
        <v>9.7199999999999995E-2</v>
      </c>
      <c r="R74" s="27">
        <f t="shared" si="34"/>
        <v>245177.28</v>
      </c>
      <c r="S74" s="15">
        <v>0</v>
      </c>
      <c r="T74" s="16" t="s">
        <v>45</v>
      </c>
      <c r="U74" s="74">
        <f>HLOOKUP(T74,Data!$C$28:$I$32,3,FALSE)</f>
        <v>0.12089999999999999</v>
      </c>
      <c r="V74" s="27">
        <f t="shared" si="35"/>
        <v>0</v>
      </c>
      <c r="W74" s="75">
        <v>1224000</v>
      </c>
      <c r="X74" s="16" t="s">
        <v>45</v>
      </c>
      <c r="Y74" s="74">
        <f>HLOOKUP(X74,Data!$C$28:$I$32,4,FALSE)</f>
        <v>0.14949999999999999</v>
      </c>
      <c r="Z74" s="27">
        <f t="shared" si="36"/>
        <v>182988</v>
      </c>
      <c r="AA74" s="15">
        <v>0</v>
      </c>
      <c r="AB74" s="16" t="s">
        <v>45</v>
      </c>
      <c r="AC74" s="74">
        <f>HLOOKUP(AB74,Data!$C$28:$I$32,5,FALSE)</f>
        <v>0.17219999999999999</v>
      </c>
      <c r="AD74" s="27">
        <f t="shared" si="37"/>
        <v>0</v>
      </c>
      <c r="AE74" s="15">
        <v>136590</v>
      </c>
      <c r="AF74" s="16" t="s">
        <v>47</v>
      </c>
      <c r="AG74" s="74">
        <f>HLOOKUP(AF74,Data!$C$13:$D$16,2,FALSE)</f>
        <v>1.55</v>
      </c>
      <c r="AH74" s="27">
        <f t="shared" si="38"/>
        <v>211714.5</v>
      </c>
      <c r="AI74" s="15">
        <v>19864</v>
      </c>
      <c r="AJ74" s="16" t="s">
        <v>47</v>
      </c>
      <c r="AK74" s="74">
        <f>HLOOKUP(AJ74,Data!$C$13:$D$16,3,FALSE)</f>
        <v>2.76</v>
      </c>
      <c r="AL74" s="27">
        <f t="shared" si="39"/>
        <v>54824.639999999992</v>
      </c>
      <c r="AM74" s="15">
        <v>26423</v>
      </c>
      <c r="AN74" s="16" t="s">
        <v>47</v>
      </c>
      <c r="AO74" s="74">
        <f>HLOOKUP(AN74,Data!$C$13:$D$16,4,FALSE)</f>
        <v>1.99</v>
      </c>
      <c r="AP74" s="27">
        <f t="shared" si="40"/>
        <v>52581.77</v>
      </c>
      <c r="AQ74" s="15">
        <v>0</v>
      </c>
      <c r="AR74" s="23" t="s">
        <v>48</v>
      </c>
      <c r="AS74" s="74">
        <f>HLOOKUP(AR74,Data!$C$18:$D$21,2,FALSE)</f>
        <v>0.43</v>
      </c>
      <c r="AT74" s="27">
        <f t="shared" si="41"/>
        <v>0</v>
      </c>
      <c r="AU74" s="15">
        <v>0</v>
      </c>
      <c r="AV74" s="23" t="s">
        <v>48</v>
      </c>
      <c r="AW74" s="74">
        <f>HLOOKUP(AV74,Data!$C$18:$D$21,3,FALSE)</f>
        <v>0.51</v>
      </c>
      <c r="AX74" s="27">
        <f t="shared" si="42"/>
        <v>0</v>
      </c>
      <c r="AY74" s="15">
        <v>0</v>
      </c>
      <c r="AZ74" s="23" t="s">
        <v>48</v>
      </c>
      <c r="BA74" s="74">
        <f>HLOOKUP(AZ74,Data!$C$18:$D$21,4,FALSE)</f>
        <v>0.26</v>
      </c>
      <c r="BB74" s="27">
        <f t="shared" si="43"/>
        <v>0</v>
      </c>
      <c r="BC74" s="15">
        <v>0</v>
      </c>
      <c r="BD74" s="16" t="s">
        <v>50</v>
      </c>
      <c r="BE74" s="74">
        <f>VLOOKUP(BD74,Data!$B$4:$D$11,2,TRUE)</f>
        <v>37.299999999999997</v>
      </c>
      <c r="BF74" s="27">
        <f t="shared" si="44"/>
        <v>0</v>
      </c>
      <c r="BG74" s="15">
        <v>0</v>
      </c>
      <c r="BH74" s="16" t="s">
        <v>50</v>
      </c>
      <c r="BI74" s="74">
        <f>VLOOKUP(BH74,Data!$B$4:$D$11,3,TRUE)</f>
        <v>80</v>
      </c>
      <c r="BJ74" s="27">
        <f t="shared" si="45"/>
        <v>0</v>
      </c>
      <c r="BK74" s="15">
        <v>0</v>
      </c>
      <c r="BL74" s="16" t="s">
        <v>51</v>
      </c>
      <c r="BM74" s="74">
        <f>VLOOKUP(BL74,Data!$B$24:$E$26,2,FALSE)</f>
        <v>15.13</v>
      </c>
      <c r="BN74" s="27">
        <f t="shared" si="46"/>
        <v>0</v>
      </c>
      <c r="BO74" s="15">
        <v>0</v>
      </c>
      <c r="BP74" s="16" t="s">
        <v>51</v>
      </c>
      <c r="BQ74" s="74">
        <f>VLOOKUP(BP74,Data!$B$24:$E$26,3,FALSE)</f>
        <v>21.16</v>
      </c>
      <c r="BR74" s="27">
        <f t="shared" si="47"/>
        <v>0</v>
      </c>
      <c r="BS74" s="15">
        <v>0</v>
      </c>
      <c r="BT74" s="16" t="s">
        <v>52</v>
      </c>
      <c r="BU74" s="74">
        <f>VLOOKUP(BT74,Data!$B$24:$E$26,4,FALSE)</f>
        <v>42.61</v>
      </c>
      <c r="BV74" s="27">
        <f t="shared" si="48"/>
        <v>0</v>
      </c>
      <c r="BW74" s="76">
        <f t="shared" si="49"/>
        <v>747.28618999999992</v>
      </c>
      <c r="BX74" s="77">
        <f t="shared" si="50"/>
        <v>0.20434404976756904</v>
      </c>
    </row>
    <row r="75" spans="2:76" ht="14.4" x14ac:dyDescent="0.3">
      <c r="B75" s="15">
        <v>68</v>
      </c>
      <c r="C75" s="26" t="s">
        <v>53</v>
      </c>
      <c r="D75" s="16" t="s">
        <v>85</v>
      </c>
      <c r="E75" s="73">
        <v>1830</v>
      </c>
      <c r="F75" s="19">
        <v>3</v>
      </c>
      <c r="G75" s="26" t="s">
        <v>83</v>
      </c>
      <c r="H75" s="16" t="s">
        <v>40</v>
      </c>
      <c r="I75" s="26" t="s">
        <v>41</v>
      </c>
      <c r="J75" s="16" t="s">
        <v>42</v>
      </c>
      <c r="K75" s="33">
        <v>6.5</v>
      </c>
      <c r="L75" s="17">
        <v>2.5</v>
      </c>
      <c r="M75" s="26" t="s">
        <v>66</v>
      </c>
      <c r="N75" s="21" t="s">
        <v>44</v>
      </c>
      <c r="O75" s="15">
        <v>65400</v>
      </c>
      <c r="P75" s="16" t="s">
        <v>45</v>
      </c>
      <c r="Q75" s="74">
        <f>HLOOKUP(P75,Data!$C$28:$I$32,2,FALSE)</f>
        <v>9.7199999999999995E-2</v>
      </c>
      <c r="R75" s="27">
        <f t="shared" si="34"/>
        <v>6356.88</v>
      </c>
      <c r="S75" s="15">
        <v>0</v>
      </c>
      <c r="T75" s="16" t="s">
        <v>45</v>
      </c>
      <c r="U75" s="74">
        <f>HLOOKUP(T75,Data!$C$28:$I$32,3,FALSE)</f>
        <v>0.12089999999999999</v>
      </c>
      <c r="V75" s="27">
        <f t="shared" si="35"/>
        <v>0</v>
      </c>
      <c r="W75" s="75">
        <v>5782140</v>
      </c>
      <c r="X75" s="16" t="s">
        <v>46</v>
      </c>
      <c r="Y75" s="74">
        <f>HLOOKUP(X75,Data!$C$28:$I$32,4,FALSE)</f>
        <v>8.8800000000000004E-2</v>
      </c>
      <c r="Z75" s="27">
        <f t="shared" si="36"/>
        <v>513454.03200000001</v>
      </c>
      <c r="AA75" s="15">
        <v>0</v>
      </c>
      <c r="AB75" s="16" t="s">
        <v>45</v>
      </c>
      <c r="AC75" s="74">
        <f>HLOOKUP(AB75,Data!$C$28:$I$32,5,FALSE)</f>
        <v>0.17219999999999999</v>
      </c>
      <c r="AD75" s="27">
        <f t="shared" si="37"/>
        <v>0</v>
      </c>
      <c r="AE75" s="15">
        <v>10755</v>
      </c>
      <c r="AF75" s="16" t="s">
        <v>47</v>
      </c>
      <c r="AG75" s="74">
        <f>HLOOKUP(AF75,Data!$C$13:$D$16,2,FALSE)</f>
        <v>1.55</v>
      </c>
      <c r="AH75" s="27">
        <f t="shared" si="38"/>
        <v>16670.25</v>
      </c>
      <c r="AI75" s="28">
        <v>0</v>
      </c>
      <c r="AJ75" s="16" t="s">
        <v>47</v>
      </c>
      <c r="AK75" s="74">
        <f>HLOOKUP(AJ75,Data!$C$13:$D$16,3,FALSE)</f>
        <v>2.76</v>
      </c>
      <c r="AL75" s="27">
        <f t="shared" si="39"/>
        <v>0</v>
      </c>
      <c r="AM75" s="28">
        <v>423286</v>
      </c>
      <c r="AN75" s="16" t="s">
        <v>47</v>
      </c>
      <c r="AO75" s="74">
        <f>HLOOKUP(AN75,Data!$C$13:$D$16,4,FALSE)</f>
        <v>1.99</v>
      </c>
      <c r="AP75" s="27">
        <f t="shared" si="40"/>
        <v>842339.14</v>
      </c>
      <c r="AQ75" s="15">
        <v>0</v>
      </c>
      <c r="AR75" s="23" t="s">
        <v>48</v>
      </c>
      <c r="AS75" s="74">
        <f>HLOOKUP(AR75,Data!$C$18:$D$21,2,FALSE)</f>
        <v>0.43</v>
      </c>
      <c r="AT75" s="27">
        <f t="shared" si="41"/>
        <v>0</v>
      </c>
      <c r="AU75" s="15">
        <v>0</v>
      </c>
      <c r="AV75" s="23" t="s">
        <v>48</v>
      </c>
      <c r="AW75" s="74">
        <f>HLOOKUP(AV75,Data!$C$18:$D$21,3,FALSE)</f>
        <v>0.51</v>
      </c>
      <c r="AX75" s="27">
        <f t="shared" si="42"/>
        <v>0</v>
      </c>
      <c r="AY75" s="15">
        <v>7871</v>
      </c>
      <c r="AZ75" s="23" t="s">
        <v>48</v>
      </c>
      <c r="BA75" s="74">
        <f>HLOOKUP(AZ75,Data!$C$18:$D$21,4,FALSE)</f>
        <v>0.26</v>
      </c>
      <c r="BB75" s="27">
        <f t="shared" si="43"/>
        <v>2046.46</v>
      </c>
      <c r="BC75" s="15">
        <v>0</v>
      </c>
      <c r="BD75" s="16" t="s">
        <v>50</v>
      </c>
      <c r="BE75" s="74">
        <f>VLOOKUP(BD75,Data!$B$4:$D$11,2,TRUE)</f>
        <v>37.299999999999997</v>
      </c>
      <c r="BF75" s="27">
        <f t="shared" si="44"/>
        <v>0</v>
      </c>
      <c r="BG75" s="15">
        <v>0</v>
      </c>
      <c r="BH75" s="16" t="s">
        <v>50</v>
      </c>
      <c r="BI75" s="74">
        <f>VLOOKUP(BH75,Data!$B$4:$D$11,3,TRUE)</f>
        <v>80</v>
      </c>
      <c r="BJ75" s="27">
        <f t="shared" si="45"/>
        <v>0</v>
      </c>
      <c r="BK75" s="15">
        <v>0</v>
      </c>
      <c r="BL75" s="16" t="s">
        <v>51</v>
      </c>
      <c r="BM75" s="74">
        <f>VLOOKUP(BL75,Data!$B$24:$E$26,2,FALSE)</f>
        <v>15.13</v>
      </c>
      <c r="BN75" s="27">
        <f t="shared" si="46"/>
        <v>0</v>
      </c>
      <c r="BO75" s="15">
        <v>0</v>
      </c>
      <c r="BP75" s="16" t="s">
        <v>51</v>
      </c>
      <c r="BQ75" s="74">
        <f>VLOOKUP(BP75,Data!$B$24:$E$26,3,FALSE)</f>
        <v>21.16</v>
      </c>
      <c r="BR75" s="27">
        <f t="shared" si="47"/>
        <v>0</v>
      </c>
      <c r="BS75" s="15">
        <v>0</v>
      </c>
      <c r="BT75" s="16" t="s">
        <v>52</v>
      </c>
      <c r="BU75" s="74">
        <f>VLOOKUP(BT75,Data!$B$24:$E$26,4,FALSE)</f>
        <v>42.61</v>
      </c>
      <c r="BV75" s="27">
        <f t="shared" si="48"/>
        <v>0</v>
      </c>
      <c r="BW75" s="76">
        <f t="shared" si="49"/>
        <v>1380.8667619999999</v>
      </c>
      <c r="BX75" s="77">
        <f t="shared" si="50"/>
        <v>0.75457200109289613</v>
      </c>
    </row>
    <row r="76" spans="2:76" ht="14.4" x14ac:dyDescent="0.3">
      <c r="B76" s="15">
        <v>69</v>
      </c>
      <c r="C76" s="26" t="s">
        <v>53</v>
      </c>
      <c r="D76" s="16" t="s">
        <v>62</v>
      </c>
      <c r="E76" s="73">
        <v>517</v>
      </c>
      <c r="F76" s="19">
        <v>3</v>
      </c>
      <c r="G76" s="26" t="s">
        <v>39</v>
      </c>
      <c r="H76" s="16" t="s">
        <v>54</v>
      </c>
      <c r="I76" s="26" t="s">
        <v>76</v>
      </c>
      <c r="J76" s="16" t="s">
        <v>65</v>
      </c>
      <c r="K76" s="33">
        <v>3.2</v>
      </c>
      <c r="L76" s="17">
        <v>1.5</v>
      </c>
      <c r="M76" s="26" t="s">
        <v>81</v>
      </c>
      <c r="N76" s="21" t="s">
        <v>44</v>
      </c>
      <c r="O76" s="15">
        <v>299424</v>
      </c>
      <c r="P76" s="16" t="s">
        <v>45</v>
      </c>
      <c r="Q76" s="74">
        <f>HLOOKUP(P76,Data!$C$28:$I$32,2,FALSE)</f>
        <v>9.7199999999999995E-2</v>
      </c>
      <c r="R76" s="27">
        <f t="shared" si="34"/>
        <v>29104.012799999997</v>
      </c>
      <c r="S76" s="15">
        <v>0</v>
      </c>
      <c r="T76" s="16" t="s">
        <v>45</v>
      </c>
      <c r="U76" s="74">
        <f>HLOOKUP(T76,Data!$C$28:$I$32,3,FALSE)</f>
        <v>0.12089999999999999</v>
      </c>
      <c r="V76" s="27">
        <f t="shared" si="35"/>
        <v>0</v>
      </c>
      <c r="W76" s="75">
        <v>78492</v>
      </c>
      <c r="X76" s="16" t="s">
        <v>45</v>
      </c>
      <c r="Y76" s="74">
        <f>HLOOKUP(X76,Data!$C$28:$I$32,4,FALSE)</f>
        <v>0.14949999999999999</v>
      </c>
      <c r="Z76" s="27">
        <f t="shared" si="36"/>
        <v>11734.554</v>
      </c>
      <c r="AA76" s="15">
        <v>98400</v>
      </c>
      <c r="AB76" s="16" t="s">
        <v>45</v>
      </c>
      <c r="AC76" s="74">
        <f>HLOOKUP(AB76,Data!$C$28:$I$32,5,FALSE)</f>
        <v>0.17219999999999999</v>
      </c>
      <c r="AD76" s="27">
        <f t="shared" si="37"/>
        <v>16944.48</v>
      </c>
      <c r="AE76" s="15">
        <v>6708</v>
      </c>
      <c r="AF76" s="16" t="s">
        <v>47</v>
      </c>
      <c r="AG76" s="74">
        <f>HLOOKUP(AF76,Data!$C$13:$D$16,2,FALSE)</f>
        <v>1.55</v>
      </c>
      <c r="AH76" s="27">
        <f t="shared" si="38"/>
        <v>10397.4</v>
      </c>
      <c r="AI76" s="28">
        <v>0</v>
      </c>
      <c r="AJ76" s="16" t="s">
        <v>47</v>
      </c>
      <c r="AK76" s="74">
        <f>HLOOKUP(AJ76,Data!$C$13:$D$16,3,FALSE)</f>
        <v>2.76</v>
      </c>
      <c r="AL76" s="27">
        <f t="shared" si="39"/>
        <v>0</v>
      </c>
      <c r="AM76" s="28">
        <v>3835</v>
      </c>
      <c r="AN76" s="16" t="s">
        <v>47</v>
      </c>
      <c r="AO76" s="74">
        <f>HLOOKUP(AN76,Data!$C$13:$D$16,4,FALSE)</f>
        <v>1.99</v>
      </c>
      <c r="AP76" s="27">
        <f t="shared" si="40"/>
        <v>7631.65</v>
      </c>
      <c r="AQ76" s="15">
        <v>0</v>
      </c>
      <c r="AR76" s="23" t="s">
        <v>48</v>
      </c>
      <c r="AS76" s="74">
        <f>HLOOKUP(AR76,Data!$C$18:$D$21,2,FALSE)</f>
        <v>0.43</v>
      </c>
      <c r="AT76" s="27">
        <f t="shared" si="41"/>
        <v>0</v>
      </c>
      <c r="AU76" s="15">
        <v>0</v>
      </c>
      <c r="AV76" s="23" t="s">
        <v>48</v>
      </c>
      <c r="AW76" s="74">
        <f>HLOOKUP(AV76,Data!$C$18:$D$21,3,FALSE)</f>
        <v>0.51</v>
      </c>
      <c r="AX76" s="27">
        <f t="shared" si="42"/>
        <v>0</v>
      </c>
      <c r="AY76" s="15">
        <v>3680</v>
      </c>
      <c r="AZ76" s="23" t="s">
        <v>48</v>
      </c>
      <c r="BA76" s="74">
        <f>HLOOKUP(AZ76,Data!$C$18:$D$21,4,FALSE)</f>
        <v>0.26</v>
      </c>
      <c r="BB76" s="27">
        <f t="shared" si="43"/>
        <v>956.80000000000007</v>
      </c>
      <c r="BC76" s="15">
        <v>409</v>
      </c>
      <c r="BD76" s="16" t="s">
        <v>50</v>
      </c>
      <c r="BE76" s="74">
        <f>VLOOKUP(BD76,Data!$B$4:$D$11,2,TRUE)</f>
        <v>37.299999999999997</v>
      </c>
      <c r="BF76" s="27">
        <f t="shared" si="44"/>
        <v>15255.699999999999</v>
      </c>
      <c r="BG76" s="15">
        <v>0</v>
      </c>
      <c r="BH76" s="16" t="s">
        <v>50</v>
      </c>
      <c r="BI76" s="74">
        <f>VLOOKUP(BH76,Data!$B$4:$D$11,3,TRUE)</f>
        <v>80</v>
      </c>
      <c r="BJ76" s="27">
        <f t="shared" si="45"/>
        <v>0</v>
      </c>
      <c r="BK76" s="15">
        <v>800</v>
      </c>
      <c r="BL76" s="16" t="s">
        <v>51</v>
      </c>
      <c r="BM76" s="74">
        <f>VLOOKUP(BL76,Data!$B$24:$E$26,2,FALSE)</f>
        <v>15.13</v>
      </c>
      <c r="BN76" s="27">
        <f t="shared" si="46"/>
        <v>12104</v>
      </c>
      <c r="BO76" s="15">
        <v>0</v>
      </c>
      <c r="BP76" s="16" t="s">
        <v>51</v>
      </c>
      <c r="BQ76" s="74">
        <f>VLOOKUP(BP76,Data!$B$24:$E$26,3,FALSE)</f>
        <v>21.16</v>
      </c>
      <c r="BR76" s="27">
        <f t="shared" si="47"/>
        <v>0</v>
      </c>
      <c r="BS76" s="15">
        <v>0</v>
      </c>
      <c r="BT76" s="16" t="s">
        <v>52</v>
      </c>
      <c r="BU76" s="74">
        <f>VLOOKUP(BT76,Data!$B$24:$E$26,4,FALSE)</f>
        <v>42.61</v>
      </c>
      <c r="BV76" s="27">
        <f t="shared" si="48"/>
        <v>0</v>
      </c>
      <c r="BW76" s="76">
        <f t="shared" si="49"/>
        <v>104.1285968</v>
      </c>
      <c r="BX76" s="77">
        <f t="shared" si="50"/>
        <v>0.20140927814313345</v>
      </c>
    </row>
    <row r="77" spans="2:76" ht="14.4" x14ac:dyDescent="0.3">
      <c r="B77" s="15">
        <v>70</v>
      </c>
      <c r="C77" s="26" t="s">
        <v>73</v>
      </c>
      <c r="D77" s="16" t="s">
        <v>38</v>
      </c>
      <c r="E77" s="73">
        <v>1643</v>
      </c>
      <c r="F77" s="19">
        <v>3</v>
      </c>
      <c r="G77" s="26" t="s">
        <v>39</v>
      </c>
      <c r="H77" s="16" t="s">
        <v>40</v>
      </c>
      <c r="I77" s="26" t="s">
        <v>41</v>
      </c>
      <c r="J77" s="16" t="s">
        <v>74</v>
      </c>
      <c r="K77" s="33">
        <v>3.85</v>
      </c>
      <c r="L77" s="17">
        <v>3</v>
      </c>
      <c r="M77" s="26" t="s">
        <v>43</v>
      </c>
      <c r="N77" s="21" t="s">
        <v>44</v>
      </c>
      <c r="O77" s="15">
        <v>56966</v>
      </c>
      <c r="P77" s="16" t="s">
        <v>45</v>
      </c>
      <c r="Q77" s="74">
        <f>HLOOKUP(P77,Data!$C$28:$I$32,2,FALSE)</f>
        <v>9.7199999999999995E-2</v>
      </c>
      <c r="R77" s="27">
        <f t="shared" si="34"/>
        <v>5537.0951999999997</v>
      </c>
      <c r="S77" s="15">
        <v>1039440</v>
      </c>
      <c r="T77" s="16" t="s">
        <v>45</v>
      </c>
      <c r="U77" s="74">
        <f>HLOOKUP(T77,Data!$C$28:$I$32,3,FALSE)</f>
        <v>0.12089999999999999</v>
      </c>
      <c r="V77" s="27">
        <f t="shared" si="35"/>
        <v>125668.29599999999</v>
      </c>
      <c r="W77" s="75">
        <v>0</v>
      </c>
      <c r="X77" s="16" t="s">
        <v>45</v>
      </c>
      <c r="Y77" s="74">
        <f>HLOOKUP(X77,Data!$C$28:$I$32,4,FALSE)</f>
        <v>0.14949999999999999</v>
      </c>
      <c r="Z77" s="27">
        <f t="shared" si="36"/>
        <v>0</v>
      </c>
      <c r="AA77" s="15">
        <v>0</v>
      </c>
      <c r="AB77" s="16" t="s">
        <v>45</v>
      </c>
      <c r="AC77" s="74">
        <f>HLOOKUP(AB77,Data!$C$28:$I$32,5,FALSE)</f>
        <v>0.17219999999999999</v>
      </c>
      <c r="AD77" s="27">
        <f t="shared" si="37"/>
        <v>0</v>
      </c>
      <c r="AE77" s="15">
        <v>82341</v>
      </c>
      <c r="AF77" s="16" t="s">
        <v>47</v>
      </c>
      <c r="AG77" s="74">
        <f>HLOOKUP(AF77,Data!$C$13:$D$16,2,FALSE)</f>
        <v>1.55</v>
      </c>
      <c r="AH77" s="27">
        <f t="shared" si="38"/>
        <v>127628.55</v>
      </c>
      <c r="AI77" s="15">
        <v>16683</v>
      </c>
      <c r="AJ77" s="16" t="s">
        <v>47</v>
      </c>
      <c r="AK77" s="74">
        <f>HLOOKUP(AJ77,Data!$C$13:$D$16,3,FALSE)</f>
        <v>2.76</v>
      </c>
      <c r="AL77" s="27">
        <f t="shared" si="39"/>
        <v>46045.079999999994</v>
      </c>
      <c r="AM77" s="15">
        <v>33495</v>
      </c>
      <c r="AN77" s="16" t="s">
        <v>47</v>
      </c>
      <c r="AO77" s="74">
        <f>HLOOKUP(AN77,Data!$C$13:$D$16,4,FALSE)</f>
        <v>1.99</v>
      </c>
      <c r="AP77" s="27">
        <f t="shared" si="40"/>
        <v>66655.05</v>
      </c>
      <c r="AQ77" s="15">
        <v>0</v>
      </c>
      <c r="AR77" s="23" t="s">
        <v>48</v>
      </c>
      <c r="AS77" s="74">
        <f>HLOOKUP(AR77,Data!$C$18:$D$21,2,FALSE)</f>
        <v>0.43</v>
      </c>
      <c r="AT77" s="27">
        <f t="shared" si="41"/>
        <v>0</v>
      </c>
      <c r="AU77" s="15">
        <v>0</v>
      </c>
      <c r="AV77" s="23" t="s">
        <v>48</v>
      </c>
      <c r="AW77" s="74">
        <f>HLOOKUP(AV77,Data!$C$18:$D$21,3,FALSE)</f>
        <v>0.51</v>
      </c>
      <c r="AX77" s="27">
        <f t="shared" si="42"/>
        <v>0</v>
      </c>
      <c r="AY77" s="15">
        <v>4813</v>
      </c>
      <c r="AZ77" s="23" t="s">
        <v>48</v>
      </c>
      <c r="BA77" s="74">
        <f>HLOOKUP(AZ77,Data!$C$18:$D$21,4,FALSE)</f>
        <v>0.26</v>
      </c>
      <c r="BB77" s="27">
        <f t="shared" si="43"/>
        <v>1251.3800000000001</v>
      </c>
      <c r="BC77" s="15">
        <v>0</v>
      </c>
      <c r="BD77" s="16" t="s">
        <v>50</v>
      </c>
      <c r="BE77" s="74">
        <f>VLOOKUP(BD77,Data!$B$4:$D$11,2,TRUE)</f>
        <v>37.299999999999997</v>
      </c>
      <c r="BF77" s="27">
        <f t="shared" si="44"/>
        <v>0</v>
      </c>
      <c r="BG77" s="15">
        <v>0</v>
      </c>
      <c r="BH77" s="16" t="s">
        <v>50</v>
      </c>
      <c r="BI77" s="74">
        <f>VLOOKUP(BH77,Data!$B$4:$D$11,3,TRUE)</f>
        <v>80</v>
      </c>
      <c r="BJ77" s="27">
        <f t="shared" si="45"/>
        <v>0</v>
      </c>
      <c r="BK77" s="15">
        <v>0</v>
      </c>
      <c r="BL77" s="16" t="s">
        <v>51</v>
      </c>
      <c r="BM77" s="74">
        <f>VLOOKUP(BL77,Data!$B$24:$E$26,2,FALSE)</f>
        <v>15.13</v>
      </c>
      <c r="BN77" s="27">
        <f t="shared" si="46"/>
        <v>0</v>
      </c>
      <c r="BO77" s="15">
        <v>150.5</v>
      </c>
      <c r="BP77" s="16" t="s">
        <v>51</v>
      </c>
      <c r="BQ77" s="74">
        <f>VLOOKUP(BP77,Data!$B$24:$E$26,3,FALSE)</f>
        <v>21.16</v>
      </c>
      <c r="BR77" s="27">
        <f t="shared" si="47"/>
        <v>3184.58</v>
      </c>
      <c r="BS77" s="15">
        <v>0</v>
      </c>
      <c r="BT77" s="16" t="s">
        <v>52</v>
      </c>
      <c r="BU77" s="74">
        <f>VLOOKUP(BT77,Data!$B$24:$E$26,4,FALSE)</f>
        <v>42.61</v>
      </c>
      <c r="BV77" s="27">
        <f t="shared" si="48"/>
        <v>0</v>
      </c>
      <c r="BW77" s="76">
        <f t="shared" si="49"/>
        <v>375.97003119999999</v>
      </c>
      <c r="BX77" s="77">
        <f t="shared" si="50"/>
        <v>0.2288314249543518</v>
      </c>
    </row>
    <row r="78" spans="2:76" ht="14.4" x14ac:dyDescent="0.3">
      <c r="B78" s="15">
        <v>71</v>
      </c>
      <c r="C78" s="26" t="s">
        <v>73</v>
      </c>
      <c r="D78" s="16" t="s">
        <v>38</v>
      </c>
      <c r="E78" s="73">
        <v>2368</v>
      </c>
      <c r="F78" s="19">
        <v>4</v>
      </c>
      <c r="G78" s="26" t="s">
        <v>39</v>
      </c>
      <c r="H78" s="16" t="s">
        <v>54</v>
      </c>
      <c r="I78" s="26" t="s">
        <v>67</v>
      </c>
      <c r="J78" s="16" t="s">
        <v>59</v>
      </c>
      <c r="K78" s="33">
        <v>7.5</v>
      </c>
      <c r="L78" s="17">
        <v>2.5</v>
      </c>
      <c r="M78" s="26" t="s">
        <v>43</v>
      </c>
      <c r="N78" s="21" t="s">
        <v>44</v>
      </c>
      <c r="O78" s="15">
        <v>935510.70299999998</v>
      </c>
      <c r="P78" s="16" t="s">
        <v>45</v>
      </c>
      <c r="Q78" s="74">
        <f>HLOOKUP(P78,Data!$C$28:$I$32,2,FALSE)</f>
        <v>9.7199999999999995E-2</v>
      </c>
      <c r="R78" s="27">
        <f t="shared" si="34"/>
        <v>90931.640331599992</v>
      </c>
      <c r="S78" s="15">
        <v>1217052</v>
      </c>
      <c r="T78" s="16" t="s">
        <v>45</v>
      </c>
      <c r="U78" s="74">
        <f>HLOOKUP(T78,Data!$C$28:$I$32,3,FALSE)</f>
        <v>0.12089999999999999</v>
      </c>
      <c r="V78" s="27">
        <f t="shared" si="35"/>
        <v>147141.58679999999</v>
      </c>
      <c r="W78" s="75">
        <v>0</v>
      </c>
      <c r="X78" s="16" t="s">
        <v>45</v>
      </c>
      <c r="Y78" s="74">
        <f>HLOOKUP(X78,Data!$C$28:$I$32,4,FALSE)</f>
        <v>0.14949999999999999</v>
      </c>
      <c r="Z78" s="27">
        <f t="shared" si="36"/>
        <v>0</v>
      </c>
      <c r="AA78" s="15">
        <v>658568.80000000005</v>
      </c>
      <c r="AB78" s="16" t="s">
        <v>78</v>
      </c>
      <c r="AC78" s="74">
        <f>HLOOKUP(AB78,Data!$C$28:$I$32,5,FALSE)</f>
        <v>7.1900000000000006E-2</v>
      </c>
      <c r="AD78" s="27">
        <f t="shared" si="37"/>
        <v>47351.096720000009</v>
      </c>
      <c r="AE78" s="15">
        <v>133259.93900000001</v>
      </c>
      <c r="AF78" s="16" t="s">
        <v>47</v>
      </c>
      <c r="AG78" s="74">
        <f>HLOOKUP(AF78,Data!$C$13:$D$16,2,FALSE)</f>
        <v>1.55</v>
      </c>
      <c r="AH78" s="27">
        <f t="shared" si="38"/>
        <v>206552.90545000002</v>
      </c>
      <c r="AI78" s="15">
        <v>0</v>
      </c>
      <c r="AJ78" s="16" t="s">
        <v>47</v>
      </c>
      <c r="AK78" s="74">
        <f>HLOOKUP(AJ78,Data!$C$13:$D$16,3,FALSE)</f>
        <v>2.76</v>
      </c>
      <c r="AL78" s="27">
        <f t="shared" si="39"/>
        <v>0</v>
      </c>
      <c r="AM78" s="15">
        <v>11272.93</v>
      </c>
      <c r="AN78" s="16" t="s">
        <v>47</v>
      </c>
      <c r="AO78" s="74">
        <f>HLOOKUP(AN78,Data!$C$13:$D$16,4,FALSE)</f>
        <v>1.99</v>
      </c>
      <c r="AP78" s="27">
        <f t="shared" si="40"/>
        <v>22433.130700000002</v>
      </c>
      <c r="AQ78" s="15">
        <v>0</v>
      </c>
      <c r="AR78" s="23" t="s">
        <v>48</v>
      </c>
      <c r="AS78" s="74">
        <f>HLOOKUP(AR78,Data!$C$18:$D$21,2,FALSE)</f>
        <v>0.43</v>
      </c>
      <c r="AT78" s="27">
        <f t="shared" si="41"/>
        <v>0</v>
      </c>
      <c r="AU78" s="15">
        <v>0</v>
      </c>
      <c r="AV78" s="23" t="s">
        <v>48</v>
      </c>
      <c r="AW78" s="74">
        <f>HLOOKUP(AV78,Data!$C$18:$D$21,3,FALSE)</f>
        <v>0.51</v>
      </c>
      <c r="AX78" s="27">
        <f t="shared" si="42"/>
        <v>0</v>
      </c>
      <c r="AY78" s="15">
        <v>0</v>
      </c>
      <c r="AZ78" s="23" t="s">
        <v>48</v>
      </c>
      <c r="BA78" s="74">
        <f>HLOOKUP(AZ78,Data!$C$18:$D$21,4,FALSE)</f>
        <v>0.26</v>
      </c>
      <c r="BB78" s="27">
        <f t="shared" si="43"/>
        <v>0</v>
      </c>
      <c r="BC78" s="15">
        <v>0</v>
      </c>
      <c r="BD78" s="16" t="s">
        <v>50</v>
      </c>
      <c r="BE78" s="74">
        <f>VLOOKUP(BD78,Data!$B$4:$D$11,2,TRUE)</f>
        <v>37.299999999999997</v>
      </c>
      <c r="BF78" s="27">
        <f t="shared" si="44"/>
        <v>0</v>
      </c>
      <c r="BG78" s="15">
        <v>0</v>
      </c>
      <c r="BH78" s="16" t="s">
        <v>50</v>
      </c>
      <c r="BI78" s="74">
        <f>VLOOKUP(BH78,Data!$B$4:$D$11,3,TRUE)</f>
        <v>80</v>
      </c>
      <c r="BJ78" s="27">
        <f t="shared" si="45"/>
        <v>0</v>
      </c>
      <c r="BK78" s="15">
        <v>0</v>
      </c>
      <c r="BL78" s="16" t="s">
        <v>51</v>
      </c>
      <c r="BM78" s="74">
        <f>VLOOKUP(BL78,Data!$B$24:$E$26,2,FALSE)</f>
        <v>15.13</v>
      </c>
      <c r="BN78" s="27">
        <f t="shared" si="46"/>
        <v>0</v>
      </c>
      <c r="BO78" s="15">
        <v>0</v>
      </c>
      <c r="BP78" s="16" t="s">
        <v>51</v>
      </c>
      <c r="BQ78" s="74">
        <f>VLOOKUP(BP78,Data!$B$24:$E$26,3,FALSE)</f>
        <v>21.16</v>
      </c>
      <c r="BR78" s="27">
        <f t="shared" si="47"/>
        <v>0</v>
      </c>
      <c r="BS78" s="15">
        <v>112.419</v>
      </c>
      <c r="BT78" s="16" t="s">
        <v>52</v>
      </c>
      <c r="BU78" s="74">
        <f>VLOOKUP(BT78,Data!$B$24:$E$26,4,FALSE)</f>
        <v>42.61</v>
      </c>
      <c r="BV78" s="27">
        <f t="shared" si="48"/>
        <v>4790.1735899999994</v>
      </c>
      <c r="BW78" s="76">
        <f t="shared" si="49"/>
        <v>519.20053359159999</v>
      </c>
      <c r="BX78" s="77">
        <f t="shared" si="50"/>
        <v>0.2192569820910473</v>
      </c>
    </row>
    <row r="79" spans="2:76" ht="14.4" x14ac:dyDescent="0.3">
      <c r="B79" s="15">
        <v>72</v>
      </c>
      <c r="C79" s="26" t="s">
        <v>53</v>
      </c>
      <c r="D79" s="16" t="s">
        <v>62</v>
      </c>
      <c r="E79" s="73">
        <v>2404</v>
      </c>
      <c r="F79" s="19">
        <v>3</v>
      </c>
      <c r="G79" s="26" t="s">
        <v>39</v>
      </c>
      <c r="H79" s="16" t="s">
        <v>69</v>
      </c>
      <c r="I79" s="26" t="s">
        <v>41</v>
      </c>
      <c r="J79" s="16" t="s">
        <v>42</v>
      </c>
      <c r="K79" s="33">
        <v>6.5</v>
      </c>
      <c r="L79" s="17">
        <v>2.5</v>
      </c>
      <c r="M79" s="26" t="s">
        <v>66</v>
      </c>
      <c r="N79" s="21" t="s">
        <v>44</v>
      </c>
      <c r="O79" s="15">
        <v>0</v>
      </c>
      <c r="P79" s="16" t="s">
        <v>45</v>
      </c>
      <c r="Q79" s="74">
        <f>HLOOKUP(P79,Data!$C$28:$I$32,2,FALSE)</f>
        <v>9.7199999999999995E-2</v>
      </c>
      <c r="R79" s="27">
        <f t="shared" si="34"/>
        <v>0</v>
      </c>
      <c r="S79" s="15">
        <v>234950</v>
      </c>
      <c r="T79" s="16" t="s">
        <v>45</v>
      </c>
      <c r="U79" s="74">
        <f>HLOOKUP(T79,Data!$C$28:$I$32,3,FALSE)</f>
        <v>0.12089999999999999</v>
      </c>
      <c r="V79" s="27">
        <f t="shared" si="35"/>
        <v>28405.454999999998</v>
      </c>
      <c r="W79" s="75">
        <v>2237500</v>
      </c>
      <c r="X79" s="16" t="s">
        <v>61</v>
      </c>
      <c r="Y79" s="74">
        <f>HLOOKUP(X79,Data!$C$28:$I$32,4,FALSE)</f>
        <v>0.1203</v>
      </c>
      <c r="Z79" s="27">
        <f t="shared" si="36"/>
        <v>269171.25</v>
      </c>
      <c r="AA79" s="15">
        <v>0</v>
      </c>
      <c r="AB79" s="16" t="s">
        <v>45</v>
      </c>
      <c r="AC79" s="74">
        <f>HLOOKUP(AB79,Data!$C$28:$I$32,5,FALSE)</f>
        <v>0.17219999999999999</v>
      </c>
      <c r="AD79" s="27">
        <f t="shared" si="37"/>
        <v>0</v>
      </c>
      <c r="AE79" s="15">
        <v>52350</v>
      </c>
      <c r="AF79" s="16" t="s">
        <v>47</v>
      </c>
      <c r="AG79" s="74">
        <f>HLOOKUP(AF79,Data!$C$13:$D$16,2,FALSE)</f>
        <v>1.55</v>
      </c>
      <c r="AH79" s="27">
        <f t="shared" si="38"/>
        <v>81142.5</v>
      </c>
      <c r="AI79" s="15">
        <v>0</v>
      </c>
      <c r="AJ79" s="16" t="s">
        <v>47</v>
      </c>
      <c r="AK79" s="74">
        <f>HLOOKUP(AJ79,Data!$C$13:$D$16,3,FALSE)</f>
        <v>2.76</v>
      </c>
      <c r="AL79" s="27">
        <f t="shared" si="39"/>
        <v>0</v>
      </c>
      <c r="AM79" s="15">
        <v>220202</v>
      </c>
      <c r="AN79" s="16" t="s">
        <v>47</v>
      </c>
      <c r="AO79" s="74">
        <f>HLOOKUP(AN79,Data!$C$13:$D$16,4,FALSE)</f>
        <v>1.99</v>
      </c>
      <c r="AP79" s="27">
        <f t="shared" si="40"/>
        <v>438201.98</v>
      </c>
      <c r="AQ79" s="15">
        <v>0</v>
      </c>
      <c r="AR79" s="23" t="s">
        <v>48</v>
      </c>
      <c r="AS79" s="74">
        <f>HLOOKUP(AR79,Data!$C$18:$D$21,2,FALSE)</f>
        <v>0.43</v>
      </c>
      <c r="AT79" s="27">
        <f t="shared" si="41"/>
        <v>0</v>
      </c>
      <c r="AU79" s="15">
        <v>0</v>
      </c>
      <c r="AV79" s="23" t="s">
        <v>48</v>
      </c>
      <c r="AW79" s="74">
        <f>HLOOKUP(AV79,Data!$C$18:$D$21,3,FALSE)</f>
        <v>0.51</v>
      </c>
      <c r="AX79" s="27">
        <f t="shared" si="42"/>
        <v>0</v>
      </c>
      <c r="AY79" s="15">
        <v>21000</v>
      </c>
      <c r="AZ79" s="23" t="s">
        <v>48</v>
      </c>
      <c r="BA79" s="74">
        <f>HLOOKUP(AZ79,Data!$C$18:$D$21,4,FALSE)</f>
        <v>0.26</v>
      </c>
      <c r="BB79" s="27">
        <f t="shared" si="43"/>
        <v>5460</v>
      </c>
      <c r="BC79" s="15">
        <v>0</v>
      </c>
      <c r="BD79" s="16" t="s">
        <v>50</v>
      </c>
      <c r="BE79" s="74">
        <f>VLOOKUP(BD79,Data!$B$4:$D$11,2,TRUE)</f>
        <v>37.299999999999997</v>
      </c>
      <c r="BF79" s="27">
        <f t="shared" si="44"/>
        <v>0</v>
      </c>
      <c r="BG79" s="15">
        <v>0</v>
      </c>
      <c r="BH79" s="16" t="s">
        <v>50</v>
      </c>
      <c r="BI79" s="74">
        <f>VLOOKUP(BH79,Data!$B$4:$D$11,3,TRUE)</f>
        <v>80</v>
      </c>
      <c r="BJ79" s="27">
        <f t="shared" si="45"/>
        <v>0</v>
      </c>
      <c r="BK79" s="15">
        <v>0</v>
      </c>
      <c r="BL79" s="16" t="s">
        <v>51</v>
      </c>
      <c r="BM79" s="74">
        <f>VLOOKUP(BL79,Data!$B$24:$E$26,2,FALSE)</f>
        <v>15.13</v>
      </c>
      <c r="BN79" s="27">
        <f t="shared" si="46"/>
        <v>0</v>
      </c>
      <c r="BO79" s="15">
        <v>0</v>
      </c>
      <c r="BP79" s="16" t="s">
        <v>51</v>
      </c>
      <c r="BQ79" s="74">
        <f>VLOOKUP(BP79,Data!$B$24:$E$26,3,FALSE)</f>
        <v>21.16</v>
      </c>
      <c r="BR79" s="27">
        <f t="shared" si="47"/>
        <v>0</v>
      </c>
      <c r="BS79" s="15">
        <v>0</v>
      </c>
      <c r="BT79" s="16" t="s">
        <v>52</v>
      </c>
      <c r="BU79" s="74">
        <f>VLOOKUP(BT79,Data!$B$24:$E$26,4,FALSE)</f>
        <v>42.61</v>
      </c>
      <c r="BV79" s="27">
        <f t="shared" si="48"/>
        <v>0</v>
      </c>
      <c r="BW79" s="76">
        <f t="shared" si="49"/>
        <v>822.38118499999996</v>
      </c>
      <c r="BX79" s="77">
        <f t="shared" si="50"/>
        <v>0.3420886792845258</v>
      </c>
    </row>
    <row r="80" spans="2:76" ht="14.4" x14ac:dyDescent="0.3">
      <c r="B80" s="15">
        <v>73</v>
      </c>
      <c r="C80" s="26" t="s">
        <v>68</v>
      </c>
      <c r="D80" s="16" t="s">
        <v>62</v>
      </c>
      <c r="E80" s="73">
        <v>1930</v>
      </c>
      <c r="F80" s="19">
        <v>3</v>
      </c>
      <c r="G80" s="26" t="s">
        <v>39</v>
      </c>
      <c r="H80" s="16" t="s">
        <v>54</v>
      </c>
      <c r="I80" s="26" t="s">
        <v>67</v>
      </c>
      <c r="J80" s="16" t="s">
        <v>42</v>
      </c>
      <c r="K80" s="33">
        <v>5.5</v>
      </c>
      <c r="L80" s="17">
        <v>1.5</v>
      </c>
      <c r="M80" s="26" t="s">
        <v>81</v>
      </c>
      <c r="N80" s="21" t="s">
        <v>95</v>
      </c>
      <c r="O80" s="15">
        <v>402912</v>
      </c>
      <c r="P80" s="16" t="s">
        <v>45</v>
      </c>
      <c r="Q80" s="74">
        <f>HLOOKUP(P80,Data!$C$28:$I$32,2,FALSE)</f>
        <v>9.7199999999999995E-2</v>
      </c>
      <c r="R80" s="27">
        <f t="shared" si="34"/>
        <v>39163.046399999999</v>
      </c>
      <c r="S80" s="15">
        <v>0</v>
      </c>
      <c r="T80" s="16" t="s">
        <v>45</v>
      </c>
      <c r="U80" s="74">
        <f>HLOOKUP(T80,Data!$C$28:$I$32,3,FALSE)</f>
        <v>0.12089999999999999</v>
      </c>
      <c r="V80" s="27">
        <f t="shared" si="35"/>
        <v>0</v>
      </c>
      <c r="W80" s="75">
        <v>1616484</v>
      </c>
      <c r="X80" s="16" t="s">
        <v>45</v>
      </c>
      <c r="Y80" s="74">
        <f>HLOOKUP(X80,Data!$C$28:$I$32,4,FALSE)</f>
        <v>0.14949999999999999</v>
      </c>
      <c r="Z80" s="27">
        <f t="shared" si="36"/>
        <v>241664.35799999998</v>
      </c>
      <c r="AA80" s="15">
        <v>0</v>
      </c>
      <c r="AB80" s="16" t="s">
        <v>45</v>
      </c>
      <c r="AC80" s="74">
        <f>HLOOKUP(AB80,Data!$C$28:$I$32,5,FALSE)</f>
        <v>0.17219999999999999</v>
      </c>
      <c r="AD80" s="27">
        <f t="shared" si="37"/>
        <v>0</v>
      </c>
      <c r="AE80" s="15">
        <v>33306</v>
      </c>
      <c r="AF80" s="16" t="s">
        <v>47</v>
      </c>
      <c r="AG80" s="74">
        <f>HLOOKUP(AF80,Data!$C$13:$D$16,2,FALSE)</f>
        <v>1.55</v>
      </c>
      <c r="AH80" s="27">
        <f t="shared" si="38"/>
        <v>51624.3</v>
      </c>
      <c r="AI80" s="28">
        <v>0</v>
      </c>
      <c r="AJ80" s="16" t="s">
        <v>47</v>
      </c>
      <c r="AK80" s="74">
        <f>HLOOKUP(AJ80,Data!$C$13:$D$16,3,FALSE)</f>
        <v>2.76</v>
      </c>
      <c r="AL80" s="27">
        <f t="shared" si="39"/>
        <v>0</v>
      </c>
      <c r="AM80" s="28">
        <v>122902</v>
      </c>
      <c r="AN80" s="16" t="s">
        <v>47</v>
      </c>
      <c r="AO80" s="74">
        <f>HLOOKUP(AN80,Data!$C$13:$D$16,4,FALSE)</f>
        <v>1.99</v>
      </c>
      <c r="AP80" s="27">
        <f t="shared" si="40"/>
        <v>244574.98</v>
      </c>
      <c r="AQ80" s="15">
        <v>0</v>
      </c>
      <c r="AR80" s="23" t="s">
        <v>48</v>
      </c>
      <c r="AS80" s="74">
        <f>HLOOKUP(AR80,Data!$C$18:$D$21,2,FALSE)</f>
        <v>0.43</v>
      </c>
      <c r="AT80" s="27">
        <f t="shared" si="41"/>
        <v>0</v>
      </c>
      <c r="AU80" s="15">
        <v>0</v>
      </c>
      <c r="AV80" s="23" t="s">
        <v>48</v>
      </c>
      <c r="AW80" s="74">
        <f>HLOOKUP(AV80,Data!$C$18:$D$21,3,FALSE)</f>
        <v>0.51</v>
      </c>
      <c r="AX80" s="27">
        <f t="shared" si="42"/>
        <v>0</v>
      </c>
      <c r="AY80" s="15">
        <v>4879</v>
      </c>
      <c r="AZ80" s="23" t="s">
        <v>48</v>
      </c>
      <c r="BA80" s="74">
        <f>HLOOKUP(AZ80,Data!$C$18:$D$21,4,FALSE)</f>
        <v>0.26</v>
      </c>
      <c r="BB80" s="27">
        <f t="shared" si="43"/>
        <v>1268.54</v>
      </c>
      <c r="BC80" s="15">
        <v>0</v>
      </c>
      <c r="BD80" s="16" t="s">
        <v>50</v>
      </c>
      <c r="BE80" s="74">
        <f>VLOOKUP(BD80,Data!$B$4:$D$11,2,TRUE)</f>
        <v>37.299999999999997</v>
      </c>
      <c r="BF80" s="27">
        <f t="shared" si="44"/>
        <v>0</v>
      </c>
      <c r="BG80" s="15">
        <v>0</v>
      </c>
      <c r="BH80" s="16" t="s">
        <v>50</v>
      </c>
      <c r="BI80" s="74">
        <f>VLOOKUP(BH80,Data!$B$4:$D$11,3,TRUE)</f>
        <v>80</v>
      </c>
      <c r="BJ80" s="27">
        <f t="shared" si="45"/>
        <v>0</v>
      </c>
      <c r="BK80" s="15">
        <v>0</v>
      </c>
      <c r="BL80" s="16" t="s">
        <v>51</v>
      </c>
      <c r="BM80" s="74">
        <f>VLOOKUP(BL80,Data!$B$24:$E$26,2,FALSE)</f>
        <v>15.13</v>
      </c>
      <c r="BN80" s="27">
        <f t="shared" si="46"/>
        <v>0</v>
      </c>
      <c r="BO80" s="15">
        <v>0</v>
      </c>
      <c r="BP80" s="16" t="s">
        <v>51</v>
      </c>
      <c r="BQ80" s="74">
        <f>VLOOKUP(BP80,Data!$B$24:$E$26,3,FALSE)</f>
        <v>21.16</v>
      </c>
      <c r="BR80" s="27">
        <f t="shared" si="47"/>
        <v>0</v>
      </c>
      <c r="BS80" s="15">
        <v>0</v>
      </c>
      <c r="BT80" s="16" t="s">
        <v>52</v>
      </c>
      <c r="BU80" s="74">
        <f>VLOOKUP(BT80,Data!$B$24:$E$26,4,FALSE)</f>
        <v>42.61</v>
      </c>
      <c r="BV80" s="27">
        <f t="shared" si="48"/>
        <v>0</v>
      </c>
      <c r="BW80" s="76">
        <f t="shared" si="49"/>
        <v>578.29522439999994</v>
      </c>
      <c r="BX80" s="77">
        <f t="shared" si="50"/>
        <v>0.29963483129533675</v>
      </c>
    </row>
    <row r="81" spans="2:76" ht="14.4" x14ac:dyDescent="0.3">
      <c r="B81" s="15">
        <v>74</v>
      </c>
      <c r="C81" s="26" t="s">
        <v>53</v>
      </c>
      <c r="D81" s="16" t="s">
        <v>38</v>
      </c>
      <c r="E81" s="73">
        <v>8748</v>
      </c>
      <c r="F81" s="19">
        <v>7</v>
      </c>
      <c r="G81" s="26" t="s">
        <v>39</v>
      </c>
      <c r="H81" s="16" t="s">
        <v>40</v>
      </c>
      <c r="I81" s="26" t="s">
        <v>41</v>
      </c>
      <c r="J81" s="16" t="s">
        <v>42</v>
      </c>
      <c r="K81" s="33">
        <v>6</v>
      </c>
      <c r="L81" s="17">
        <v>2.5</v>
      </c>
      <c r="M81" s="26" t="s">
        <v>81</v>
      </c>
      <c r="N81" s="21" t="s">
        <v>44</v>
      </c>
      <c r="O81" s="15">
        <v>0</v>
      </c>
      <c r="P81" s="16" t="s">
        <v>45</v>
      </c>
      <c r="Q81" s="74">
        <f>HLOOKUP(P81,Data!$C$28:$I$32,2,FALSE)</f>
        <v>9.7199999999999995E-2</v>
      </c>
      <c r="R81" s="27">
        <f t="shared" si="34"/>
        <v>0</v>
      </c>
      <c r="S81" s="15">
        <v>0</v>
      </c>
      <c r="T81" s="16" t="s">
        <v>45</v>
      </c>
      <c r="U81" s="74">
        <f>HLOOKUP(T81,Data!$C$28:$I$32,3,FALSE)</f>
        <v>0.12089999999999999</v>
      </c>
      <c r="V81" s="27">
        <f t="shared" si="35"/>
        <v>0</v>
      </c>
      <c r="W81" s="75">
        <v>12006497</v>
      </c>
      <c r="X81" s="16" t="s">
        <v>45</v>
      </c>
      <c r="Y81" s="74">
        <f>HLOOKUP(X81,Data!$C$28:$I$32,4,FALSE)</f>
        <v>0.14949999999999999</v>
      </c>
      <c r="Z81" s="27">
        <f t="shared" si="36"/>
        <v>1794971.3014999998</v>
      </c>
      <c r="AA81" s="15">
        <v>0</v>
      </c>
      <c r="AB81" s="16" t="s">
        <v>45</v>
      </c>
      <c r="AC81" s="74">
        <f>HLOOKUP(AB81,Data!$C$28:$I$32,5,FALSE)</f>
        <v>0.17219999999999999</v>
      </c>
      <c r="AD81" s="27">
        <f t="shared" si="37"/>
        <v>0</v>
      </c>
      <c r="AE81" s="15">
        <v>0</v>
      </c>
      <c r="AF81" s="16" t="s">
        <v>47</v>
      </c>
      <c r="AG81" s="74">
        <f>HLOOKUP(AF81,Data!$C$13:$D$16,2,FALSE)</f>
        <v>1.55</v>
      </c>
      <c r="AH81" s="27">
        <f t="shared" si="38"/>
        <v>0</v>
      </c>
      <c r="AI81" s="15">
        <v>0</v>
      </c>
      <c r="AJ81" s="16" t="s">
        <v>47</v>
      </c>
      <c r="AK81" s="74">
        <f>HLOOKUP(AJ81,Data!$C$13:$D$16,3,FALSE)</f>
        <v>2.76</v>
      </c>
      <c r="AL81" s="27">
        <f t="shared" si="39"/>
        <v>0</v>
      </c>
      <c r="AM81" s="15">
        <v>343509</v>
      </c>
      <c r="AN81" s="16" t="s">
        <v>47</v>
      </c>
      <c r="AO81" s="74">
        <f>HLOOKUP(AN81,Data!$C$13:$D$16,4,FALSE)</f>
        <v>1.99</v>
      </c>
      <c r="AP81" s="27">
        <f t="shared" si="40"/>
        <v>683582.91</v>
      </c>
      <c r="AQ81" s="15">
        <v>0</v>
      </c>
      <c r="AR81" s="23" t="s">
        <v>48</v>
      </c>
      <c r="AS81" s="74">
        <f>HLOOKUP(AR81,Data!$C$18:$D$21,2,FALSE)</f>
        <v>0.43</v>
      </c>
      <c r="AT81" s="27">
        <f t="shared" si="41"/>
        <v>0</v>
      </c>
      <c r="AU81" s="15">
        <v>0</v>
      </c>
      <c r="AV81" s="23" t="s">
        <v>48</v>
      </c>
      <c r="AW81" s="74">
        <f>HLOOKUP(AV81,Data!$C$18:$D$21,3,FALSE)</f>
        <v>0.51</v>
      </c>
      <c r="AX81" s="27">
        <f t="shared" si="42"/>
        <v>0</v>
      </c>
      <c r="AY81" s="15">
        <v>0</v>
      </c>
      <c r="AZ81" s="23" t="s">
        <v>48</v>
      </c>
      <c r="BA81" s="74">
        <f>HLOOKUP(AZ81,Data!$C$18:$D$21,4,FALSE)</f>
        <v>0.26</v>
      </c>
      <c r="BB81" s="27">
        <f t="shared" si="43"/>
        <v>0</v>
      </c>
      <c r="BC81" s="15">
        <v>0</v>
      </c>
      <c r="BD81" s="16" t="s">
        <v>50</v>
      </c>
      <c r="BE81" s="74">
        <f>VLOOKUP(BD81,Data!$B$4:$D$11,2,TRUE)</f>
        <v>37.299999999999997</v>
      </c>
      <c r="BF81" s="27">
        <f t="shared" si="44"/>
        <v>0</v>
      </c>
      <c r="BG81" s="15">
        <v>0</v>
      </c>
      <c r="BH81" s="16" t="s">
        <v>50</v>
      </c>
      <c r="BI81" s="74">
        <f>VLOOKUP(BH81,Data!$B$4:$D$11,3,TRUE)</f>
        <v>80</v>
      </c>
      <c r="BJ81" s="27">
        <f t="shared" si="45"/>
        <v>0</v>
      </c>
      <c r="BK81" s="15">
        <v>0</v>
      </c>
      <c r="BL81" s="16" t="s">
        <v>51</v>
      </c>
      <c r="BM81" s="74">
        <f>VLOOKUP(BL81,Data!$B$24:$E$26,2,FALSE)</f>
        <v>15.13</v>
      </c>
      <c r="BN81" s="27">
        <f t="shared" si="46"/>
        <v>0</v>
      </c>
      <c r="BO81" s="15">
        <v>0</v>
      </c>
      <c r="BP81" s="16" t="s">
        <v>51</v>
      </c>
      <c r="BQ81" s="74">
        <f>VLOOKUP(BP81,Data!$B$24:$E$26,3,FALSE)</f>
        <v>21.16</v>
      </c>
      <c r="BR81" s="27">
        <f t="shared" si="47"/>
        <v>0</v>
      </c>
      <c r="BS81" s="15">
        <v>51</v>
      </c>
      <c r="BT81" s="16" t="s">
        <v>52</v>
      </c>
      <c r="BU81" s="74">
        <f>VLOOKUP(BT81,Data!$B$24:$E$26,4,FALSE)</f>
        <v>42.61</v>
      </c>
      <c r="BV81" s="27">
        <f t="shared" si="48"/>
        <v>2173.11</v>
      </c>
      <c r="BW81" s="76">
        <f t="shared" si="49"/>
        <v>2480.7273214999996</v>
      </c>
      <c r="BX81" s="77">
        <f t="shared" si="50"/>
        <v>0.28357651137402828</v>
      </c>
    </row>
    <row r="82" spans="2:76" ht="14.4" x14ac:dyDescent="0.3">
      <c r="B82" s="15">
        <v>75</v>
      </c>
      <c r="C82" s="26" t="s">
        <v>73</v>
      </c>
      <c r="D82" s="16" t="s">
        <v>38</v>
      </c>
      <c r="E82" s="73">
        <v>1163</v>
      </c>
      <c r="F82" s="19">
        <v>1</v>
      </c>
      <c r="G82" s="26" t="s">
        <v>39</v>
      </c>
      <c r="H82" s="16" t="s">
        <v>54</v>
      </c>
      <c r="I82" s="26" t="s">
        <v>67</v>
      </c>
      <c r="J82" s="16" t="s">
        <v>59</v>
      </c>
      <c r="K82" s="33">
        <v>6.2350000000000003</v>
      </c>
      <c r="L82" s="17">
        <v>5.5</v>
      </c>
      <c r="M82" s="26" t="s">
        <v>89</v>
      </c>
      <c r="N82" s="21" t="s">
        <v>44</v>
      </c>
      <c r="O82" s="15">
        <v>668770.64199999999</v>
      </c>
      <c r="P82" s="16" t="s">
        <v>45</v>
      </c>
      <c r="Q82" s="74">
        <f>HLOOKUP(P82,Data!$C$28:$I$32,2,FALSE)</f>
        <v>9.7199999999999995E-2</v>
      </c>
      <c r="R82" s="27">
        <f t="shared" si="34"/>
        <v>65004.506402399995</v>
      </c>
      <c r="S82" s="15">
        <v>0</v>
      </c>
      <c r="T82" s="16" t="s">
        <v>45</v>
      </c>
      <c r="U82" s="74">
        <f>HLOOKUP(T82,Data!$C$28:$I$32,3,FALSE)</f>
        <v>0.12089999999999999</v>
      </c>
      <c r="V82" s="27">
        <f t="shared" si="35"/>
        <v>0</v>
      </c>
      <c r="W82" s="75">
        <v>171058.1</v>
      </c>
      <c r="X82" s="16" t="s">
        <v>61</v>
      </c>
      <c r="Y82" s="74">
        <f>HLOOKUP(X82,Data!$C$28:$I$32,4,FALSE)</f>
        <v>0.1203</v>
      </c>
      <c r="Z82" s="27">
        <f t="shared" si="36"/>
        <v>20578.289430000001</v>
      </c>
      <c r="AA82" s="15">
        <v>0</v>
      </c>
      <c r="AB82" s="16" t="s">
        <v>45</v>
      </c>
      <c r="AC82" s="74">
        <f>HLOOKUP(AB82,Data!$C$28:$I$32,5,FALSE)</f>
        <v>0.17219999999999999</v>
      </c>
      <c r="AD82" s="27">
        <f t="shared" si="37"/>
        <v>0</v>
      </c>
      <c r="AE82" s="15">
        <v>59712.538</v>
      </c>
      <c r="AF82" s="16" t="s">
        <v>47</v>
      </c>
      <c r="AG82" s="74">
        <f>HLOOKUP(AF82,Data!$C$13:$D$16,2,FALSE)</f>
        <v>1.55</v>
      </c>
      <c r="AH82" s="27">
        <f t="shared" si="38"/>
        <v>92554.433900000004</v>
      </c>
      <c r="AI82" s="28">
        <v>20367.963</v>
      </c>
      <c r="AJ82" s="16" t="s">
        <v>47</v>
      </c>
      <c r="AK82" s="74">
        <f>HLOOKUP(AJ82,Data!$C$13:$D$16,3,FALSE)</f>
        <v>2.76</v>
      </c>
      <c r="AL82" s="27">
        <f t="shared" si="39"/>
        <v>56215.577879999997</v>
      </c>
      <c r="AM82" s="28">
        <v>3590.8980000000001</v>
      </c>
      <c r="AN82" s="16" t="s">
        <v>47</v>
      </c>
      <c r="AO82" s="74">
        <f>HLOOKUP(AN82,Data!$C$13:$D$16,4,FALSE)</f>
        <v>1.99</v>
      </c>
      <c r="AP82" s="27">
        <f t="shared" si="40"/>
        <v>7145.8870200000001</v>
      </c>
      <c r="AQ82" s="15">
        <v>0</v>
      </c>
      <c r="AR82" s="23" t="s">
        <v>48</v>
      </c>
      <c r="AS82" s="74">
        <f>HLOOKUP(AR82,Data!$C$18:$D$21,2,FALSE)</f>
        <v>0.43</v>
      </c>
      <c r="AT82" s="27">
        <f t="shared" si="41"/>
        <v>0</v>
      </c>
      <c r="AU82" s="15">
        <v>0</v>
      </c>
      <c r="AV82" s="23" t="s">
        <v>48</v>
      </c>
      <c r="AW82" s="74">
        <f>HLOOKUP(AV82,Data!$C$18:$D$21,3,FALSE)</f>
        <v>0.51</v>
      </c>
      <c r="AX82" s="27">
        <f t="shared" si="42"/>
        <v>0</v>
      </c>
      <c r="AY82" s="15">
        <v>0</v>
      </c>
      <c r="AZ82" s="23" t="s">
        <v>48</v>
      </c>
      <c r="BA82" s="74">
        <f>HLOOKUP(AZ82,Data!$C$18:$D$21,4,FALSE)</f>
        <v>0.26</v>
      </c>
      <c r="BB82" s="27">
        <f t="shared" si="43"/>
        <v>0</v>
      </c>
      <c r="BC82" s="15">
        <v>0</v>
      </c>
      <c r="BD82" s="16" t="s">
        <v>50</v>
      </c>
      <c r="BE82" s="74">
        <f>VLOOKUP(BD82,Data!$B$4:$D$11,2,TRUE)</f>
        <v>37.299999999999997</v>
      </c>
      <c r="BF82" s="27">
        <f t="shared" si="44"/>
        <v>0</v>
      </c>
      <c r="BG82" s="15">
        <v>0</v>
      </c>
      <c r="BH82" s="16" t="s">
        <v>50</v>
      </c>
      <c r="BI82" s="74">
        <f>VLOOKUP(BH82,Data!$B$4:$D$11,3,TRUE)</f>
        <v>80</v>
      </c>
      <c r="BJ82" s="27">
        <f t="shared" si="45"/>
        <v>0</v>
      </c>
      <c r="BK82" s="15">
        <v>359</v>
      </c>
      <c r="BL82" s="16" t="s">
        <v>51</v>
      </c>
      <c r="BM82" s="74">
        <f>VLOOKUP(BL82,Data!$B$24:$E$26,2,FALSE)</f>
        <v>15.13</v>
      </c>
      <c r="BN82" s="27">
        <f t="shared" si="46"/>
        <v>5431.67</v>
      </c>
      <c r="BO82" s="15">
        <v>0</v>
      </c>
      <c r="BP82" s="16" t="s">
        <v>51</v>
      </c>
      <c r="BQ82" s="74">
        <f>VLOOKUP(BP82,Data!$B$24:$E$26,3,FALSE)</f>
        <v>21.16</v>
      </c>
      <c r="BR82" s="27">
        <f t="shared" si="47"/>
        <v>0</v>
      </c>
      <c r="BS82" s="15">
        <v>0</v>
      </c>
      <c r="BT82" s="16" t="s">
        <v>52</v>
      </c>
      <c r="BU82" s="74">
        <f>VLOOKUP(BT82,Data!$B$24:$E$26,4,FALSE)</f>
        <v>42.61</v>
      </c>
      <c r="BV82" s="27">
        <f t="shared" si="48"/>
        <v>0</v>
      </c>
      <c r="BW82" s="76">
        <f t="shared" si="49"/>
        <v>246.93036463240003</v>
      </c>
      <c r="BX82" s="77">
        <f t="shared" si="50"/>
        <v>0.21232189564264833</v>
      </c>
    </row>
    <row r="83" spans="2:76" s="55" customFormat="1" ht="14.4" x14ac:dyDescent="0.3">
      <c r="B83" s="15">
        <v>76</v>
      </c>
      <c r="C83" s="26" t="s">
        <v>37</v>
      </c>
      <c r="D83" s="16" t="s">
        <v>38</v>
      </c>
      <c r="E83" s="73">
        <v>2575</v>
      </c>
      <c r="F83" s="19">
        <v>4</v>
      </c>
      <c r="G83" s="26" t="s">
        <v>83</v>
      </c>
      <c r="H83" s="16" t="s">
        <v>54</v>
      </c>
      <c r="I83" s="26" t="s">
        <v>41</v>
      </c>
      <c r="J83" s="16" t="s">
        <v>59</v>
      </c>
      <c r="K83" s="33">
        <v>7.5</v>
      </c>
      <c r="L83" s="17">
        <v>4</v>
      </c>
      <c r="M83" s="26" t="s">
        <v>89</v>
      </c>
      <c r="N83" s="21" t="s">
        <v>44</v>
      </c>
      <c r="O83" s="15">
        <v>1391045.872</v>
      </c>
      <c r="P83" s="16" t="s">
        <v>45</v>
      </c>
      <c r="Q83" s="74">
        <f>HLOOKUP(P83,Data!$C$28:$I$32,2,FALSE)</f>
        <v>9.7199999999999995E-2</v>
      </c>
      <c r="R83" s="27">
        <f t="shared" si="34"/>
        <v>135209.65875839998</v>
      </c>
      <c r="S83" s="15">
        <v>1006116.208</v>
      </c>
      <c r="T83" s="16" t="s">
        <v>45</v>
      </c>
      <c r="U83" s="74">
        <f>HLOOKUP(T83,Data!$C$28:$I$32,3,FALSE)</f>
        <v>0.12089999999999999</v>
      </c>
      <c r="V83" s="27">
        <f t="shared" si="35"/>
        <v>121639.4495472</v>
      </c>
      <c r="W83" s="75">
        <v>0</v>
      </c>
      <c r="X83" s="16" t="s">
        <v>45</v>
      </c>
      <c r="Y83" s="74">
        <f>HLOOKUP(X83,Data!$C$28:$I$32,4,FALSE)</f>
        <v>0.14949999999999999</v>
      </c>
      <c r="Z83" s="27">
        <f t="shared" si="36"/>
        <v>0</v>
      </c>
      <c r="AA83" s="15">
        <v>242593.272</v>
      </c>
      <c r="AB83" s="16" t="s">
        <v>78</v>
      </c>
      <c r="AC83" s="74">
        <f>HLOOKUP(AB83,Data!$C$28:$I$32,5,FALSE)</f>
        <v>7.1900000000000006E-2</v>
      </c>
      <c r="AD83" s="27">
        <f t="shared" si="37"/>
        <v>17442.4562568</v>
      </c>
      <c r="AE83" s="15">
        <v>119380</v>
      </c>
      <c r="AF83" s="16" t="s">
        <v>47</v>
      </c>
      <c r="AG83" s="74">
        <f>HLOOKUP(AF83,Data!$C$13:$D$16,2,FALSE)</f>
        <v>1.55</v>
      </c>
      <c r="AH83" s="27">
        <f t="shared" si="38"/>
        <v>185039</v>
      </c>
      <c r="AI83" s="15">
        <v>0</v>
      </c>
      <c r="AJ83" s="16" t="s">
        <v>47</v>
      </c>
      <c r="AK83" s="74">
        <f>HLOOKUP(AJ83,Data!$C$13:$D$16,3,FALSE)</f>
        <v>2.76</v>
      </c>
      <c r="AL83" s="27">
        <f t="shared" si="39"/>
        <v>0</v>
      </c>
      <c r="AM83" s="15">
        <v>17363.400000000001</v>
      </c>
      <c r="AN83" s="16" t="s">
        <v>47</v>
      </c>
      <c r="AO83" s="74">
        <f>HLOOKUP(AN83,Data!$C$13:$D$16,4,FALSE)</f>
        <v>1.99</v>
      </c>
      <c r="AP83" s="27">
        <f t="shared" si="40"/>
        <v>34553.166000000005</v>
      </c>
      <c r="AQ83" s="15">
        <v>0</v>
      </c>
      <c r="AR83" s="23" t="s">
        <v>48</v>
      </c>
      <c r="AS83" s="74">
        <f>HLOOKUP(AR83,Data!$C$18:$D$21,2,FALSE)</f>
        <v>0.43</v>
      </c>
      <c r="AT83" s="27">
        <f t="shared" si="41"/>
        <v>0</v>
      </c>
      <c r="AU83" s="15">
        <v>0</v>
      </c>
      <c r="AV83" s="23" t="s">
        <v>48</v>
      </c>
      <c r="AW83" s="74">
        <f>HLOOKUP(AV83,Data!$C$18:$D$21,3,FALSE)</f>
        <v>0.51</v>
      </c>
      <c r="AX83" s="27">
        <f t="shared" si="42"/>
        <v>0</v>
      </c>
      <c r="AY83" s="15">
        <v>0</v>
      </c>
      <c r="AZ83" s="23" t="s">
        <v>48</v>
      </c>
      <c r="BA83" s="74">
        <f>HLOOKUP(AZ83,Data!$C$18:$D$21,4,FALSE)</f>
        <v>0.26</v>
      </c>
      <c r="BB83" s="27">
        <f t="shared" si="43"/>
        <v>0</v>
      </c>
      <c r="BC83" s="15">
        <v>0</v>
      </c>
      <c r="BD83" s="16" t="s">
        <v>50</v>
      </c>
      <c r="BE83" s="74">
        <f>VLOOKUP(BD83,Data!$B$4:$D$11,2,TRUE)</f>
        <v>37.299999999999997</v>
      </c>
      <c r="BF83" s="27">
        <f t="shared" si="44"/>
        <v>0</v>
      </c>
      <c r="BG83" s="15">
        <v>0</v>
      </c>
      <c r="BH83" s="16" t="s">
        <v>50</v>
      </c>
      <c r="BI83" s="74">
        <f>VLOOKUP(BH83,Data!$B$4:$D$11,3,TRUE)</f>
        <v>80</v>
      </c>
      <c r="BJ83" s="27">
        <f t="shared" si="45"/>
        <v>0</v>
      </c>
      <c r="BK83" s="15">
        <v>0</v>
      </c>
      <c r="BL83" s="16" t="s">
        <v>51</v>
      </c>
      <c r="BM83" s="74">
        <f>VLOOKUP(BL83,Data!$B$24:$E$26,2,FALSE)</f>
        <v>15.13</v>
      </c>
      <c r="BN83" s="27">
        <f t="shared" si="46"/>
        <v>0</v>
      </c>
      <c r="BO83" s="15">
        <v>0</v>
      </c>
      <c r="BP83" s="16" t="s">
        <v>51</v>
      </c>
      <c r="BQ83" s="74">
        <f>VLOOKUP(BP83,Data!$B$24:$E$26,3,FALSE)</f>
        <v>21.16</v>
      </c>
      <c r="BR83" s="27">
        <f t="shared" si="47"/>
        <v>0</v>
      </c>
      <c r="BS83" s="15">
        <v>0</v>
      </c>
      <c r="BT83" s="16" t="s">
        <v>52</v>
      </c>
      <c r="BU83" s="74">
        <f>VLOOKUP(BT83,Data!$B$24:$E$26,4,FALSE)</f>
        <v>42.61</v>
      </c>
      <c r="BV83" s="27">
        <f t="shared" si="48"/>
        <v>0</v>
      </c>
      <c r="BW83" s="76">
        <f t="shared" si="49"/>
        <v>493.88373056239993</v>
      </c>
      <c r="BX83" s="77">
        <f t="shared" si="50"/>
        <v>0.19179950701452425</v>
      </c>
    </row>
    <row r="84" spans="2:76" s="55" customFormat="1" ht="14.4" x14ac:dyDescent="0.3">
      <c r="B84" s="15">
        <v>77</v>
      </c>
      <c r="C84" s="26" t="s">
        <v>53</v>
      </c>
      <c r="D84" s="16" t="s">
        <v>38</v>
      </c>
      <c r="E84" s="73">
        <v>4787</v>
      </c>
      <c r="F84" s="19">
        <v>6</v>
      </c>
      <c r="G84" s="26" t="s">
        <v>39</v>
      </c>
      <c r="H84" s="16" t="s">
        <v>40</v>
      </c>
      <c r="I84" s="26" t="s">
        <v>41</v>
      </c>
      <c r="J84" s="16" t="s">
        <v>42</v>
      </c>
      <c r="K84" s="33">
        <v>6</v>
      </c>
      <c r="L84" s="17">
        <v>2.5</v>
      </c>
      <c r="M84" s="26" t="s">
        <v>43</v>
      </c>
      <c r="N84" s="21" t="s">
        <v>44</v>
      </c>
      <c r="O84" s="15">
        <v>0</v>
      </c>
      <c r="P84" s="16" t="s">
        <v>45</v>
      </c>
      <c r="Q84" s="74">
        <f>HLOOKUP(P84,Data!$C$28:$I$32,2,FALSE)</f>
        <v>9.7199999999999995E-2</v>
      </c>
      <c r="R84" s="27">
        <f t="shared" si="34"/>
        <v>0</v>
      </c>
      <c r="S84" s="15">
        <v>0</v>
      </c>
      <c r="T84" s="16" t="s">
        <v>45</v>
      </c>
      <c r="U84" s="74">
        <f>HLOOKUP(T84,Data!$C$28:$I$32,3,FALSE)</f>
        <v>0.12089999999999999</v>
      </c>
      <c r="V84" s="27">
        <f t="shared" si="35"/>
        <v>0</v>
      </c>
      <c r="W84" s="75">
        <v>5723082</v>
      </c>
      <c r="X84" s="16" t="s">
        <v>61</v>
      </c>
      <c r="Y84" s="74">
        <f>HLOOKUP(X84,Data!$C$28:$I$32,4,FALSE)</f>
        <v>0.1203</v>
      </c>
      <c r="Z84" s="27">
        <f t="shared" si="36"/>
        <v>688486.76459999999</v>
      </c>
      <c r="AA84" s="15">
        <v>0</v>
      </c>
      <c r="AB84" s="16" t="s">
        <v>45</v>
      </c>
      <c r="AC84" s="74">
        <f>HLOOKUP(AB84,Data!$C$28:$I$32,5,FALSE)</f>
        <v>0.17219999999999999</v>
      </c>
      <c r="AD84" s="27">
        <f t="shared" si="37"/>
        <v>0</v>
      </c>
      <c r="AE84" s="15">
        <v>0</v>
      </c>
      <c r="AF84" s="16" t="s">
        <v>47</v>
      </c>
      <c r="AG84" s="74">
        <f>HLOOKUP(AF84,Data!$C$13:$D$16,2,FALSE)</f>
        <v>1.55</v>
      </c>
      <c r="AH84" s="27">
        <f t="shared" si="38"/>
        <v>0</v>
      </c>
      <c r="AI84" s="15">
        <v>0</v>
      </c>
      <c r="AJ84" s="16" t="s">
        <v>47</v>
      </c>
      <c r="AK84" s="74">
        <f>HLOOKUP(AJ84,Data!$C$13:$D$16,3,FALSE)</f>
        <v>2.76</v>
      </c>
      <c r="AL84" s="27">
        <f t="shared" si="39"/>
        <v>0</v>
      </c>
      <c r="AM84" s="15">
        <v>241469</v>
      </c>
      <c r="AN84" s="16" t="s">
        <v>47</v>
      </c>
      <c r="AO84" s="74">
        <f>HLOOKUP(AN84,Data!$C$13:$D$16,4,FALSE)</f>
        <v>1.99</v>
      </c>
      <c r="AP84" s="27">
        <f t="shared" si="40"/>
        <v>480523.31</v>
      </c>
      <c r="AQ84" s="15">
        <v>0</v>
      </c>
      <c r="AR84" s="23" t="s">
        <v>48</v>
      </c>
      <c r="AS84" s="74">
        <f>HLOOKUP(AR84,Data!$C$18:$D$21,2,FALSE)</f>
        <v>0.43</v>
      </c>
      <c r="AT84" s="27">
        <f t="shared" si="41"/>
        <v>0</v>
      </c>
      <c r="AU84" s="15">
        <v>0</v>
      </c>
      <c r="AV84" s="23" t="s">
        <v>48</v>
      </c>
      <c r="AW84" s="74">
        <f>HLOOKUP(AV84,Data!$C$18:$D$21,3,FALSE)</f>
        <v>0.51</v>
      </c>
      <c r="AX84" s="27">
        <f t="shared" si="42"/>
        <v>0</v>
      </c>
      <c r="AY84" s="15">
        <v>0</v>
      </c>
      <c r="AZ84" s="23" t="s">
        <v>48</v>
      </c>
      <c r="BA84" s="74">
        <f>HLOOKUP(AZ84,Data!$C$18:$D$21,4,FALSE)</f>
        <v>0.26</v>
      </c>
      <c r="BB84" s="27">
        <f t="shared" si="43"/>
        <v>0</v>
      </c>
      <c r="BC84" s="15">
        <v>0</v>
      </c>
      <c r="BD84" s="16" t="s">
        <v>50</v>
      </c>
      <c r="BE84" s="74">
        <f>VLOOKUP(BD84,Data!$B$4:$D$11,2,TRUE)</f>
        <v>37.299999999999997</v>
      </c>
      <c r="BF84" s="27">
        <f t="shared" si="44"/>
        <v>0</v>
      </c>
      <c r="BG84" s="15">
        <v>0</v>
      </c>
      <c r="BH84" s="16" t="s">
        <v>50</v>
      </c>
      <c r="BI84" s="74">
        <f>VLOOKUP(BH84,Data!$B$4:$D$11,3,TRUE)</f>
        <v>80</v>
      </c>
      <c r="BJ84" s="27">
        <f t="shared" si="45"/>
        <v>0</v>
      </c>
      <c r="BK84" s="15">
        <v>0</v>
      </c>
      <c r="BL84" s="16" t="s">
        <v>51</v>
      </c>
      <c r="BM84" s="74">
        <f>VLOOKUP(BL84,Data!$B$24:$E$26,2,FALSE)</f>
        <v>15.13</v>
      </c>
      <c r="BN84" s="27">
        <f t="shared" si="46"/>
        <v>0</v>
      </c>
      <c r="BO84" s="15">
        <v>0</v>
      </c>
      <c r="BP84" s="16" t="s">
        <v>51</v>
      </c>
      <c r="BQ84" s="74">
        <f>VLOOKUP(BP84,Data!$B$24:$E$26,3,FALSE)</f>
        <v>21.16</v>
      </c>
      <c r="BR84" s="27">
        <f t="shared" si="47"/>
        <v>0</v>
      </c>
      <c r="BS84" s="15">
        <v>0</v>
      </c>
      <c r="BT84" s="16" t="s">
        <v>52</v>
      </c>
      <c r="BU84" s="74">
        <f>VLOOKUP(BT84,Data!$B$24:$E$26,4,FALSE)</f>
        <v>42.61</v>
      </c>
      <c r="BV84" s="27">
        <f t="shared" si="48"/>
        <v>0</v>
      </c>
      <c r="BW84" s="76">
        <f t="shared" si="49"/>
        <v>1169.0100745999998</v>
      </c>
      <c r="BX84" s="77">
        <f t="shared" si="50"/>
        <v>0.2442051545017756</v>
      </c>
    </row>
    <row r="85" spans="2:76" s="63" customFormat="1" ht="14.4" x14ac:dyDescent="0.3">
      <c r="B85" s="15">
        <v>78</v>
      </c>
      <c r="C85" s="26" t="s">
        <v>94</v>
      </c>
      <c r="D85" s="16" t="s">
        <v>62</v>
      </c>
      <c r="E85" s="73">
        <v>3851</v>
      </c>
      <c r="F85" s="19">
        <v>1</v>
      </c>
      <c r="G85" s="26" t="s">
        <v>39</v>
      </c>
      <c r="H85" s="16" t="s">
        <v>54</v>
      </c>
      <c r="I85" s="26" t="s">
        <v>67</v>
      </c>
      <c r="J85" s="16" t="s">
        <v>74</v>
      </c>
      <c r="K85" s="33">
        <v>20.5</v>
      </c>
      <c r="L85" s="17">
        <v>0.85</v>
      </c>
      <c r="M85" s="26" t="s">
        <v>89</v>
      </c>
      <c r="N85" s="21" t="s">
        <v>44</v>
      </c>
      <c r="O85" s="15">
        <v>780200</v>
      </c>
      <c r="P85" s="16" t="s">
        <v>46</v>
      </c>
      <c r="Q85" s="74">
        <f>HLOOKUP(P85,Data!$C$28:$I$32,2,FALSE)</f>
        <v>9.1800000000000007E-2</v>
      </c>
      <c r="R85" s="27">
        <f t="shared" si="34"/>
        <v>71622.36</v>
      </c>
      <c r="S85" s="15">
        <v>0</v>
      </c>
      <c r="T85" s="16" t="s">
        <v>45</v>
      </c>
      <c r="U85" s="74">
        <f>HLOOKUP(T85,Data!$C$28:$I$32,3,FALSE)</f>
        <v>0.12089999999999999</v>
      </c>
      <c r="V85" s="27">
        <f t="shared" si="35"/>
        <v>0</v>
      </c>
      <c r="W85" s="75">
        <v>2666960</v>
      </c>
      <c r="X85" s="16" t="s">
        <v>46</v>
      </c>
      <c r="Y85" s="74">
        <f>HLOOKUP(X85,Data!$C$28:$I$32,4,FALSE)</f>
        <v>8.8800000000000004E-2</v>
      </c>
      <c r="Z85" s="27">
        <f t="shared" si="36"/>
        <v>236826.04800000001</v>
      </c>
      <c r="AA85" s="15">
        <v>0</v>
      </c>
      <c r="AB85" s="16" t="s">
        <v>45</v>
      </c>
      <c r="AC85" s="74">
        <f>HLOOKUP(AB85,Data!$C$28:$I$32,5,FALSE)</f>
        <v>0.17219999999999999</v>
      </c>
      <c r="AD85" s="27">
        <f t="shared" si="37"/>
        <v>0</v>
      </c>
      <c r="AE85" s="15">
        <v>187407</v>
      </c>
      <c r="AF85" s="16" t="s">
        <v>47</v>
      </c>
      <c r="AG85" s="74">
        <f>HLOOKUP(AF85,Data!$C$13:$D$16,2,FALSE)</f>
        <v>1.55</v>
      </c>
      <c r="AH85" s="27">
        <f t="shared" si="38"/>
        <v>290480.85000000003</v>
      </c>
      <c r="AI85" s="15">
        <v>23297</v>
      </c>
      <c r="AJ85" s="16" t="s">
        <v>47</v>
      </c>
      <c r="AK85" s="74">
        <f>HLOOKUP(AJ85,Data!$C$13:$D$16,3,FALSE)</f>
        <v>2.76</v>
      </c>
      <c r="AL85" s="27">
        <f t="shared" si="39"/>
        <v>64299.719999999994</v>
      </c>
      <c r="AM85" s="15">
        <v>32456</v>
      </c>
      <c r="AN85" s="16" t="s">
        <v>47</v>
      </c>
      <c r="AO85" s="74">
        <f>HLOOKUP(AN85,Data!$C$13:$D$16,4,FALSE)</f>
        <v>1.99</v>
      </c>
      <c r="AP85" s="27">
        <f t="shared" si="40"/>
        <v>64587.44</v>
      </c>
      <c r="AQ85" s="15">
        <v>0</v>
      </c>
      <c r="AR85" s="23" t="s">
        <v>48</v>
      </c>
      <c r="AS85" s="74">
        <f>HLOOKUP(AR85,Data!$C$18:$D$21,2,FALSE)</f>
        <v>0.43</v>
      </c>
      <c r="AT85" s="27">
        <f t="shared" si="41"/>
        <v>0</v>
      </c>
      <c r="AU85" s="15">
        <v>0</v>
      </c>
      <c r="AV85" s="23" t="s">
        <v>48</v>
      </c>
      <c r="AW85" s="74">
        <f>HLOOKUP(AV85,Data!$C$18:$D$21,3,FALSE)</f>
        <v>0.51</v>
      </c>
      <c r="AX85" s="27">
        <f t="shared" si="42"/>
        <v>0</v>
      </c>
      <c r="AY85" s="15">
        <v>0</v>
      </c>
      <c r="AZ85" s="23" t="s">
        <v>48</v>
      </c>
      <c r="BA85" s="74">
        <f>HLOOKUP(AZ85,Data!$C$18:$D$21,4,FALSE)</f>
        <v>0.26</v>
      </c>
      <c r="BB85" s="27">
        <f t="shared" si="43"/>
        <v>0</v>
      </c>
      <c r="BC85" s="15">
        <v>0</v>
      </c>
      <c r="BD85" s="16" t="s">
        <v>50</v>
      </c>
      <c r="BE85" s="74">
        <f>VLOOKUP(BD85,Data!$B$4:$D$11,2,TRUE)</f>
        <v>37.299999999999997</v>
      </c>
      <c r="BF85" s="27">
        <f t="shared" si="44"/>
        <v>0</v>
      </c>
      <c r="BG85" s="15">
        <v>0</v>
      </c>
      <c r="BH85" s="16" t="s">
        <v>50</v>
      </c>
      <c r="BI85" s="74">
        <f>VLOOKUP(BH85,Data!$B$4:$D$11,3,TRUE)</f>
        <v>80</v>
      </c>
      <c r="BJ85" s="27">
        <f t="shared" si="45"/>
        <v>0</v>
      </c>
      <c r="BK85" s="15">
        <v>0</v>
      </c>
      <c r="BL85" s="16" t="s">
        <v>51</v>
      </c>
      <c r="BM85" s="74">
        <f>VLOOKUP(BL85,Data!$B$24:$E$26,2,FALSE)</f>
        <v>15.13</v>
      </c>
      <c r="BN85" s="27">
        <f t="shared" si="46"/>
        <v>0</v>
      </c>
      <c r="BO85" s="15">
        <v>0</v>
      </c>
      <c r="BP85" s="16" t="s">
        <v>51</v>
      </c>
      <c r="BQ85" s="74">
        <f>VLOOKUP(BP85,Data!$B$24:$E$26,3,FALSE)</f>
        <v>21.16</v>
      </c>
      <c r="BR85" s="27">
        <f t="shared" si="47"/>
        <v>0</v>
      </c>
      <c r="BS85" s="15">
        <v>0</v>
      </c>
      <c r="BT85" s="16" t="s">
        <v>52</v>
      </c>
      <c r="BU85" s="74">
        <f>VLOOKUP(BT85,Data!$B$24:$E$26,4,FALSE)</f>
        <v>42.61</v>
      </c>
      <c r="BV85" s="27">
        <f t="shared" si="48"/>
        <v>0</v>
      </c>
      <c r="BW85" s="76">
        <f t="shared" si="49"/>
        <v>727.816418</v>
      </c>
      <c r="BX85" s="77">
        <f t="shared" si="50"/>
        <v>0.18899413606855361</v>
      </c>
    </row>
    <row r="86" spans="2:76" s="55" customFormat="1" ht="14.4" x14ac:dyDescent="0.3">
      <c r="B86" s="15">
        <v>79</v>
      </c>
      <c r="C86" s="26" t="s">
        <v>53</v>
      </c>
      <c r="D86" s="16" t="s">
        <v>62</v>
      </c>
      <c r="E86" s="73">
        <v>307</v>
      </c>
      <c r="F86" s="19">
        <v>2</v>
      </c>
      <c r="G86" s="26" t="s">
        <v>39</v>
      </c>
      <c r="H86" s="16" t="s">
        <v>54</v>
      </c>
      <c r="I86" s="26" t="s">
        <v>67</v>
      </c>
      <c r="J86" s="16" t="s">
        <v>86</v>
      </c>
      <c r="K86" s="33">
        <v>4</v>
      </c>
      <c r="L86" s="17">
        <v>1.5</v>
      </c>
      <c r="M86" s="26" t="s">
        <v>93</v>
      </c>
      <c r="N86" s="21" t="s">
        <v>44</v>
      </c>
      <c r="O86" s="15">
        <v>180108</v>
      </c>
      <c r="P86" s="16" t="s">
        <v>45</v>
      </c>
      <c r="Q86" s="74">
        <f>HLOOKUP(P86,Data!$C$28:$I$32,2,FALSE)</f>
        <v>9.7199999999999995E-2</v>
      </c>
      <c r="R86" s="27">
        <f t="shared" si="34"/>
        <v>17506.497599999999</v>
      </c>
      <c r="S86" s="15">
        <v>141600</v>
      </c>
      <c r="T86" s="16" t="s">
        <v>45</v>
      </c>
      <c r="U86" s="74">
        <f>HLOOKUP(T86,Data!$C$28:$I$32,3,FALSE)</f>
        <v>0.12089999999999999</v>
      </c>
      <c r="V86" s="27">
        <f t="shared" si="35"/>
        <v>17119.439999999999</v>
      </c>
      <c r="W86" s="75">
        <v>0</v>
      </c>
      <c r="X86" s="16" t="s">
        <v>45</v>
      </c>
      <c r="Y86" s="74">
        <f>HLOOKUP(X86,Data!$C$28:$I$32,4,FALSE)</f>
        <v>0.14949999999999999</v>
      </c>
      <c r="Z86" s="27">
        <f t="shared" si="36"/>
        <v>0</v>
      </c>
      <c r="AA86" s="15">
        <v>0</v>
      </c>
      <c r="AB86" s="16" t="s">
        <v>45</v>
      </c>
      <c r="AC86" s="74">
        <f>HLOOKUP(AB86,Data!$C$28:$I$32,5,FALSE)</f>
        <v>0.17219999999999999</v>
      </c>
      <c r="AD86" s="27">
        <f t="shared" si="37"/>
        <v>0</v>
      </c>
      <c r="AE86" s="15">
        <v>462</v>
      </c>
      <c r="AF86" s="16" t="s">
        <v>47</v>
      </c>
      <c r="AG86" s="74">
        <f>HLOOKUP(AF86,Data!$C$13:$D$16,2,FALSE)</f>
        <v>1.55</v>
      </c>
      <c r="AH86" s="27">
        <f t="shared" si="38"/>
        <v>716.1</v>
      </c>
      <c r="AI86" s="15">
        <v>0</v>
      </c>
      <c r="AJ86" s="16" t="s">
        <v>47</v>
      </c>
      <c r="AK86" s="74">
        <f>HLOOKUP(AJ86,Data!$C$13:$D$16,3,FALSE)</f>
        <v>2.76</v>
      </c>
      <c r="AL86" s="27">
        <f t="shared" si="39"/>
        <v>0</v>
      </c>
      <c r="AM86" s="15">
        <v>3540</v>
      </c>
      <c r="AN86" s="16" t="s">
        <v>47</v>
      </c>
      <c r="AO86" s="74">
        <f>HLOOKUP(AN86,Data!$C$13:$D$16,4,FALSE)</f>
        <v>1.99</v>
      </c>
      <c r="AP86" s="27">
        <f t="shared" si="40"/>
        <v>7044.6</v>
      </c>
      <c r="AQ86" s="15">
        <v>0</v>
      </c>
      <c r="AR86" s="23" t="s">
        <v>48</v>
      </c>
      <c r="AS86" s="74">
        <f>HLOOKUP(AR86,Data!$C$18:$D$21,2,FALSE)</f>
        <v>0.43</v>
      </c>
      <c r="AT86" s="27">
        <f t="shared" si="41"/>
        <v>0</v>
      </c>
      <c r="AU86" s="15">
        <v>0</v>
      </c>
      <c r="AV86" s="23" t="s">
        <v>48</v>
      </c>
      <c r="AW86" s="74">
        <f>HLOOKUP(AV86,Data!$C$18:$D$21,3,FALSE)</f>
        <v>0.51</v>
      </c>
      <c r="AX86" s="27">
        <f t="shared" si="42"/>
        <v>0</v>
      </c>
      <c r="AY86" s="15">
        <v>33026</v>
      </c>
      <c r="AZ86" s="23" t="s">
        <v>48</v>
      </c>
      <c r="BA86" s="74">
        <f>HLOOKUP(AZ86,Data!$C$18:$D$21,4,FALSE)</f>
        <v>0.26</v>
      </c>
      <c r="BB86" s="27">
        <f t="shared" si="43"/>
        <v>8586.76</v>
      </c>
      <c r="BC86" s="15">
        <v>0</v>
      </c>
      <c r="BD86" s="16" t="s">
        <v>50</v>
      </c>
      <c r="BE86" s="74">
        <f>VLOOKUP(BD86,Data!$B$4:$D$11,2,TRUE)</f>
        <v>37.299999999999997</v>
      </c>
      <c r="BF86" s="27">
        <f t="shared" si="44"/>
        <v>0</v>
      </c>
      <c r="BG86" s="15">
        <v>0</v>
      </c>
      <c r="BH86" s="16" t="s">
        <v>50</v>
      </c>
      <c r="BI86" s="74">
        <f>VLOOKUP(BH86,Data!$B$4:$D$11,3,TRUE)</f>
        <v>80</v>
      </c>
      <c r="BJ86" s="27">
        <f t="shared" si="45"/>
        <v>0</v>
      </c>
      <c r="BK86" s="15">
        <v>0</v>
      </c>
      <c r="BL86" s="16" t="s">
        <v>51</v>
      </c>
      <c r="BM86" s="74">
        <f>VLOOKUP(BL86,Data!$B$24:$E$26,2,FALSE)</f>
        <v>15.13</v>
      </c>
      <c r="BN86" s="27">
        <f t="shared" si="46"/>
        <v>0</v>
      </c>
      <c r="BO86" s="15">
        <v>0</v>
      </c>
      <c r="BP86" s="16" t="s">
        <v>51</v>
      </c>
      <c r="BQ86" s="74">
        <f>VLOOKUP(BP86,Data!$B$24:$E$26,3,FALSE)</f>
        <v>21.16</v>
      </c>
      <c r="BR86" s="27">
        <f t="shared" si="47"/>
        <v>0</v>
      </c>
      <c r="BS86" s="15">
        <v>0</v>
      </c>
      <c r="BT86" s="16" t="s">
        <v>52</v>
      </c>
      <c r="BU86" s="74">
        <f>VLOOKUP(BT86,Data!$B$24:$E$26,4,FALSE)</f>
        <v>42.61</v>
      </c>
      <c r="BV86" s="27">
        <f t="shared" si="48"/>
        <v>0</v>
      </c>
      <c r="BW86" s="76">
        <f t="shared" si="49"/>
        <v>50.973397599999998</v>
      </c>
      <c r="BX86" s="77">
        <f t="shared" si="50"/>
        <v>0.16603712573289903</v>
      </c>
    </row>
    <row r="87" spans="2:76" ht="15" thickBot="1" x14ac:dyDescent="0.35">
      <c r="B87" s="43">
        <v>80</v>
      </c>
      <c r="C87" s="44" t="s">
        <v>53</v>
      </c>
      <c r="D87" s="45" t="s">
        <v>38</v>
      </c>
      <c r="E87" s="85">
        <v>340</v>
      </c>
      <c r="F87" s="46">
        <v>2</v>
      </c>
      <c r="G87" s="44" t="s">
        <v>63</v>
      </c>
      <c r="H87" s="45" t="s">
        <v>54</v>
      </c>
      <c r="I87" s="44" t="s">
        <v>41</v>
      </c>
      <c r="J87" s="45" t="s">
        <v>42</v>
      </c>
      <c r="K87" s="47">
        <v>6.5</v>
      </c>
      <c r="L87" s="48">
        <v>2.5</v>
      </c>
      <c r="M87" s="44" t="s">
        <v>37</v>
      </c>
      <c r="N87" s="49" t="s">
        <v>44</v>
      </c>
      <c r="O87" s="43">
        <v>188600</v>
      </c>
      <c r="P87" s="45" t="s">
        <v>45</v>
      </c>
      <c r="Q87" s="86">
        <f>HLOOKUP(P87,Data!$C$28:$I$32,2,FALSE)</f>
        <v>9.7199999999999995E-2</v>
      </c>
      <c r="R87" s="50">
        <f t="shared" si="34"/>
        <v>18331.919999999998</v>
      </c>
      <c r="S87" s="43">
        <v>0</v>
      </c>
      <c r="T87" s="45" t="s">
        <v>45</v>
      </c>
      <c r="U87" s="86">
        <f>HLOOKUP(T87,Data!$C$28:$I$32,3,FALSE)</f>
        <v>0.12089999999999999</v>
      </c>
      <c r="V87" s="50">
        <f t="shared" si="35"/>
        <v>0</v>
      </c>
      <c r="W87" s="87">
        <v>207000</v>
      </c>
      <c r="X87" s="45" t="s">
        <v>46</v>
      </c>
      <c r="Y87" s="86">
        <f>HLOOKUP(X87,Data!$C$28:$I$32,4,FALSE)</f>
        <v>8.8800000000000004E-2</v>
      </c>
      <c r="Z87" s="50">
        <f t="shared" si="36"/>
        <v>18381.600000000002</v>
      </c>
      <c r="AA87" s="43">
        <v>0</v>
      </c>
      <c r="AB87" s="45" t="s">
        <v>45</v>
      </c>
      <c r="AC87" s="86">
        <f>HLOOKUP(AB87,Data!$C$28:$I$32,5,FALSE)</f>
        <v>0.17219999999999999</v>
      </c>
      <c r="AD87" s="50">
        <f t="shared" si="37"/>
        <v>0</v>
      </c>
      <c r="AE87" s="43">
        <v>3400</v>
      </c>
      <c r="AF87" s="45" t="s">
        <v>47</v>
      </c>
      <c r="AG87" s="86">
        <f>HLOOKUP(AF87,Data!$C$13:$D$16,2,FALSE)</f>
        <v>1.55</v>
      </c>
      <c r="AH87" s="50">
        <f t="shared" si="38"/>
        <v>5270</v>
      </c>
      <c r="AI87" s="43">
        <v>0</v>
      </c>
      <c r="AJ87" s="45" t="s">
        <v>47</v>
      </c>
      <c r="AK87" s="86">
        <f>HLOOKUP(AJ87,Data!$C$13:$D$16,3,FALSE)</f>
        <v>2.76</v>
      </c>
      <c r="AL87" s="50">
        <f t="shared" si="39"/>
        <v>0</v>
      </c>
      <c r="AM87" s="43">
        <v>13340</v>
      </c>
      <c r="AN87" s="45" t="s">
        <v>47</v>
      </c>
      <c r="AO87" s="86">
        <f>HLOOKUP(AN87,Data!$C$13:$D$16,4,FALSE)</f>
        <v>1.99</v>
      </c>
      <c r="AP87" s="50">
        <f t="shared" si="40"/>
        <v>26546.6</v>
      </c>
      <c r="AQ87" s="43">
        <v>0</v>
      </c>
      <c r="AR87" s="51" t="s">
        <v>48</v>
      </c>
      <c r="AS87" s="86">
        <f>HLOOKUP(AR87,Data!$C$18:$D$21,2,FALSE)</f>
        <v>0.43</v>
      </c>
      <c r="AT87" s="50">
        <f t="shared" si="41"/>
        <v>0</v>
      </c>
      <c r="AU87" s="43">
        <v>500</v>
      </c>
      <c r="AV87" s="51" t="s">
        <v>48</v>
      </c>
      <c r="AW87" s="86">
        <f>HLOOKUP(AV87,Data!$C$18:$D$21,3,FALSE)</f>
        <v>0.51</v>
      </c>
      <c r="AX87" s="50">
        <f t="shared" si="42"/>
        <v>255</v>
      </c>
      <c r="AY87" s="43">
        <v>2800</v>
      </c>
      <c r="AZ87" s="51" t="s">
        <v>48</v>
      </c>
      <c r="BA87" s="86">
        <f>HLOOKUP(AZ87,Data!$C$18:$D$21,4,FALSE)</f>
        <v>0.26</v>
      </c>
      <c r="BB87" s="50">
        <f t="shared" si="43"/>
        <v>728</v>
      </c>
      <c r="BC87" s="43">
        <v>15</v>
      </c>
      <c r="BD87" s="45" t="s">
        <v>50</v>
      </c>
      <c r="BE87" s="86">
        <f>VLOOKUP(BD87,Data!$B$4:$D$11,2,TRUE)</f>
        <v>37.299999999999997</v>
      </c>
      <c r="BF87" s="50">
        <f t="shared" si="44"/>
        <v>559.5</v>
      </c>
      <c r="BG87" s="43">
        <v>0</v>
      </c>
      <c r="BH87" s="45" t="s">
        <v>50</v>
      </c>
      <c r="BI87" s="86">
        <f>VLOOKUP(BH87,Data!$B$4:$D$11,3,TRUE)</f>
        <v>80</v>
      </c>
      <c r="BJ87" s="50">
        <f t="shared" si="45"/>
        <v>0</v>
      </c>
      <c r="BK87" s="43">
        <v>0</v>
      </c>
      <c r="BL87" s="45" t="s">
        <v>51</v>
      </c>
      <c r="BM87" s="86">
        <f>VLOOKUP(BL87,Data!$B$24:$E$26,2,FALSE)</f>
        <v>15.13</v>
      </c>
      <c r="BN87" s="50">
        <f t="shared" si="46"/>
        <v>0</v>
      </c>
      <c r="BO87" s="43">
        <v>0</v>
      </c>
      <c r="BP87" s="45" t="s">
        <v>51</v>
      </c>
      <c r="BQ87" s="86">
        <f>VLOOKUP(BP87,Data!$B$24:$E$26,3,FALSE)</f>
        <v>21.16</v>
      </c>
      <c r="BR87" s="50">
        <f t="shared" si="47"/>
        <v>0</v>
      </c>
      <c r="BS87" s="43">
        <v>0</v>
      </c>
      <c r="BT87" s="45" t="s">
        <v>52</v>
      </c>
      <c r="BU87" s="86">
        <f>VLOOKUP(BT87,Data!$B$24:$E$26,4,FALSE)</f>
        <v>42.61</v>
      </c>
      <c r="BV87" s="50">
        <f t="shared" si="48"/>
        <v>0</v>
      </c>
      <c r="BW87" s="88">
        <f t="shared" si="49"/>
        <v>70.072620000000001</v>
      </c>
      <c r="BX87" s="89">
        <f t="shared" si="50"/>
        <v>0.20609594117647059</v>
      </c>
    </row>
  </sheetData>
  <sortState ref="B8:BX87">
    <sortCondition ref="B8:B87"/>
  </sortState>
  <mergeCells count="15">
    <mergeCell ref="O6:R6"/>
    <mergeCell ref="BK6:BN6"/>
    <mergeCell ref="BO6:BR6"/>
    <mergeCell ref="BS6:BV6"/>
    <mergeCell ref="S6:V6"/>
    <mergeCell ref="W6:Z6"/>
    <mergeCell ref="AA6:AD6"/>
    <mergeCell ref="AE6:AH6"/>
    <mergeCell ref="AI6:AL6"/>
    <mergeCell ref="AM6:AP6"/>
    <mergeCell ref="AQ6:AT6"/>
    <mergeCell ref="AU6:AX6"/>
    <mergeCell ref="AY6:BB6"/>
    <mergeCell ref="BC6:BF6"/>
    <mergeCell ref="BG6:BJ6"/>
  </mergeCells>
  <pageMargins left="0.7" right="0.7" top="0.75" bottom="0.75" header="0.3" footer="0.3"/>
  <pageSetup paperSize="8" scale="1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Data!$H$35:$H$44</xm:f>
          </x14:formula1>
          <xm:sqref>M8:M26 M28:M87</xm:sqref>
        </x14:dataValidation>
        <x14:dataValidation type="list" allowBlank="1" showInputMessage="1" showErrorMessage="1">
          <x14:formula1>
            <xm:f>Data!$G$35:$G$46</xm:f>
          </x14:formula1>
          <xm:sqref>J8:J26 J28:J87</xm:sqref>
        </x14:dataValidation>
        <x14:dataValidation type="list" allowBlank="1" showInputMessage="1" showErrorMessage="1">
          <x14:formula1>
            <xm:f>Data!$F$35:$F$40</xm:f>
          </x14:formula1>
          <xm:sqref>I8:I26 I28:I87</xm:sqref>
        </x14:dataValidation>
        <x14:dataValidation type="list" allowBlank="1" showInputMessage="1" showErrorMessage="1">
          <x14:formula1>
            <xm:f>Data!$E$35:$E$41</xm:f>
          </x14:formula1>
          <xm:sqref>H8:H26 H28:H87</xm:sqref>
        </x14:dataValidation>
        <x14:dataValidation type="list" allowBlank="1" showInputMessage="1" showErrorMessage="1">
          <x14:formula1>
            <xm:f>Data!$D$35:$D$38</xm:f>
          </x14:formula1>
          <xm:sqref>G8:G26 G28:G87</xm:sqref>
        </x14:dataValidation>
        <x14:dataValidation type="list" allowBlank="1" showInputMessage="1" showErrorMessage="1">
          <x14:formula1>
            <xm:f>Data!$C$35:$C$39</xm:f>
          </x14:formula1>
          <xm:sqref>D8:D26 D28:D87</xm:sqref>
        </x14:dataValidation>
        <x14:dataValidation type="list" allowBlank="1" showInputMessage="1" showErrorMessage="1">
          <x14:formula1>
            <xm:f>Data!$B$35:$B$41</xm:f>
          </x14:formula1>
          <xm:sqref>C8:C26 C28:C87</xm:sqref>
        </x14:dataValidation>
        <x14:dataValidation type="list" allowBlank="1" showInputMessage="1" showErrorMessage="1">
          <x14:formula1>
            <xm:f>Data!$I$35:$I$41</xm:f>
          </x14:formula1>
          <xm:sqref>N8:N26 N28:N87</xm:sqref>
        </x14:dataValidation>
        <x14:dataValidation type="list" allowBlank="1" showInputMessage="1" showErrorMessage="1">
          <x14:formula1>
            <xm:f>'D:\Sustainability\6 Technical Information\20. Embodied Carbon\ICE Database\[ICE DB V3.0 Beta 9 August 2019.xlsx]Data'!#REF!</xm:f>
          </x14:formula1>
          <xm:sqref>M27:N27 G27:J27 C27:D27</xm:sqref>
        </x14:dataValidation>
        <x14:dataValidation type="list" allowBlank="1" showInputMessage="1" showErrorMessage="1">
          <x14:formula1>
            <xm:f>Data!$C$28:$I$28</xm:f>
          </x14:formula1>
          <xm:sqref>T8:T87 AB8:AB87 X8:X87 P8:P87</xm:sqref>
        </x14:dataValidation>
        <x14:dataValidation type="list" allowBlank="1" showInputMessage="1" showErrorMessage="1">
          <x14:formula1>
            <xm:f>Data!$C$13:$D$13</xm:f>
          </x14:formula1>
          <xm:sqref>AF8:AF87 AN8:AN87 AJ8:AJ87</xm:sqref>
        </x14:dataValidation>
        <x14:dataValidation type="list" allowBlank="1" showInputMessage="1" showErrorMessage="1">
          <x14:formula1>
            <xm:f>Data!$C$18:$D$18</xm:f>
          </x14:formula1>
          <xm:sqref>AV8:AV87 AZ8:AZ87 AR8:AR87</xm:sqref>
        </x14:dataValidation>
        <x14:dataValidation type="list" allowBlank="1" showInputMessage="1" showErrorMessage="1">
          <x14:formula1>
            <xm:f>Data!$B$5:$B$11</xm:f>
          </x14:formula1>
          <xm:sqref>BD8:BD87 BH8:BH87</xm:sqref>
        </x14:dataValidation>
        <x14:dataValidation type="list" allowBlank="1" showInputMessage="1" showErrorMessage="1">
          <x14:formula1>
            <xm:f>Data!$B$24:$B$26</xm:f>
          </x14:formula1>
          <xm:sqref>BT8:BT87 BP8:BP87 BL8:BL87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6"/>
  <sheetViews>
    <sheetView zoomScale="60" zoomScaleNormal="60" workbookViewId="0">
      <selection activeCell="E8" sqref="E8"/>
    </sheetView>
  </sheetViews>
  <sheetFormatPr defaultColWidth="9.109375" defaultRowHeight="14.4" x14ac:dyDescent="0.3"/>
  <cols>
    <col min="1" max="1" width="9.109375" style="5"/>
    <col min="2" max="2" width="25.33203125" style="5" bestFit="1" customWidth="1"/>
    <col min="3" max="3" width="23.5546875" style="5" bestFit="1" customWidth="1"/>
    <col min="4" max="4" width="21.44140625" style="5" bestFit="1" customWidth="1"/>
    <col min="5" max="5" width="21.5546875" style="5" bestFit="1" customWidth="1"/>
    <col min="6" max="6" width="18" style="5" bestFit="1" customWidth="1"/>
    <col min="7" max="7" width="22.5546875" style="5" bestFit="1" customWidth="1"/>
    <col min="8" max="8" width="19" style="5" bestFit="1" customWidth="1"/>
    <col min="9" max="9" width="12" style="5" bestFit="1" customWidth="1"/>
    <col min="10" max="10" width="9.109375" style="5"/>
    <col min="11" max="11" width="11.5546875" style="5" bestFit="1" customWidth="1"/>
    <col min="12" max="12" width="23.44140625" style="5" bestFit="1" customWidth="1"/>
    <col min="13" max="13" width="15.5546875" style="5" bestFit="1" customWidth="1"/>
    <col min="14" max="14" width="21.5546875" style="5" bestFit="1" customWidth="1"/>
    <col min="15" max="15" width="18" style="5" bestFit="1" customWidth="1"/>
    <col min="16" max="16" width="22.5546875" style="5" bestFit="1" customWidth="1"/>
    <col min="17" max="17" width="19" style="5" bestFit="1" customWidth="1"/>
    <col min="18" max="16384" width="9.109375" style="5"/>
  </cols>
  <sheetData>
    <row r="4" spans="2:4" x14ac:dyDescent="0.3">
      <c r="B4" s="5" t="s">
        <v>34</v>
      </c>
      <c r="C4" s="5" t="s">
        <v>96</v>
      </c>
      <c r="D4" s="5" t="s">
        <v>97</v>
      </c>
    </row>
    <row r="5" spans="2:4" x14ac:dyDescent="0.3">
      <c r="B5" s="6" t="s">
        <v>98</v>
      </c>
      <c r="C5" s="65">
        <v>40.5</v>
      </c>
      <c r="D5" s="65">
        <v>88</v>
      </c>
    </row>
    <row r="6" spans="2:4" x14ac:dyDescent="0.3">
      <c r="B6" s="6" t="s">
        <v>99</v>
      </c>
      <c r="C6" s="65">
        <v>38</v>
      </c>
      <c r="D6" s="65">
        <v>81.900000000000006</v>
      </c>
    </row>
    <row r="7" spans="2:4" x14ac:dyDescent="0.3">
      <c r="B7" s="6" t="s">
        <v>100</v>
      </c>
      <c r="C7" s="65">
        <v>36.4</v>
      </c>
      <c r="D7" s="65">
        <v>77.7</v>
      </c>
    </row>
    <row r="8" spans="2:4" x14ac:dyDescent="0.3">
      <c r="B8" s="6" t="s">
        <v>101</v>
      </c>
      <c r="C8" s="65">
        <v>35.200000000000003</v>
      </c>
      <c r="D8" s="65">
        <v>74.599999999999994</v>
      </c>
    </row>
    <row r="9" spans="2:4" x14ac:dyDescent="0.3">
      <c r="B9" s="6" t="s">
        <v>49</v>
      </c>
      <c r="C9" s="65">
        <v>38.5</v>
      </c>
      <c r="D9" s="65">
        <v>82.9</v>
      </c>
    </row>
    <row r="10" spans="2:4" x14ac:dyDescent="0.3">
      <c r="B10" s="6" t="s">
        <v>50</v>
      </c>
      <c r="C10" s="65">
        <v>37.299999999999997</v>
      </c>
      <c r="D10" s="65">
        <v>80</v>
      </c>
    </row>
    <row r="11" spans="2:4" x14ac:dyDescent="0.3">
      <c r="B11" s="6" t="s">
        <v>102</v>
      </c>
      <c r="C11" s="65">
        <v>36</v>
      </c>
      <c r="D11" s="65">
        <v>76.900000000000006</v>
      </c>
    </row>
    <row r="13" spans="2:4" x14ac:dyDescent="0.3">
      <c r="B13" s="6" t="s">
        <v>103</v>
      </c>
      <c r="C13" s="5" t="s">
        <v>47</v>
      </c>
      <c r="D13" s="5" t="s">
        <v>104</v>
      </c>
    </row>
    <row r="14" spans="2:4" x14ac:dyDescent="0.3">
      <c r="B14" s="5" t="s">
        <v>105</v>
      </c>
      <c r="C14" s="66">
        <v>1.55</v>
      </c>
      <c r="D14" s="66">
        <v>1.21</v>
      </c>
    </row>
    <row r="15" spans="2:4" x14ac:dyDescent="0.3">
      <c r="B15" s="5" t="s">
        <v>106</v>
      </c>
      <c r="C15" s="66">
        <v>2.76</v>
      </c>
      <c r="D15" s="66">
        <v>1.44</v>
      </c>
    </row>
    <row r="16" spans="2:4" x14ac:dyDescent="0.3">
      <c r="B16" s="5" t="s">
        <v>107</v>
      </c>
      <c r="C16" s="66">
        <v>1.99</v>
      </c>
      <c r="D16" s="66">
        <v>1.2</v>
      </c>
    </row>
    <row r="17" spans="2:17" x14ac:dyDescent="0.3">
      <c r="K17" s="7"/>
      <c r="L17" s="7"/>
      <c r="M17" s="7"/>
      <c r="N17" s="7"/>
      <c r="O17" s="7"/>
      <c r="P17" s="7"/>
      <c r="Q17" s="7"/>
    </row>
    <row r="18" spans="2:17" x14ac:dyDescent="0.3">
      <c r="B18" s="5" t="s">
        <v>108</v>
      </c>
      <c r="C18" s="5" t="s">
        <v>48</v>
      </c>
      <c r="D18" s="5" t="s">
        <v>109</v>
      </c>
    </row>
    <row r="19" spans="2:17" x14ac:dyDescent="0.3">
      <c r="B19" s="5" t="s">
        <v>110</v>
      </c>
      <c r="C19" s="67">
        <v>0.43</v>
      </c>
      <c r="D19" s="66" t="s">
        <v>130</v>
      </c>
    </row>
    <row r="20" spans="2:17" x14ac:dyDescent="0.3">
      <c r="B20" s="5" t="s">
        <v>8</v>
      </c>
      <c r="C20" s="67">
        <v>0.51</v>
      </c>
      <c r="D20" s="66">
        <v>-0.9</v>
      </c>
    </row>
    <row r="21" spans="2:17" x14ac:dyDescent="0.3">
      <c r="B21" s="5" t="s">
        <v>9</v>
      </c>
      <c r="C21" s="67">
        <v>0.26</v>
      </c>
      <c r="D21" s="66">
        <v>-1.29</v>
      </c>
    </row>
    <row r="23" spans="2:17" x14ac:dyDescent="0.3">
      <c r="B23" s="5" t="s">
        <v>111</v>
      </c>
      <c r="C23" s="8" t="s">
        <v>112</v>
      </c>
      <c r="D23" s="8" t="s">
        <v>113</v>
      </c>
      <c r="E23" s="8" t="s">
        <v>114</v>
      </c>
    </row>
    <row r="24" spans="2:17" x14ac:dyDescent="0.3">
      <c r="B24" s="5" t="s">
        <v>79</v>
      </c>
      <c r="C24" s="66">
        <v>20</v>
      </c>
      <c r="D24" s="66">
        <v>30.53</v>
      </c>
      <c r="E24" s="66">
        <v>54.71</v>
      </c>
    </row>
    <row r="25" spans="2:17" x14ac:dyDescent="0.3">
      <c r="B25" s="5" t="s">
        <v>51</v>
      </c>
      <c r="C25" s="66">
        <v>15.13</v>
      </c>
      <c r="D25" s="66">
        <v>21.16</v>
      </c>
      <c r="E25" s="66">
        <v>0</v>
      </c>
    </row>
    <row r="26" spans="2:17" x14ac:dyDescent="0.3">
      <c r="B26" s="5" t="s">
        <v>52</v>
      </c>
      <c r="C26" s="66">
        <v>17.79</v>
      </c>
      <c r="D26" s="66">
        <v>28</v>
      </c>
      <c r="E26" s="66">
        <v>42.61</v>
      </c>
    </row>
    <row r="28" spans="2:17" x14ac:dyDescent="0.3">
      <c r="B28" s="5" t="s">
        <v>115</v>
      </c>
      <c r="C28" s="5" t="s">
        <v>45</v>
      </c>
      <c r="D28" s="5" t="s">
        <v>71</v>
      </c>
      <c r="E28" s="5" t="s">
        <v>57</v>
      </c>
      <c r="F28" s="5" t="s">
        <v>70</v>
      </c>
      <c r="G28" s="5" t="s">
        <v>61</v>
      </c>
      <c r="H28" s="5" t="s">
        <v>46</v>
      </c>
      <c r="I28" s="5" t="s">
        <v>78</v>
      </c>
    </row>
    <row r="29" spans="2:17" x14ac:dyDescent="0.3">
      <c r="B29" s="5" t="s">
        <v>116</v>
      </c>
      <c r="C29" s="67">
        <v>9.7199999999999995E-2</v>
      </c>
      <c r="D29" s="67">
        <v>0.12809999999999999</v>
      </c>
      <c r="E29" s="67">
        <v>0.14349999999999999</v>
      </c>
      <c r="F29" s="67">
        <v>7.0699999999999999E-2</v>
      </c>
      <c r="G29" s="67">
        <v>0.10290000000000001</v>
      </c>
      <c r="H29" s="67">
        <v>9.1800000000000007E-2</v>
      </c>
      <c r="I29" s="67">
        <v>4.3700000000000003E-2</v>
      </c>
    </row>
    <row r="30" spans="2:17" x14ac:dyDescent="0.3">
      <c r="B30" s="5" t="s">
        <v>117</v>
      </c>
      <c r="C30" s="67">
        <v>0.12089999999999999</v>
      </c>
      <c r="D30" s="67">
        <v>0.111</v>
      </c>
      <c r="E30" s="67">
        <v>0.19889999999999999</v>
      </c>
      <c r="F30" s="67">
        <v>8.77E-2</v>
      </c>
      <c r="G30" s="67">
        <v>9.4200000000000006E-2</v>
      </c>
      <c r="H30" s="67">
        <v>0.16789999999999999</v>
      </c>
      <c r="I30" s="67">
        <v>5.2699999999999997E-2</v>
      </c>
    </row>
    <row r="31" spans="2:17" x14ac:dyDescent="0.3">
      <c r="B31" s="5" t="s">
        <v>118</v>
      </c>
      <c r="C31" s="67">
        <v>0.14949999999999999</v>
      </c>
      <c r="D31" s="67">
        <v>0.1391</v>
      </c>
      <c r="E31" s="67">
        <v>0.12509999999999999</v>
      </c>
      <c r="F31" s="67">
        <v>0.1089</v>
      </c>
      <c r="G31" s="67">
        <v>0.1203</v>
      </c>
      <c r="H31" s="67">
        <v>8.8800000000000004E-2</v>
      </c>
      <c r="I31" s="67">
        <v>6.3399999999999998E-2</v>
      </c>
    </row>
    <row r="32" spans="2:17" x14ac:dyDescent="0.3">
      <c r="B32" s="5" t="s">
        <v>119</v>
      </c>
      <c r="C32" s="67">
        <v>0.17219999999999999</v>
      </c>
      <c r="D32" s="67">
        <v>0.159</v>
      </c>
      <c r="E32" s="67">
        <v>0.1419</v>
      </c>
      <c r="F32" s="67">
        <v>0.12330000000000001</v>
      </c>
      <c r="G32" s="67">
        <v>0.13830000000000001</v>
      </c>
      <c r="H32" s="67">
        <v>0.10150000000000001</v>
      </c>
      <c r="I32" s="67">
        <v>7.1900000000000006E-2</v>
      </c>
    </row>
    <row r="34" spans="2:9" x14ac:dyDescent="0.3">
      <c r="B34" s="9" t="s">
        <v>16</v>
      </c>
      <c r="C34" s="9" t="s">
        <v>17</v>
      </c>
      <c r="D34" s="9" t="s">
        <v>20</v>
      </c>
      <c r="E34" s="9" t="s">
        <v>21</v>
      </c>
      <c r="F34" s="9" t="s">
        <v>22</v>
      </c>
      <c r="G34" s="9" t="s">
        <v>23</v>
      </c>
      <c r="H34" s="9" t="s">
        <v>25</v>
      </c>
      <c r="I34" s="7" t="s">
        <v>120</v>
      </c>
    </row>
    <row r="35" spans="2:9" x14ac:dyDescent="0.3">
      <c r="B35" s="7" t="s">
        <v>53</v>
      </c>
      <c r="C35" s="7" t="s">
        <v>62</v>
      </c>
      <c r="D35" s="7" t="s">
        <v>83</v>
      </c>
      <c r="E35" s="7" t="s">
        <v>69</v>
      </c>
      <c r="F35" s="7" t="s">
        <v>67</v>
      </c>
      <c r="G35" s="7" t="s">
        <v>74</v>
      </c>
      <c r="H35" s="7" t="s">
        <v>81</v>
      </c>
      <c r="I35" s="7" t="s">
        <v>95</v>
      </c>
    </row>
    <row r="36" spans="2:9" x14ac:dyDescent="0.3">
      <c r="B36" s="7" t="s">
        <v>73</v>
      </c>
      <c r="C36" s="7" t="s">
        <v>38</v>
      </c>
      <c r="D36" s="7" t="s">
        <v>63</v>
      </c>
      <c r="E36" s="7" t="s">
        <v>40</v>
      </c>
      <c r="F36" s="7" t="s">
        <v>41</v>
      </c>
      <c r="G36" s="7" t="s">
        <v>59</v>
      </c>
      <c r="H36" s="7" t="s">
        <v>43</v>
      </c>
      <c r="I36" s="7" t="s">
        <v>82</v>
      </c>
    </row>
    <row r="37" spans="2:9" x14ac:dyDescent="0.3">
      <c r="B37" s="7" t="s">
        <v>68</v>
      </c>
      <c r="C37" s="7" t="s">
        <v>121</v>
      </c>
      <c r="D37" s="7" t="s">
        <v>39</v>
      </c>
      <c r="E37" s="7" t="s">
        <v>54</v>
      </c>
      <c r="F37" s="7" t="s">
        <v>76</v>
      </c>
      <c r="G37" s="7" t="s">
        <v>87</v>
      </c>
      <c r="H37" s="7" t="s">
        <v>66</v>
      </c>
      <c r="I37" s="7" t="s">
        <v>60</v>
      </c>
    </row>
    <row r="38" spans="2:9" x14ac:dyDescent="0.3">
      <c r="B38" s="7" t="s">
        <v>58</v>
      </c>
      <c r="C38" s="7" t="s">
        <v>85</v>
      </c>
      <c r="D38" s="7" t="s">
        <v>37</v>
      </c>
      <c r="E38" s="7" t="s">
        <v>90</v>
      </c>
      <c r="F38" s="7" t="s">
        <v>64</v>
      </c>
      <c r="G38" s="7" t="s">
        <v>77</v>
      </c>
      <c r="H38" s="7" t="s">
        <v>84</v>
      </c>
      <c r="I38" s="7" t="s">
        <v>88</v>
      </c>
    </row>
    <row r="39" spans="2:9" x14ac:dyDescent="0.3">
      <c r="B39" s="7" t="s">
        <v>94</v>
      </c>
      <c r="C39" s="7" t="s">
        <v>122</v>
      </c>
      <c r="D39" s="7"/>
      <c r="E39" s="7" t="s">
        <v>64</v>
      </c>
      <c r="F39" s="7" t="s">
        <v>123</v>
      </c>
      <c r="G39" s="7" t="s">
        <v>42</v>
      </c>
      <c r="H39" s="7" t="s">
        <v>56</v>
      </c>
      <c r="I39" s="7" t="s">
        <v>124</v>
      </c>
    </row>
    <row r="40" spans="2:9" x14ac:dyDescent="0.3">
      <c r="B40" s="7" t="s">
        <v>72</v>
      </c>
      <c r="C40" s="7"/>
      <c r="D40" s="7"/>
      <c r="E40" s="7" t="s">
        <v>125</v>
      </c>
      <c r="F40" s="7" t="s">
        <v>37</v>
      </c>
      <c r="G40" s="7" t="s">
        <v>126</v>
      </c>
      <c r="H40" s="7" t="s">
        <v>89</v>
      </c>
      <c r="I40" s="7" t="s">
        <v>44</v>
      </c>
    </row>
    <row r="41" spans="2:9" x14ac:dyDescent="0.3">
      <c r="B41" s="7" t="s">
        <v>37</v>
      </c>
      <c r="C41" s="7"/>
      <c r="D41" s="7"/>
      <c r="E41" s="7" t="s">
        <v>37</v>
      </c>
      <c r="F41" s="7"/>
      <c r="G41" s="7" t="s">
        <v>127</v>
      </c>
      <c r="H41" s="7" t="s">
        <v>75</v>
      </c>
      <c r="I41" s="7" t="s">
        <v>92</v>
      </c>
    </row>
    <row r="42" spans="2:9" x14ac:dyDescent="0.3">
      <c r="B42" s="7"/>
      <c r="C42" s="7"/>
      <c r="D42" s="7"/>
      <c r="E42" s="7"/>
      <c r="F42" s="7"/>
      <c r="G42" s="7" t="s">
        <v>80</v>
      </c>
      <c r="H42" s="7" t="s">
        <v>93</v>
      </c>
    </row>
    <row r="43" spans="2:9" x14ac:dyDescent="0.3">
      <c r="B43" s="7"/>
      <c r="C43" s="7"/>
      <c r="D43" s="7"/>
      <c r="E43" s="7"/>
      <c r="F43" s="7"/>
      <c r="G43" s="7" t="s">
        <v>65</v>
      </c>
      <c r="H43" s="7" t="s">
        <v>91</v>
      </c>
    </row>
    <row r="44" spans="2:9" x14ac:dyDescent="0.3">
      <c r="B44" s="7"/>
      <c r="C44" s="7"/>
      <c r="D44" s="7"/>
      <c r="E44" s="7"/>
      <c r="F44" s="7"/>
      <c r="G44" s="7" t="s">
        <v>86</v>
      </c>
      <c r="H44" s="7" t="s">
        <v>37</v>
      </c>
    </row>
    <row r="45" spans="2:9" x14ac:dyDescent="0.3">
      <c r="B45" s="7"/>
      <c r="C45" s="7"/>
      <c r="D45" s="7"/>
      <c r="E45" s="7"/>
      <c r="F45" s="7"/>
      <c r="G45" s="7" t="s">
        <v>55</v>
      </c>
      <c r="H45" s="7"/>
    </row>
    <row r="46" spans="2:9" x14ac:dyDescent="0.3">
      <c r="B46" s="7"/>
      <c r="C46" s="7"/>
      <c r="D46" s="7"/>
      <c r="E46" s="7"/>
      <c r="F46" s="7"/>
      <c r="G46" s="7" t="s">
        <v>37</v>
      </c>
      <c r="H46" s="7"/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P&amp;M Dataset</vt:lpstr>
      <vt:lpstr>Data</vt:lpstr>
      <vt:lpstr>'P&amp;M Dataset'!Print_Area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2021-04-14T13:09:53Z</dcterms:modified>
  <cp:category/>
  <cp:contentStatus/>
</cp:coreProperties>
</file>