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9" autoFilterDateGrouping="1"/>
  </bookViews>
  <sheets>
    <sheet name="TOKEN SPLASH (TRADE)" sheetId="1" state="visible" r:id="rId1"/>
    <sheet name="TOKEN SPLASH (DEPOSIT)" sheetId="2" state="visible" r:id="rId2"/>
    <sheet name="AIRDROP HUNT" sheetId="3" state="visible" r:id="rId3"/>
    <sheet name="PRESALE" sheetId="4" state="visible" r:id="rId4"/>
    <sheet name="-----" sheetId="5" state="visible" r:id="rId5"/>
    <sheet name="KAS" sheetId="6" state="visible" r:id="rId6"/>
    <sheet name="HASIL" sheetId="7" state="visible" r:id="rId7"/>
    <sheet name="------" sheetId="8" state="visible" r:id="rId8"/>
    <sheet name="KONVERSI" sheetId="9" state="visible" r:id="rId9"/>
    <sheet name="REWARD" sheetId="10" state="visible" r:id="rId10"/>
  </sheets>
  <definedNames>
    <definedName name="_xlnm._FilterDatabase" localSheetId="0" hidden="1">'TOKEN SPLASH (TRADE)'!$B$2:$P$2</definedName>
    <definedName name="_xlnm._FilterDatabase" localSheetId="1" hidden="1">'TOKEN SPLASH (DEPOSIT)'!$B$2:$I$2</definedName>
    <definedName name="_xlnm._FilterDatabase" localSheetId="2" hidden="1">'AIRDROP HUNT'!$B$2:$I$2</definedName>
    <definedName name="_xlnm._FilterDatabase" localSheetId="6" hidden="1">'HASIL'!$B$2:$M$2</definedName>
  </definedNames>
  <calcPr calcId="191029" fullCalcOnLoad="1"/>
</workbook>
</file>

<file path=xl/styles.xml><?xml version="1.0" encoding="utf-8"?>
<styleSheet xmlns="http://schemas.openxmlformats.org/spreadsheetml/2006/main">
  <numFmts count="15">
    <numFmt numFmtId="164" formatCode="[$-409]d\-mmm\-yy;@"/>
    <numFmt numFmtId="165" formatCode="&quot;$&quot;#,##0"/>
    <numFmt numFmtId="166" formatCode="&quot;$&quot;#,##0.00"/>
    <numFmt numFmtId="167" formatCode="0.00000"/>
    <numFmt numFmtId="168" formatCode="0\ &quot;Hari&quot;"/>
    <numFmt numFmtId="169" formatCode="&quot;$&quot;#,##0;[Red]&quot;$&quot;#,##0"/>
    <numFmt numFmtId="170" formatCode="0.000000"/>
    <numFmt numFmtId="171" formatCode="[$Rp-421]#,##0;\-[$Rp-421]#,##0"/>
    <numFmt numFmtId="172" formatCode="0.000\ &quot;USDT&quot;"/>
    <numFmt numFmtId="173" formatCode="[$-409]d\-mmm;@"/>
    <numFmt numFmtId="174" formatCode="[$Rp-421]#,##0"/>
    <numFmt numFmtId="175" formatCode="0.0%"/>
    <numFmt numFmtId="176" formatCode="#,##0.000"/>
    <numFmt numFmtId="177" formatCode="0.00\ &quot;USDT&quot;"/>
    <numFmt numFmtId="178" formatCode="_-&quot;Rp&quot;* #,##0.00_-;\-&quot;Rp&quot;* #,##0.00_-;_-&quot;Rp&quot;* &quot;-&quot;??_-;_-@_-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20"/>
      <scheme val="minor"/>
    </font>
    <font>
      <name val="Calibri"/>
      <b val="1"/>
      <sz val="11"/>
    </font>
    <font>
      <name val="Calibri"/>
      <family val="2"/>
      <b val="1"/>
      <color theme="1"/>
      <sz val="18"/>
      <scheme val="minor"/>
    </font>
    <font>
      <name val="Calibri"/>
      <family val="2"/>
      <color theme="0"/>
      <sz val="20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0000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b val="1"/>
      <color theme="0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0.0499893185216834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1" fillId="0" borderId="0"/>
    <xf numFmtId="178" fontId="1" fillId="0" borderId="0"/>
    <xf numFmtId="9" fontId="1" fillId="0" borderId="0"/>
  </cellStyleXfs>
  <cellXfs count="13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65" fontId="0" fillId="3" borderId="1" applyAlignment="1" pivotButton="0" quotePrefix="0" xfId="0">
      <alignment horizontal="center" vertical="center"/>
    </xf>
    <xf numFmtId="166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3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69" fontId="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169" fontId="7" fillId="0" borderId="1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169" fontId="7" fillId="0" borderId="2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4" fillId="0" borderId="0" pivotButton="0" quotePrefix="0" xfId="0"/>
    <xf numFmtId="0" fontId="10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vertical="center"/>
    </xf>
    <xf numFmtId="169" fontId="14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 wrapText="1"/>
    </xf>
    <xf numFmtId="165" fontId="7" fillId="0" borderId="1" applyAlignment="1" pivotButton="0" quotePrefix="0" xfId="0">
      <alignment horizontal="center" vertical="center" wrapText="1"/>
    </xf>
    <xf numFmtId="166" fontId="0" fillId="0" borderId="0" applyAlignment="1" pivotButton="0" quotePrefix="0" xfId="0">
      <alignment horizontal="center" vertical="center"/>
    </xf>
    <xf numFmtId="166" fontId="9" fillId="0" borderId="1" applyAlignment="1" pivotButton="0" quotePrefix="0" xfId="0">
      <alignment horizontal="center" vertical="center"/>
    </xf>
    <xf numFmtId="170" fontId="0" fillId="0" borderId="0" applyAlignment="1" pivotButton="0" quotePrefix="0" xfId="0">
      <alignment horizontal="center" vertical="center"/>
    </xf>
    <xf numFmtId="165" fontId="9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 vertical="center"/>
    </xf>
    <xf numFmtId="171" fontId="0" fillId="0" borderId="1" applyAlignment="1" pivotButton="0" quotePrefix="0" xfId="0">
      <alignment horizontal="center" vertical="center"/>
    </xf>
    <xf numFmtId="172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165" fontId="11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5" fontId="18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6" fontId="9" fillId="0" borderId="0" applyAlignment="1" pivotButton="0" quotePrefix="0" xfId="0">
      <alignment horizontal="center" vertical="center"/>
    </xf>
    <xf numFmtId="173" fontId="0" fillId="0" borderId="1" applyAlignment="1" pivotButton="0" quotePrefix="0" xfId="0">
      <alignment horizontal="center" vertical="center"/>
    </xf>
    <xf numFmtId="16" fontId="0" fillId="0" borderId="0" applyAlignment="1" pivotButton="0" quotePrefix="0" xfId="0">
      <alignment horizontal="center" vertical="center"/>
    </xf>
    <xf numFmtId="168" fontId="0" fillId="0" borderId="0" applyAlignment="1" pivotButton="0" quotePrefix="0" xfId="0">
      <alignment horizontal="center" vertical="center"/>
    </xf>
    <xf numFmtId="169" fontId="9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71" fontId="0" fillId="0" borderId="0" applyAlignment="1" pivotButton="0" quotePrefix="0" xfId="0">
      <alignment horizontal="center" vertical="center"/>
    </xf>
    <xf numFmtId="174" fontId="20" fillId="0" borderId="0" applyAlignment="1" pivotButton="0" quotePrefix="0" xfId="0">
      <alignment vertical="center"/>
    </xf>
    <xf numFmtId="174" fontId="21" fillId="0" borderId="0" pivotButton="0" quotePrefix="0" xfId="0"/>
    <xf numFmtId="165" fontId="5" fillId="0" borderId="1" applyAlignment="1" pivotButton="0" quotePrefix="0" xfId="0">
      <alignment horizontal="center" vertical="center"/>
    </xf>
    <xf numFmtId="168" fontId="5" fillId="0" borderId="1" applyAlignment="1" pivotButton="0" quotePrefix="0" xfId="0">
      <alignment horizontal="center" vertical="center"/>
    </xf>
    <xf numFmtId="175" fontId="0" fillId="0" borderId="1" applyAlignment="1" pivotButton="0" quotePrefix="0" xfId="2">
      <alignment horizontal="center" vertical="center"/>
    </xf>
    <xf numFmtId="9" fontId="0" fillId="0" borderId="1" applyAlignment="1" pivotButton="0" quotePrefix="0" xfId="2">
      <alignment horizontal="center" vertical="center"/>
    </xf>
    <xf numFmtId="175" fontId="0" fillId="0" borderId="0" applyAlignment="1" pivotButton="0" quotePrefix="0" xfId="2">
      <alignment horizontal="center" vertical="center"/>
    </xf>
    <xf numFmtId="165" fontId="0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 vertical="center"/>
    </xf>
    <xf numFmtId="169" fontId="0" fillId="0" borderId="1" applyAlignment="1" pivotButton="0" quotePrefix="0" xfId="0">
      <alignment horizontal="center" vertical="center"/>
    </xf>
    <xf numFmtId="169" fontId="5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22" fontId="0" fillId="0" borderId="0" applyAlignment="1" pivotButton="0" quotePrefix="0" xfId="0">
      <alignment horizontal="center" vertical="center"/>
    </xf>
    <xf numFmtId="0" fontId="15" fillId="0" borderId="14" applyAlignment="1" pivotButton="0" quotePrefix="0" xfId="0">
      <alignment horizontal="center" vertical="center"/>
    </xf>
    <xf numFmtId="0" fontId="15" fillId="0" borderId="15" applyAlignment="1" pivotButton="0" quotePrefix="0" xfId="0">
      <alignment horizontal="center" vertical="center"/>
    </xf>
    <xf numFmtId="176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horizontal="center" vertical="center"/>
    </xf>
    <xf numFmtId="0" fontId="6" fillId="0" borderId="0" pivotButton="0" quotePrefix="0" xfId="0"/>
    <xf numFmtId="10" fontId="1" fillId="0" borderId="0" applyAlignment="1" pivotButton="0" quotePrefix="0" xfId="2">
      <alignment horizontal="center" vertical="center"/>
    </xf>
    <xf numFmtId="0" fontId="23" fillId="0" borderId="10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12" fillId="4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8" pivotButton="0" quotePrefix="0" xfId="0"/>
    <xf numFmtId="168" fontId="12" fillId="4" borderId="1" applyAlignment="1" pivotButton="0" quotePrefix="0" xfId="0">
      <alignment horizontal="center" vertical="center"/>
    </xf>
    <xf numFmtId="166" fontId="12" fillId="4" borderId="1" applyAlignment="1" pivotButton="0" quotePrefix="0" xfId="0">
      <alignment horizontal="center" vertical="center"/>
    </xf>
    <xf numFmtId="2" fontId="3" fillId="4" borderId="1" applyAlignment="1" pivotButton="0" quotePrefix="0" xfId="0">
      <alignment horizontal="center" vertical="center"/>
    </xf>
    <xf numFmtId="166" fontId="12" fillId="4" borderId="1" applyAlignment="1" pivotButton="0" quotePrefix="0" xfId="1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7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16" fillId="4" borderId="1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171" fontId="19" fillId="4" borderId="1" applyAlignment="1" pivotButton="0" quotePrefix="0" xfId="0">
      <alignment horizontal="center" vertical="center"/>
    </xf>
    <xf numFmtId="0" fontId="0" fillId="0" borderId="12" pivotButton="0" quotePrefix="0" xfId="0"/>
    <xf numFmtId="0" fontId="10" fillId="0" borderId="13" applyAlignment="1" pivotButton="0" quotePrefix="0" xfId="0">
      <alignment horizontal="center" vertical="center"/>
    </xf>
    <xf numFmtId="0" fontId="14" fillId="0" borderId="0" pivotButton="0" quotePrefix="0" xfId="0"/>
    <xf numFmtId="177" fontId="19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74" fontId="19" fillId="4" borderId="1" applyAlignment="1" pivotButton="0" quotePrefix="0" xfId="0">
      <alignment horizontal="center" vertical="center"/>
    </xf>
    <xf numFmtId="166" fontId="7" fillId="4" borderId="1" applyAlignment="1" pivotButton="0" quotePrefix="0" xfId="0">
      <alignment horizontal="center" vertical="center"/>
    </xf>
    <xf numFmtId="0" fontId="24" fillId="0" borderId="10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Percent" xfId="2" builtinId="5"/>
  </cellStyles>
  <dxfs count="10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"/>
        </patternFill>
      </fill>
    </dxf>
    <dxf>
      <font>
        <color auto="1"/>
      </font>
      <fill>
        <patternFill>
          <bgColor theme="8" tint="0.5999633777886288"/>
        </patternFill>
      </fill>
    </dxf>
    <dxf>
      <font>
        <color auto="1"/>
      </font>
      <fill>
        <patternFill>
          <bgColor theme="5" tint="0.5999633777886288"/>
        </patternFill>
      </fill>
    </dxf>
    <dxf>
      <fill>
        <patternFill>
          <bgColor theme="0" tint="-0.1498764000366222"/>
        </patternFill>
      </fill>
    </dxf>
    <dxf>
      <font>
        <color auto="1"/>
      </font>
      <fill>
        <patternFill>
          <bgColor theme="9" tint="0.5999633777886288"/>
        </patternFill>
      </fill>
    </dxf>
    <dxf>
      <font>
        <color auto="1"/>
      </font>
      <fill>
        <patternFill>
          <bgColor theme="8" tint="0.5999633777886288"/>
        </patternFill>
      </fill>
    </dxf>
    <dxf>
      <font>
        <color auto="1"/>
      </font>
      <fill>
        <patternFill>
          <bgColor theme="5" tint="0.5999633777886288"/>
        </patternFill>
      </fill>
    </dxf>
    <dxf>
      <fill>
        <patternFill>
          <bgColor theme="0" tint="-0.1498764000366222"/>
        </patternFill>
      </fill>
    </dxf>
    <dxf>
      <fill>
        <patternFill>
          <bgColor theme="0" tint="-0.14987640003662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"/>
        </patternFill>
      </fill>
    </dxf>
    <dxf>
      <font>
        <color auto="1"/>
      </font>
      <fill>
        <patternFill>
          <bgColor theme="8" tint="0.5999633777886288"/>
        </patternFill>
      </fill>
    </dxf>
    <dxf>
      <font>
        <color auto="1"/>
      </font>
      <fill>
        <patternFill>
          <bgColor theme="5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numFmt numFmtId="179" formatCode="&quot;Done&quot;"/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numFmt numFmtId="179" formatCode="&quot;Done&quot;"/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numFmt numFmtId="180" formatCode="&quot;Not Started&quot;"/>
      <fill>
        <patternFill>
          <bgColor rgb="FFFFC7CE"/>
        </patternFill>
      </fill>
    </dxf>
    <dxf>
      <font>
        <color rgb="FF006100"/>
      </font>
      <numFmt numFmtId="179" formatCode="&quot;Done&quot;"/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81" formatCode="&quot;No Reward&quot;"/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80" formatCode="&quot;Not Started&quot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numFmt numFmtId="179" formatCode="&quot;Done&quot;"/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47"/>
  <sheetViews>
    <sheetView zoomScaleNormal="100" workbookViewId="0">
      <selection activeCell="E4" sqref="E4"/>
    </sheetView>
  </sheetViews>
  <sheetFormatPr baseColWidth="8" defaultColWidth="9.140625" defaultRowHeight="15"/>
  <cols>
    <col width="7" customWidth="1" style="131" min="1" max="1"/>
    <col width="13.5703125" customWidth="1" style="131" min="2" max="2"/>
    <col width="18" customWidth="1" style="131" min="3" max="3"/>
    <col width="19.7109375" customWidth="1" style="131" min="4" max="4"/>
    <col width="18.5703125" customWidth="1" style="131" min="5" max="5"/>
    <col width="22.5703125" customWidth="1" style="131" min="6" max="6"/>
    <col width="21.140625" customWidth="1" style="131" min="7" max="7"/>
    <col width="20" customWidth="1" style="131" min="8" max="8"/>
    <col width="21" customWidth="1" style="131" min="9" max="9"/>
    <col width="17.28515625" customWidth="1" style="131" min="10" max="10"/>
    <col width="24" customWidth="1" style="26" min="11" max="11"/>
    <col width="21.5703125" customWidth="1" style="131" min="12" max="12"/>
    <col width="21" customWidth="1" style="131" min="13" max="14"/>
    <col width="11.42578125" customWidth="1" style="29" min="15" max="15"/>
    <col width="9.5703125" customWidth="1" style="131" min="16" max="16"/>
    <col width="9.140625" customWidth="1" style="131" min="17" max="90"/>
    <col width="9.140625" customWidth="1" style="131" min="91" max="16384"/>
  </cols>
  <sheetData>
    <row r="1" ht="39.95" customFormat="1" customHeight="1" s="132">
      <c r="A1" s="119" t="inlineStr">
        <is>
          <t>TOKEN SPLASH TRADE (10 JUNI)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  <c r="K1" s="113" t="n"/>
      <c r="L1" s="113" t="n"/>
      <c r="M1" s="113" t="n"/>
      <c r="N1" s="113" t="n"/>
      <c r="O1" s="28" t="n"/>
    </row>
    <row r="2" ht="35.1" customFormat="1" customHeight="1" s="30">
      <c r="A2" s="37" t="inlineStr">
        <is>
          <t>NO</t>
        </is>
      </c>
      <c r="B2" s="37" t="inlineStr">
        <is>
          <t>STATUS</t>
        </is>
      </c>
      <c r="C2" s="37" t="inlineStr">
        <is>
          <t>TOKEN</t>
        </is>
      </c>
      <c r="D2" s="37" t="inlineStr">
        <is>
          <t>EST REWARD</t>
        </is>
      </c>
      <c r="E2" s="37" t="inlineStr">
        <is>
          <t>VOLUME</t>
        </is>
      </c>
      <c r="F2" s="37" t="inlineStr">
        <is>
          <t>VOL FOR 20$</t>
        </is>
      </c>
      <c r="G2" s="37" t="inlineStr">
        <is>
          <t>TRADE / DAY</t>
        </is>
      </c>
      <c r="H2" s="37" t="inlineStr">
        <is>
          <t>RATIO</t>
        </is>
      </c>
      <c r="I2" s="37" t="inlineStr">
        <is>
          <t>WAKTU EVENT</t>
        </is>
      </c>
      <c r="J2" s="37" t="inlineStr">
        <is>
          <t>MIN VOL</t>
        </is>
      </c>
      <c r="K2" s="38" t="inlineStr">
        <is>
          <t>VOL FOR MAX</t>
        </is>
      </c>
      <c r="L2" s="37" t="inlineStr">
        <is>
          <t>MAX REWARD</t>
        </is>
      </c>
      <c r="M2" s="37" t="inlineStr">
        <is>
          <t>PROGRESS</t>
        </is>
      </c>
      <c r="N2" s="37" t="inlineStr">
        <is>
          <t>RATIO</t>
        </is>
      </c>
      <c r="O2" s="27" t="n"/>
    </row>
    <row r="3">
      <c r="A3" s="19" t="n">
        <v>1</v>
      </c>
      <c r="B3" s="19">
        <f>IF(H3&gt;0.002,"ACTIVE","DROP")</f>
        <v/>
      </c>
      <c r="C3" s="92" t="inlineStr">
        <is>
          <t>UXLINK</t>
        </is>
      </c>
      <c r="D3" s="15">
        <f>IFERROR(REWARD!D6*O3,"Not Started")</f>
        <v/>
      </c>
      <c r="E3" s="17">
        <f>REWARD!B6</f>
        <v/>
      </c>
      <c r="F3" s="17">
        <f>IFERROR(20/D3*E3,"Not Started")</f>
        <v/>
      </c>
      <c r="G3" s="93">
        <f>IFERROR(IF(I3=0, "Done", IF((E3-F3)/I3 &gt; 0, "Done", (E3-F3)/I3)), "Not Started")</f>
        <v/>
      </c>
      <c r="H3" s="22">
        <f>IFERROR(D3/E3,"N/A")</f>
        <v/>
      </c>
      <c r="I3" s="90" t="n">
        <v>2</v>
      </c>
      <c r="J3" s="88" t="n">
        <v>10000</v>
      </c>
      <c r="K3" s="17">
        <f>L3/D3*E3</f>
        <v/>
      </c>
      <c r="L3" s="14">
        <f>IFERROR(REWARD!F6*O3,"Not Started")</f>
        <v/>
      </c>
      <c r="M3" s="85">
        <f>D3/L3*100%</f>
        <v/>
      </c>
      <c r="N3" s="86" t="inlineStr">
        <is>
          <t>-</t>
        </is>
      </c>
      <c r="O3" s="29">
        <f>IF(C3="AARK",KONVERSI!$G$2,
IF(C3="ATH",KONVERSI!$G$3,
IF(C3="AURORA",KONVERSI!$G$4,
IF(C3="BUBBLE",KONVERSI!$G$5,
IF(C3="DEGEN",KONVERSI!$G$6,
IF(C3="HLG",KONVERSI!$G$7,
IF(C3="INTX",KONVERSI!$G$8,
IF(C3="IO",KONVERSI!$G$9,
IF(C3="MOG",KONVERSI!$G$10,
IF(C3="PIRATE",KONVERSI!$G$11,
IF(C3="RUBY",KONVERSI!$G$12,
IF(C3="SPEC",KONVERSI!$G$13,
IF(C3="TAIKO",KONVERSI!$G$14,
IF(C3="ULTI",KONVERSI!$G$15,
IF(C3="USDT",KONVERSI!$G$16,
IF(C3="XZK",KONVERSI!$G$17,
IF(C3="ZERO",KONVERSI!$G$18,
IF(C3="MON",KONVERSI!$G$19,
IF(C3="ELIX",KONVERSI!$G$20,
IF(C3="ZRO",KONVERSI!$G$21,
IF(C3="ZEX",KONVERSI!$G$22,
IF(C3="MCG",KONVERSI!$G$23,
IF(C3="PTC",KONVERSI!$G$24,
IF(C3="WELL",KONVERSI!$G$25,
IF(C3="NYAN",KONVERSI!$G$26,
IF(C3="MOCA",KONVERSI!$G$27,
IF(C3="DOP1",KONVERSI!$G$28,
IF(C3="UXLINK",KONVERSI!$G$29,
IF(C3="A8",KONVERSI!$G$30,
IF(C3="PIXFI",KONVERSI!$G$31,
IF(C3="FET",KONVERSI!$G$32,
IF(C3="MASA",KONVERSI!$G$33,
IF(C3="ETH",KONVERSI!$G$34,
"Simbol tidak ditemukan")))))))))))))))))))))))))))))))))</f>
        <v/>
      </c>
      <c r="P3" s="29">
        <f>KONVERSI!$G$16</f>
        <v/>
      </c>
    </row>
    <row r="4">
      <c r="A4" s="19" t="n">
        <v>2</v>
      </c>
      <c r="B4" s="19">
        <f>IF(H4&gt;0.002,"ACTIVE","DROP")</f>
        <v/>
      </c>
      <c r="C4" s="92" t="inlineStr">
        <is>
          <t>ETH</t>
        </is>
      </c>
      <c r="D4" s="15">
        <f>IFERROR(REWARD!D3*O4,"Not Started")</f>
        <v/>
      </c>
      <c r="E4" s="17">
        <f>REWARD!B3</f>
        <v/>
      </c>
      <c r="F4" s="17">
        <f>IFERROR(20/D4*E4,"Not Started")</f>
        <v/>
      </c>
      <c r="G4" s="93">
        <f>IFERROR(IF(I4=0, "Done", IF((E4-F4)/I4 &gt; 0, "Done", (E4-F4)/I4)), "Not Started")</f>
        <v/>
      </c>
      <c r="H4" s="22">
        <f>IFERROR(D4/E4,"N/A")</f>
        <v/>
      </c>
      <c r="I4" s="90" t="n">
        <v>23</v>
      </c>
      <c r="J4" s="88" t="n">
        <v>10000</v>
      </c>
      <c r="K4" s="17">
        <f>L4/D4*E4</f>
        <v/>
      </c>
      <c r="L4" s="14">
        <f>IFERROR(REWARD!F3*O4,"Not Started")</f>
        <v/>
      </c>
      <c r="M4" s="85">
        <f>D4/L4*100%</f>
        <v/>
      </c>
      <c r="N4" s="86" t="inlineStr">
        <is>
          <t>-</t>
        </is>
      </c>
      <c r="O4" s="29">
        <f>IF(C4="AARK",KONVERSI!$G$2,
IF(C4="ATH",KONVERSI!$G$3,
IF(C4="AURORA",KONVERSI!$G$4,
IF(C4="BUBBLE",KONVERSI!$G$5,
IF(C4="DEGEN",KONVERSI!$G$6,
IF(C4="HLG",KONVERSI!$G$7,
IF(C4="INTX",KONVERSI!$G$8,
IF(C4="IO",KONVERSI!$G$9,
IF(C4="MOG",KONVERSI!$G$10,
IF(C4="PIRATE",KONVERSI!$G$11,
IF(C4="RUBY",KONVERSI!$G$12,
IF(C4="SPEC",KONVERSI!$G$13,
IF(C4="TAIKO",KONVERSI!$G$14,
IF(C4="ULTI",KONVERSI!$G$15,
IF(C4="USDT",KONVERSI!$G$16,
IF(C4="XZK",KONVERSI!$G$17,
IF(C4="ZERO",KONVERSI!$G$18,
IF(C4="MON",KONVERSI!$G$19,
IF(C4="ELIX",KONVERSI!$G$20,
IF(C4="ZRO",KONVERSI!$G$21,
IF(C4="ZEX",KONVERSI!$G$22,
IF(C4="MCG",KONVERSI!$G$23,
IF(C4="PTC",KONVERSI!$G$24,
IF(C4="WELL",KONVERSI!$G$25,
IF(C4="NYAN",KONVERSI!$G$26,
IF(C4="MOCA",KONVERSI!$G$27,
IF(C4="DOP1",KONVERSI!$G$28,
IF(C4="UXLINK",KONVERSI!$G$29,
IF(C4="A8",KONVERSI!$G$30,
IF(C4="PIXFI",KONVERSI!$G$31,
IF(C4="FET",KONVERSI!$G$32,
IF(C4="MASA",KONVERSI!$G$33,
IF(C4="ETH",KONVERSI!$G$34,
"Simbol tidak ditemukan")))))))))))))))))))))))))))))))))</f>
        <v/>
      </c>
      <c r="P4" s="29">
        <f>KONVERSI!$G$16</f>
        <v/>
      </c>
    </row>
    <row r="5">
      <c r="A5" s="19" t="n">
        <v>3</v>
      </c>
      <c r="B5" s="19">
        <f>IF(H5&gt;0.002,"ACTIVE","DROP")</f>
        <v/>
      </c>
      <c r="C5" s="92" t="inlineStr">
        <is>
          <t>PIXFI (Ù)</t>
        </is>
      </c>
      <c r="D5" s="15">
        <f>IFERROR(REWARD!D5*P5,"Not Started")</f>
        <v/>
      </c>
      <c r="E5" s="17">
        <f>REWARD!B5</f>
        <v/>
      </c>
      <c r="F5" s="17">
        <f>IFERROR(20/D5*E5,"Not Started")</f>
        <v/>
      </c>
      <c r="G5" s="93">
        <f>IFERROR(IF(I5=0, "Done", IF((E5-F5)/I5 &gt; 0, "Done", (E5-F5)/I5)), "Not Started")</f>
        <v/>
      </c>
      <c r="H5" s="22">
        <f>IFERROR(D5/E5,"N/A")</f>
        <v/>
      </c>
      <c r="I5" s="90" t="n">
        <v>2</v>
      </c>
      <c r="J5" s="88" t="n">
        <v>10000</v>
      </c>
      <c r="K5" s="17">
        <f>L5/D5*E5</f>
        <v/>
      </c>
      <c r="L5" s="14">
        <f>IFERROR(REWARD!F5*P5,"Not Started")</f>
        <v/>
      </c>
      <c r="M5" s="85">
        <f>D5/L5*100%</f>
        <v/>
      </c>
      <c r="N5" s="86" t="inlineStr">
        <is>
          <t>-</t>
        </is>
      </c>
      <c r="O5" s="29">
        <f>IF(C5="AARK",KONVERSI!$G$2,
IF(C5="ATH",KONVERSI!$G$3,
IF(C5="AURORA",KONVERSI!$G$4,
IF(C5="BUBBLE",KONVERSI!$G$5,
IF(C5="DEGEN",KONVERSI!$G$6,
IF(C5="HLG",KONVERSI!$G$7,
IF(C5="INTX",KONVERSI!$G$8,
IF(C5="IO",KONVERSI!$G$9,
IF(C5="MOG",KONVERSI!$G$10,
IF(C5="PIRATE",KONVERSI!$G$11,
IF(C5="RUBY",KONVERSI!$G$12,
IF(C5="SPEC",KONVERSI!$G$13,
IF(C5="TAIKO",KONVERSI!$G$14,
IF(C5="ULTI",KONVERSI!$G$15,
IF(C5="USDT",KONVERSI!$G$16,
IF(C5="XZK",KONVERSI!$G$17,
IF(C5="ZERO",KONVERSI!$G$18,
IF(C5="MON",KONVERSI!$G$19,
IF(C5="ELIX",KONVERSI!$G$20,
IF(C5="ZRO",KONVERSI!$G$21,
IF(C5="ZEX",KONVERSI!$G$22,
IF(C5="MCG",KONVERSI!$G$23,
IF(C5="PTC",KONVERSI!$G$24,
IF(C5="WELL",KONVERSI!$G$25,
IF(C5="NYAN",KONVERSI!$G$26,
IF(C5="MOCA",KONVERSI!$G$27,
IF(C5="DOP1",KONVERSI!$G$28,
IF(C5="UXLINK",KONVERSI!$G$29,
IF(C5="A8",KONVERSI!$G$30,
IF(C5="PIXFI",KONVERSI!$G$31,
IF(C5="FET",KONVERSI!$G$32,
IF(C5="MASA",KONVERSI!$G$33,
IF(C5="ETH",KONVERSI!$G$34,
"Simbol tidak ditemukan")))))))))))))))))))))))))))))))))</f>
        <v/>
      </c>
      <c r="P5" s="29">
        <f>KONVERSI!$G$16</f>
        <v/>
      </c>
    </row>
    <row r="6">
      <c r="A6" s="19" t="n">
        <v>4</v>
      </c>
      <c r="B6" s="19">
        <f>IF(H6&gt;0.002,"ACTIVE","DROP")</f>
        <v/>
      </c>
      <c r="C6" s="92" t="inlineStr">
        <is>
          <t>A8</t>
        </is>
      </c>
      <c r="D6" s="15">
        <f>IFERROR(REWARD!D2*O6,"Not Started")</f>
        <v/>
      </c>
      <c r="E6" s="17">
        <f>REWARD!B2</f>
        <v/>
      </c>
      <c r="F6" s="17">
        <f>IFERROR(20/D6*E6,"Not Started")</f>
        <v/>
      </c>
      <c r="G6" s="93">
        <f>IFERROR(IF(I6=0, "Done", IF((E6-F6)/I6 &gt; 0, "Done", (E6-F6)/I6)), "Not Started")</f>
        <v/>
      </c>
      <c r="H6" s="22">
        <f>IFERROR(D6/E6,"N/A")</f>
        <v/>
      </c>
      <c r="I6" s="90" t="n">
        <v>2</v>
      </c>
      <c r="J6" s="88" t="n">
        <v>10000</v>
      </c>
      <c r="K6" s="17">
        <f>L6/D6*E6</f>
        <v/>
      </c>
      <c r="L6" s="14">
        <f>IFERROR(REWARD!F2*O6,"Not Started")</f>
        <v/>
      </c>
      <c r="M6" s="85">
        <f>D6/L6*100%</f>
        <v/>
      </c>
      <c r="N6" s="86" t="inlineStr">
        <is>
          <t>-</t>
        </is>
      </c>
      <c r="O6" s="29">
        <f>IF(C6="AARK",KONVERSI!$G$2,
IF(C6="ATH",KONVERSI!$G$3,
IF(C6="AURORA",KONVERSI!$G$4,
IF(C6="BUBBLE",KONVERSI!$G$5,
IF(C6="DEGEN",KONVERSI!$G$6,
IF(C6="HLG",KONVERSI!$G$7,
IF(C6="INTX",KONVERSI!$G$8,
IF(C6="IO",KONVERSI!$G$9,
IF(C6="MOG",KONVERSI!$G$10,
IF(C6="PIRATE",KONVERSI!$G$11,
IF(C6="RUBY",KONVERSI!$G$12,
IF(C6="SPEC",KONVERSI!$G$13,
IF(C6="TAIKO",KONVERSI!$G$14,
IF(C6="ULTI",KONVERSI!$G$15,
IF(C6="USDT",KONVERSI!$G$16,
IF(C6="XZK",KONVERSI!$G$17,
IF(C6="ZERO",KONVERSI!$G$18,
IF(C6="MON",KONVERSI!$G$19,
IF(C6="ELIX",KONVERSI!$G$20,
IF(C6="ZRO",KONVERSI!$G$21,
IF(C6="ZEX",KONVERSI!$G$22,
IF(C6="MCG",KONVERSI!$G$23,
IF(C6="PTC",KONVERSI!$G$24,
IF(C6="WELL",KONVERSI!$G$25,
IF(C6="NYAN",KONVERSI!$G$26,
IF(C6="MOCA",KONVERSI!$G$27,
IF(C6="DOP1",KONVERSI!$G$28,
IF(C6="UXLINK",KONVERSI!$G$29,
IF(C6="A8",KONVERSI!$G$30,
IF(C6="PIXFI",KONVERSI!$G$31,
IF(C6="FET",KONVERSI!$G$32,
IF(C6="MASA",KONVERSI!$G$33,
IF(C6="ETH",KONVERSI!$G$34,
"Simbol tidak ditemukan")))))))))))))))))))))))))))))))))</f>
        <v/>
      </c>
      <c r="P6" s="29">
        <f>KONVERSI!$G$16</f>
        <v/>
      </c>
    </row>
    <row r="7">
      <c r="A7" s="19" t="n">
        <v>4</v>
      </c>
      <c r="B7" s="19">
        <f>IF(H7&gt;0.002,"ACTIVE","DROP")</f>
        <v/>
      </c>
      <c r="C7" s="92" t="inlineStr">
        <is>
          <t>FET</t>
        </is>
      </c>
      <c r="D7" s="15">
        <f>IFERROR(REWARD!D4*O7,"Not Started")</f>
        <v/>
      </c>
      <c r="E7" s="17">
        <f>REWARD!B4</f>
        <v/>
      </c>
      <c r="F7" s="17">
        <f>IFERROR(20/D7*E7,"Not Started")</f>
        <v/>
      </c>
      <c r="G7" s="93">
        <f>IFERROR(IF(I7=0, "Done", IF((E7-F7)/I7 &gt; 0, "Done", (E7-F7)/I7)), "Not Started")</f>
        <v/>
      </c>
      <c r="H7" s="22">
        <f>IFERROR(D7/E7,"N/A")</f>
        <v/>
      </c>
      <c r="I7" s="90" t="n">
        <v>4</v>
      </c>
      <c r="J7" s="88" t="n">
        <v>10000</v>
      </c>
      <c r="K7" s="17">
        <f>L7/D7*E7</f>
        <v/>
      </c>
      <c r="L7" s="14">
        <f>IFERROR(REWARD!F4*O7,"Not Started")</f>
        <v/>
      </c>
      <c r="M7" s="85">
        <f>D7/L7*100%</f>
        <v/>
      </c>
      <c r="N7" s="86" t="inlineStr">
        <is>
          <t>-</t>
        </is>
      </c>
      <c r="O7" s="29">
        <f>IF(C7="AARK",KONVERSI!$G$2,
IF(C7="ATH",KONVERSI!$G$3,
IF(C7="AURORA",KONVERSI!$G$4,
IF(C7="BUBBLE",KONVERSI!$G$5,
IF(C7="DEGEN",KONVERSI!$G$6,
IF(C7="HLG",KONVERSI!$G$7,
IF(C7="INTX",KONVERSI!$G$8,
IF(C7="IO",KONVERSI!$G$9,
IF(C7="MOG",KONVERSI!$G$10,
IF(C7="PIRATE",KONVERSI!$G$11,
IF(C7="RUBY",KONVERSI!$G$12,
IF(C7="SPEC",KONVERSI!$G$13,
IF(C7="TAIKO",KONVERSI!$G$14,
IF(C7="ULTI",KONVERSI!$G$15,
IF(C7="USDT",KONVERSI!$G$16,
IF(C7="XZK",KONVERSI!$G$17,
IF(C7="ZERO",KONVERSI!$G$18,
IF(C7="MON",KONVERSI!$G$19,
IF(C7="ELIX",KONVERSI!$G$20,
IF(C7="ZRO",KONVERSI!$G$21,
IF(C7="ZEX",KONVERSI!$G$22,
IF(C7="MCG",KONVERSI!$G$23,
IF(C7="PTC",KONVERSI!$G$24,
IF(C7="WELL",KONVERSI!$G$25,
IF(C7="NYAN",KONVERSI!$G$26,
IF(C7="MOCA",KONVERSI!$G$27,
IF(C7="DOP1",KONVERSI!$G$28,
IF(C7="UXLINK",KONVERSI!$G$29,
IF(C7="A8",KONVERSI!$G$30,
IF(C7="PIXFI",KONVERSI!$G$31,
IF(C7="FET",KONVERSI!$G$32,
IF(C7="MASA",KONVERSI!$G$33,
IF(C7="ETH",KONVERSI!$G$34,
"Simbol tidak ditemukan")))))))))))))))))))))))))))))))))</f>
        <v/>
      </c>
      <c r="P7" s="29">
        <f>KONVERSI!$G$16</f>
        <v/>
      </c>
    </row>
    <row r="8">
      <c r="C8" s="32" t="n"/>
      <c r="D8" s="54" t="n"/>
      <c r="E8" s="20" t="n"/>
      <c r="F8" s="20" t="n"/>
      <c r="G8" s="26" t="n"/>
      <c r="H8" s="71" t="n"/>
      <c r="I8" s="75" t="n"/>
      <c r="J8" s="20" t="n"/>
      <c r="K8" s="76" t="n"/>
      <c r="L8" s="54" t="n"/>
      <c r="M8" s="87" t="n"/>
      <c r="N8" s="87" t="n"/>
      <c r="P8" s="29" t="n"/>
    </row>
    <row r="9">
      <c r="C9" s="32" t="n"/>
      <c r="D9" s="54" t="n"/>
      <c r="E9" s="20" t="n"/>
      <c r="F9" s="20" t="n"/>
      <c r="G9" s="26" t="n"/>
      <c r="H9" s="71" t="n"/>
      <c r="I9" s="75" t="n"/>
      <c r="J9" s="20" t="n"/>
      <c r="K9" s="76" t="n"/>
      <c r="L9" s="54" t="n"/>
      <c r="M9" s="20" t="n"/>
      <c r="N9" s="20" t="n"/>
      <c r="O9" s="29">
        <f>IF(C9="AARK",KONVERSI!$G$2,
IF(C9="ATH",KONVERSI!$G$3,
IF(C9="AURORA",KONVERSI!$G$4,
IF(C9="BUBBLE",KONVERSI!$G$5,
IF(C9="DEGEN",KONVERSI!$G$6,
IF(C9="HLG",KONVERSI!$G$7,
IF(C9="INTX",KONVERSI!$G$8,
IF(C9="IO",KONVERSI!$G$9,
IF(C9="MOG",KONVERSI!$G$10,
IF(C9="PIRATE",KONVERSI!$G$11,
IF(C9="RUBY",KONVERSI!$G$12,
IF(C9="SPEC",KONVERSI!$G$13,
IF(C9="TAIKO",KONVERSI!$G$14,
IF(C9="ULTI",KONVERSI!$G$15,
IF(C9="USDT",KONVERSI!$G$16,
IF(C9="XZK",KONVERSI!$G$17,
IF(C9="ZERO",KONVERSI!$G$18,
IF(C9="MON",KONVERSI!$G$19,
IF(C9="ELIX",KONVERSI!$G$20,
IF(C9="ZRO",KONVERSI!$G$21,
IF(C9="ZEX",KONVERSI!$G$22,
IF(C9="MCG",KONVERSI!$G$23,
IF(C9="PTC",KONVERSI!$G$24,
IF(C9="WELL",KONVERSI!$G$25,
IF(C9="NYAN",KONVERSI!$G$26,
IF(C9="MOCA",KONVERSI!$G$27,
IF(C9="DOP1",KONVERSI!$G$28,
IF(C9="UXLINK",KONVERSI!$G$29,
IF(C9="A8",KONVERSI!$G$30,
IF(C9="PIXFI",KONVERSI!$G$31,
IF(C9="FET",KONVERSI!$G$32,
IF(C9="MASA",KONVERSI!$G$33,
IF(C9="ETH",KONVERSI!$G$34,
"Simbol tidak ditemukan")))))))))))))))))))))))))))))))))</f>
        <v/>
      </c>
      <c r="P9" s="29">
        <f>KONVERSI!$G$16</f>
        <v/>
      </c>
    </row>
    <row r="10" ht="24.95" customFormat="1" customHeight="1" s="32">
      <c r="A10" s="109" t="inlineStr">
        <is>
          <t>HASIL</t>
        </is>
      </c>
      <c r="B10" s="110" t="n"/>
      <c r="C10" s="111" t="n"/>
      <c r="D10" s="118">
        <f>SUM(D3:D9)</f>
        <v/>
      </c>
      <c r="E10" s="107" t="n"/>
      <c r="F10" s="107" t="n"/>
      <c r="G10" s="107" t="n"/>
      <c r="H10" s="108" t="n"/>
      <c r="I10" s="115">
        <f>MAX(I3:I7)</f>
        <v/>
      </c>
      <c r="J10" s="107" t="n"/>
      <c r="K10" s="108" t="n"/>
      <c r="L10" s="116">
        <f>SUM(L3:L9)</f>
        <v/>
      </c>
      <c r="M10" s="107" t="n"/>
      <c r="N10" s="108" t="n"/>
      <c r="O10" s="29">
        <f>IF(C10="AARK",KONVERSI!$G$2,
IF(C10="ATH",KONVERSI!$G$3,
IF(C10="AURORA",KONVERSI!$G$4,
IF(C10="BUBBLE",KONVERSI!$G$5,
IF(C10="DEGEN",KONVERSI!$G$6,
IF(C10="HLG",KONVERSI!$G$7,
IF(C10="INTX",KONVERSI!$G$8,
IF(C10="IO",KONVERSI!$G$9,
IF(C10="MOG",KONVERSI!$G$10,
IF(C10="PIRATE",KONVERSI!$G$11,
IF(C10="RUBY",KONVERSI!$G$12,
IF(C10="SPEC",KONVERSI!$G$13,
IF(C10="TAIKO",KONVERSI!$G$14,
IF(C10="ULTI",KONVERSI!$G$15,
IF(C10="USDT",KONVERSI!$G$16,
IF(C10="XZK",KONVERSI!$G$17,
IF(C10="ZERO",KONVERSI!$G$18,
IF(C10="MON",KONVERSI!$G$19,
IF(C10="ELIX",KONVERSI!$G$20,
IF(C10="ZRO",KONVERSI!$G$21,
IF(C10="ZEX",KONVERSI!$G$22,
IF(C10="MCG",KONVERSI!$G$23,
IF(C10="PTC",KONVERSI!$G$24,
IF(C10="WELL",KONVERSI!$G$25,
IF(C10="NYAN",KONVERSI!$G$26,
IF(C10="MOCA",KONVERSI!$G$27,
IF(C10="DOP1",KONVERSI!$G$28,
IF(C10="UXLINK",KONVERSI!$G$29,
IF(C10="A8",KONVERSI!$G$30,
IF(C10="PIXFI",KONVERSI!$G$31,
IF(C10="FET",KONVERSI!$G$32,
IF(C10="MASA",KONVERSI!$G$33,
IF(C10="ETH",KONVERSI!$G$34,
"Simbol tidak ditemukan")))))))))))))))))))))))))))))))))</f>
        <v/>
      </c>
      <c r="P10" s="29">
        <f>KONVERSI!$G$16</f>
        <v/>
      </c>
    </row>
    <row r="11" ht="15" customHeight="1">
      <c r="A11" s="112" t="n"/>
      <c r="B11" s="113" t="n"/>
      <c r="C11" s="114" t="n"/>
      <c r="D11" s="117" t="inlineStr">
        <is>
          <t>ESTIMASI</t>
        </is>
      </c>
      <c r="E11" s="107" t="n"/>
      <c r="F11" s="107" t="n"/>
      <c r="G11" s="107" t="n"/>
      <c r="H11" s="108" t="n"/>
      <c r="I11" s="106" t="inlineStr">
        <is>
          <t>WAKTU EVENT</t>
        </is>
      </c>
      <c r="J11" s="107" t="n"/>
      <c r="K11" s="108" t="n"/>
      <c r="L11" s="106" t="inlineStr">
        <is>
          <t>MAX REWARD</t>
        </is>
      </c>
      <c r="M11" s="107" t="n"/>
      <c r="N11" s="108" t="n"/>
      <c r="O11" s="29">
        <f>IF(C11="AARK",KONVERSI!$G$2,
IF(C11="ATH",KONVERSI!$G$3,
IF(C11="AURORA",KONVERSI!$G$4,
IF(C11="BUBBLE",KONVERSI!$G$5,
IF(C11="DEGEN",KONVERSI!$G$6,
IF(C11="HLG",KONVERSI!$G$7,
IF(C11="INTX",KONVERSI!$G$8,
IF(C11="IO",KONVERSI!$G$9,
IF(C11="MOG",KONVERSI!$G$10,
IF(C11="PIRATE",KONVERSI!$G$11,
IF(C11="RUBY",KONVERSI!$G$12,
IF(C11="SPEC",KONVERSI!$G$13,
IF(C11="TAIKO",KONVERSI!$G$14,
IF(C11="ULTI",KONVERSI!$G$15,
IF(C11="USDT",KONVERSI!$G$16,
IF(C11="XZK",KONVERSI!$G$17,
IF(C11="ZERO",KONVERSI!$G$18,
IF(C11="MON",KONVERSI!$G$19,
IF(C11="ELIX",KONVERSI!$G$20,
IF(C11="ZRO",KONVERSI!$G$21,
IF(C11="ZEX",KONVERSI!$G$22,
IF(C11="MCG",KONVERSI!$G$23,
IF(C11="PTC",KONVERSI!$G$24,
IF(C11="WELL",KONVERSI!$G$25,
IF(C11="NYAN",KONVERSI!$G$26,
IF(C11="MOCA",KONVERSI!$G$27,
IF(C11="DOP1",KONVERSI!$G$28,
IF(C11="UXLINK",KONVERSI!$G$29,
IF(C11="A8",KONVERSI!$G$30,
IF(C11="PIXFI",KONVERSI!$G$31,
IF(C11="FET",KONVERSI!$G$32,
IF(C11="MASA",KONVERSI!$G$33,
IF(C11="ETH",KONVERSI!$G$34,
"Simbol tidak ditemukan")))))))))))))))))))))))))))))))))</f>
        <v/>
      </c>
      <c r="P11" s="29">
        <f>KONVERSI!$G$16</f>
        <v/>
      </c>
    </row>
    <row r="12" ht="9.949999999999999" customHeight="1">
      <c r="A12" s="33" t="n"/>
      <c r="B12" s="33" t="n"/>
      <c r="C12" s="132" t="n"/>
      <c r="D12" s="132" t="n"/>
      <c r="E12" s="132" t="n"/>
      <c r="F12" s="132" t="n"/>
      <c r="G12" s="94" t="n"/>
      <c r="H12" s="132" t="n"/>
      <c r="I12" s="132" t="n"/>
      <c r="J12" s="29" t="n"/>
      <c r="K12" s="131" t="n"/>
      <c r="O12" s="29">
        <f>IF(C12="AARK",KONVERSI!$G$2,
IF(C12="ATH",KONVERSI!$G$3,
IF(C12="AURORA",KONVERSI!$G$4,
IF(C12="BUBBLE",KONVERSI!$G$5,
IF(C12="DEGEN",KONVERSI!$G$6,
IF(C12="HLG",KONVERSI!$G$7,
IF(C12="INTX",KONVERSI!$G$8,
IF(C12="IO",KONVERSI!$G$9,
IF(C12="MOG",KONVERSI!$G$10,
IF(C12="PIRATE",KONVERSI!$G$11,
IF(C12="RUBY",KONVERSI!$G$12,
IF(C12="SPEC",KONVERSI!$G$13,
IF(C12="TAIKO",KONVERSI!$G$14,
IF(C12="ULTI",KONVERSI!$G$15,
IF(C12="USDT",KONVERSI!$G$16,
IF(C12="XZK",KONVERSI!$G$17,
IF(C12="ZERO",KONVERSI!$G$18,
IF(C12="MON",KONVERSI!$G$19,
IF(C12="ELIX",KONVERSI!$G$20,
IF(C12="ZRO",KONVERSI!$G$21,
IF(C12="ZEX",KONVERSI!$G$22,
IF(C12="MCG",KONVERSI!$G$23,
IF(C12="PTC",KONVERSI!$G$24,
IF(C12="WELL",KONVERSI!$G$25,
IF(C12="NYAN",KONVERSI!$G$26,
IF(C12="MOCA",KONVERSI!$G$27,
IF(C12="DOP1",KONVERSI!$G$28,
IF(C12="UXLINK",KONVERSI!$G$29,
IF(C12="A8",KONVERSI!$G$30,
IF(C12="PIXFI",KONVERSI!$G$31,
IF(C12="FET",KONVERSI!$G$32,
IF(C12="MASA",KONVERSI!$G$33,
IF(C12="ETH",KONVERSI!$G$34,
"Simbol tidak ditemukan")))))))))))))))))))))))))))))))))</f>
        <v/>
      </c>
      <c r="P12" s="29">
        <f>KONVERSI!$G$16</f>
        <v/>
      </c>
    </row>
    <row r="13" ht="9.949999999999999" customHeight="1">
      <c r="A13" s="33" t="n"/>
      <c r="B13" s="33" t="n"/>
      <c r="C13" s="132" t="n"/>
      <c r="D13" s="132" t="n"/>
      <c r="E13" s="132" t="n"/>
      <c r="F13" s="132" t="n"/>
      <c r="G13" s="94" t="n"/>
      <c r="H13" s="132" t="n"/>
      <c r="I13" s="132" t="n"/>
      <c r="J13" s="29" t="n"/>
      <c r="K13" s="131" t="n"/>
      <c r="O13" s="29">
        <f>IF(C13="AARK",KONVERSI!$G$2,
IF(C13="ATH",KONVERSI!$G$3,
IF(C13="AURORA",KONVERSI!$G$4,
IF(C13="BUBBLE",KONVERSI!$G$5,
IF(C13="DEGEN",KONVERSI!$G$6,
IF(C13="HLG",KONVERSI!$G$7,
IF(C13="INTX",KONVERSI!$G$8,
IF(C13="IO",KONVERSI!$G$9,
IF(C13="MOG",KONVERSI!$G$10,
IF(C13="PIRATE",KONVERSI!$G$11,
IF(C13="RUBY",KONVERSI!$G$12,
IF(C13="SPEC",KONVERSI!$G$13,
IF(C13="TAIKO",KONVERSI!$G$14,
IF(C13="ULTI",KONVERSI!$G$15,
IF(C13="USDT",KONVERSI!$G$16,
IF(C13="XZK",KONVERSI!$G$17,
IF(C13="ZERO",KONVERSI!$G$18,
IF(C13="MON",KONVERSI!$G$19,
IF(C13="ELIX",KONVERSI!$G$20,
IF(C13="ZRO",KONVERSI!$G$21,
IF(C13="ZEX",KONVERSI!$G$22,
IF(C13="MCG",KONVERSI!$G$23,
IF(C13="PTC",KONVERSI!$G$24,
IF(C13="WELL",KONVERSI!$G$25,
IF(C13="NYAN",KONVERSI!$G$26,
IF(C13="MOCA",KONVERSI!$G$27,
IF(C13="DOP1",KONVERSI!$G$28,
IF(C13="UXLINK",KONVERSI!$G$29,
IF(C13="A8",KONVERSI!$G$30,
IF(C13="PIXFI",KONVERSI!$G$31,
IF(C13="FET",KONVERSI!$G$32,
IF(C13="MASA",KONVERSI!$G$33,
IF(C13="ETH",KONVERSI!$G$34,
"Simbol tidak ditemukan")))))))))))))))))))))))))))))))))</f>
        <v/>
      </c>
      <c r="P13" s="29">
        <f>KONVERSI!$G$16</f>
        <v/>
      </c>
    </row>
    <row r="14" ht="9.949999999999999" customHeight="1">
      <c r="A14" s="33" t="n"/>
      <c r="B14" s="33" t="n"/>
      <c r="C14" s="132" t="n"/>
      <c r="D14" s="132" t="n"/>
      <c r="E14" s="132" t="n"/>
      <c r="F14" s="132" t="n"/>
      <c r="G14" s="94" t="n"/>
      <c r="H14" s="132" t="n"/>
      <c r="I14" s="132" t="n"/>
      <c r="J14" s="29" t="n"/>
      <c r="K14" s="131" t="n"/>
      <c r="O14" s="29">
        <f>IF(C14="AARK",KONVERSI!$G$2,
IF(C14="ATH",KONVERSI!$G$3,
IF(C14="AURORA",KONVERSI!$G$4,
IF(C14="BUBBLE",KONVERSI!$G$5,
IF(C14="DEGEN",KONVERSI!$G$6,
IF(C14="HLG",KONVERSI!$G$7,
IF(C14="INTX",KONVERSI!$G$8,
IF(C14="IO",KONVERSI!$G$9,
IF(C14="MOG",KONVERSI!$G$10,
IF(C14="PIRATE",KONVERSI!$G$11,
IF(C14="RUBY",KONVERSI!$G$12,
IF(C14="SPEC",KONVERSI!$G$13,
IF(C14="TAIKO",KONVERSI!$G$14,
IF(C14="ULTI",KONVERSI!$G$15,
IF(C14="USDT",KONVERSI!$G$16,
IF(C14="XZK",KONVERSI!$G$17,
IF(C14="ZERO",KONVERSI!$G$18,
IF(C14="MON",KONVERSI!$G$19,
IF(C14="ELIX",KONVERSI!$G$20,
IF(C14="ZRO",KONVERSI!$G$21,
IF(C14="ZEX",KONVERSI!$G$22,
IF(C14="MCG",KONVERSI!$G$23,
IF(C14="PTC",KONVERSI!$G$24,
IF(C14="WELL",KONVERSI!$G$25,
IF(C14="NYAN",KONVERSI!$G$26,
IF(C14="MOCA",KONVERSI!$G$27,
IF(C14="DOP1",KONVERSI!$G$28,
IF(C14="UXLINK",KONVERSI!$G$29,
IF(C14="A8",KONVERSI!$G$30,
IF(C14="PIXFI",KONVERSI!$G$31,
IF(C14="FET",KONVERSI!$G$32,
IF(C14="MASA",KONVERSI!$G$33,
IF(C14="ETH",KONVERSI!$G$34,
"Simbol tidak ditemukan")))))))))))))))))))))))))))))))))</f>
        <v/>
      </c>
      <c r="P14" s="29">
        <f>KONVERSI!$G$16</f>
        <v/>
      </c>
    </row>
    <row r="15" ht="9.949999999999999" customHeight="1">
      <c r="O15" s="29">
        <f>IF(C15="AARK",KONVERSI!$G$2,
IF(C15="ATH",KONVERSI!$G$3,
IF(C15="AURORA",KONVERSI!$G$4,
IF(C15="BUBBLE",KONVERSI!$G$5,
IF(C15="DEGEN",KONVERSI!$G$6,
IF(C15="HLG",KONVERSI!$G$7,
IF(C15="INTX",KONVERSI!$G$8,
IF(C15="IO",KONVERSI!$G$9,
IF(C15="MOG",KONVERSI!$G$10,
IF(C15="PIRATE",KONVERSI!$G$11,
IF(C15="RUBY",KONVERSI!$G$12,
IF(C15="SPEC",KONVERSI!$G$13,
IF(C15="TAIKO",KONVERSI!$G$14,
IF(C15="ULTI",KONVERSI!$G$15,
IF(C15="USDT",KONVERSI!$G$16,
IF(C15="XZK",KONVERSI!$G$17,
IF(C15="ZERO",KONVERSI!$G$18,
IF(C15="MON",KONVERSI!$G$19,
IF(C15="ELIX",KONVERSI!$G$20,
IF(C15="ZRO",KONVERSI!$G$21,
IF(C15="ZEX",KONVERSI!$G$22,
IF(C15="MCG",KONVERSI!$G$23,
IF(C15="PTC",KONVERSI!$G$24,
IF(C15="WELL",KONVERSI!$G$25,
IF(C15="NYAN",KONVERSI!$G$26,
IF(C15="MOCA",KONVERSI!$G$27,
IF(C15="DOP1",KONVERSI!$G$28,
IF(C15="UXLINK",KONVERSI!$G$29,
IF(C15="A8",KONVERSI!$G$30,
IF(C15="PIXFI",KONVERSI!$G$31,
IF(C15="FET",KONVERSI!$G$32,
IF(C15="MASA",KONVERSI!$G$33,
IF(C15="ETH",KONVERSI!$G$34,
"Simbol tidak ditemukan")))))))))))))))))))))))))))))))))</f>
        <v/>
      </c>
      <c r="P15" s="29">
        <f>KONVERSI!$G$16</f>
        <v/>
      </c>
    </row>
    <row r="16" ht="9.949999999999999" customHeight="1">
      <c r="O16" s="29">
        <f>IF(C16="AARK",KONVERSI!$G$2,
IF(C16="ATH",KONVERSI!$G$3,
IF(C16="AURORA",KONVERSI!$G$4,
IF(C16="BUBBLE",KONVERSI!$G$5,
IF(C16="DEGEN",KONVERSI!$G$6,
IF(C16="HLG",KONVERSI!$G$7,
IF(C16="INTX",KONVERSI!$G$8,
IF(C16="IO",KONVERSI!$G$9,
IF(C16="MOG",KONVERSI!$G$10,
IF(C16="PIRATE",KONVERSI!$G$11,
IF(C16="RUBY",KONVERSI!$G$12,
IF(C16="SPEC",KONVERSI!$G$13,
IF(C16="TAIKO",KONVERSI!$G$14,
IF(C16="ULTI",KONVERSI!$G$15,
IF(C16="USDT",KONVERSI!$G$16,
IF(C16="XZK",KONVERSI!$G$17,
IF(C16="ZERO",KONVERSI!$G$18,
IF(C16="MON",KONVERSI!$G$19,
IF(C16="ELIX",KONVERSI!$G$20,
IF(C16="ZRO",KONVERSI!$G$21,
IF(C16="ZEX",KONVERSI!$G$22,
IF(C16="MCG",KONVERSI!$G$23,
IF(C16="PTC",KONVERSI!$G$24,
IF(C16="WELL",KONVERSI!$G$25,
IF(C16="NYAN",KONVERSI!$G$26,
IF(C16="MOCA",KONVERSI!$G$27,
IF(C16="DOP1",KONVERSI!$G$28,
IF(C16="UXLINK",KONVERSI!$G$29,
IF(C16="A8",KONVERSI!$G$30,
IF(C16="PIXFI",KONVERSI!$G$31,
IF(C16="FET",KONVERSI!$G$32,
IF(C16="MASA",KONVERSI!$G$33,
IF(C16="ETH",KONVERSI!$G$34,
"Simbol tidak ditemukan")))))))))))))))))))))))))))))))))</f>
        <v/>
      </c>
      <c r="P16" s="29">
        <f>KONVERSI!$G$16</f>
        <v/>
      </c>
    </row>
    <row r="17" ht="9.949999999999999" customHeight="1">
      <c r="O17" s="29">
        <f>IF(C17="AARK",KONVERSI!$G$2,
IF(C17="ATH",KONVERSI!$G$3,
IF(C17="AURORA",KONVERSI!$G$4,
IF(C17="BUBBLE",KONVERSI!$G$5,
IF(C17="DEGEN",KONVERSI!$G$6,
IF(C17="HLG",KONVERSI!$G$7,
IF(C17="INTX",KONVERSI!$G$8,
IF(C17="IO",KONVERSI!$G$9,
IF(C17="MOG",KONVERSI!$G$10,
IF(C17="PIRATE",KONVERSI!$G$11,
IF(C17="RUBY",KONVERSI!$G$12,
IF(C17="SPEC",KONVERSI!$G$13,
IF(C17="TAIKO",KONVERSI!$G$14,
IF(C17="ULTI",KONVERSI!$G$15,
IF(C17="USDT",KONVERSI!$G$16,
IF(C17="XZK",KONVERSI!$G$17,
IF(C17="ZERO",KONVERSI!$G$18,
IF(C17="MON",KONVERSI!$G$19,
IF(C17="ELIX",KONVERSI!$G$20,
IF(C17="ZRO",KONVERSI!$G$21,
IF(C17="ZEX",KONVERSI!$G$22,
IF(C17="MCG",KONVERSI!$G$23,
IF(C17="PTC",KONVERSI!$G$24,
IF(C17="WELL",KONVERSI!$G$25,
IF(C17="NYAN",KONVERSI!$G$26,
IF(C17="MOCA",KONVERSI!$G$27,
IF(C17="DOP1",KONVERSI!$G$28,
IF(C17="UXLINK",KONVERSI!$G$29,
IF(C17="A8",KONVERSI!$G$30,
IF(C17="PIXFI",KONVERSI!$G$31,
IF(C17="FET",KONVERSI!$G$32,
IF(C17="MASA",KONVERSI!$G$33,
IF(C17="ETH",KONVERSI!$G$34,
"Simbol tidak ditemukan")))))))))))))))))))))))))))))))))</f>
        <v/>
      </c>
      <c r="P17" s="29">
        <f>KONVERSI!$G$16</f>
        <v/>
      </c>
    </row>
    <row r="18" ht="9.949999999999999" customFormat="1" customHeight="1" s="31">
      <c r="B18" s="45" t="n"/>
      <c r="C18" s="45" t="n"/>
      <c r="D18" s="45" t="n"/>
      <c r="E18" s="45" t="n"/>
      <c r="F18" s="45" t="n"/>
      <c r="G18" s="45" t="n"/>
      <c r="H18" s="45" t="n"/>
      <c r="I18" s="45" t="n"/>
      <c r="J18" s="45" t="n"/>
      <c r="K18" s="45" t="n"/>
      <c r="L18" s="45" t="n"/>
      <c r="M18" s="45" t="n"/>
      <c r="N18" s="45" t="n"/>
      <c r="O18" s="29">
        <f>IF(C18="AARK",KONVERSI!$G$2,
IF(C18="ATH",KONVERSI!$G$3,
IF(C18="AURORA",KONVERSI!$G$4,
IF(C18="BUBBLE",KONVERSI!$G$5,
IF(C18="DEGEN",KONVERSI!$G$6,
IF(C18="HLG",KONVERSI!$G$7,
IF(C18="INTX",KONVERSI!$G$8,
IF(C18="IO",KONVERSI!$G$9,
IF(C18="MOG",KONVERSI!$G$10,
IF(C18="PIRATE",KONVERSI!$G$11,
IF(C18="RUBY",KONVERSI!$G$12,
IF(C18="SPEC",KONVERSI!$G$13,
IF(C18="TAIKO",KONVERSI!$G$14,
IF(C18="ULTI",KONVERSI!$G$15,
IF(C18="USDT",KONVERSI!$G$16,
IF(C18="XZK",KONVERSI!$G$17,
IF(C18="ZERO",KONVERSI!$G$18,
IF(C18="MON",KONVERSI!$G$19,
IF(C18="ELIX",KONVERSI!$G$20,
IF(C18="ZRO",KONVERSI!$G$21,
IF(C18="ZEX",KONVERSI!$G$22,
IF(C18="MCG",KONVERSI!$G$23,
IF(C18="PTC",KONVERSI!$G$24,
IF(C18="WELL",KONVERSI!$G$25,
IF(C18="NYAN",KONVERSI!$G$26,
IF(C18="MOCA",KONVERSI!$G$27,
IF(C18="DOP1",KONVERSI!$G$28,
IF(C18="UXLINK",KONVERSI!$G$29,
IF(C18="A8",KONVERSI!$G$30,
IF(C18="PIXFI",KONVERSI!$G$31,
IF(C18="FET",KONVERSI!$G$32,
IF(C18="MASA",KONVERSI!$G$33,
IF(C18="ETH",KONVERSI!$G$34,
"Simbol tidak ditemukan")))))))))))))))))))))))))))))))))</f>
        <v/>
      </c>
      <c r="P18" s="29">
        <f>KONVERSI!$G$16</f>
        <v/>
      </c>
    </row>
    <row r="19" ht="9.94999999999999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7" t="n"/>
      <c r="L19" s="46" t="n"/>
      <c r="M19" s="46" t="n"/>
      <c r="N19" s="46" t="n"/>
      <c r="O19" s="29">
        <f>IF(C19="AARK",KONVERSI!$G$2,
IF(C19="ATH",KONVERSI!$G$3,
IF(C19="AURORA",KONVERSI!$G$4,
IF(C19="BUBBLE",KONVERSI!$G$5,
IF(C19="DEGEN",KONVERSI!$G$6,
IF(C19="HLG",KONVERSI!$G$7,
IF(C19="INTX",KONVERSI!$G$8,
IF(C19="IO",KONVERSI!$G$9,
IF(C19="MOG",KONVERSI!$G$10,
IF(C19="PIRATE",KONVERSI!$G$11,
IF(C19="RUBY",KONVERSI!$G$12,
IF(C19="SPEC",KONVERSI!$G$13,
IF(C19="TAIKO",KONVERSI!$G$14,
IF(C19="ULTI",KONVERSI!$G$15,
IF(C19="USDT",KONVERSI!$G$16,
IF(C19="XZK",KONVERSI!$G$17,
IF(C19="ZERO",KONVERSI!$G$18,
IF(C19="MON",KONVERSI!$G$19,
IF(C19="ELIX",KONVERSI!$G$20,
IF(C19="ZRO",KONVERSI!$G$21,
IF(C19="ZEX",KONVERSI!$G$22,
IF(C19="MCG",KONVERSI!$G$23,
IF(C19="PTC",KONVERSI!$G$24,
IF(C19="WELL",KONVERSI!$G$25,
IF(C19="NYAN",KONVERSI!$G$26,
IF(C19="MOCA",KONVERSI!$G$27,
IF(C19="DOP1",KONVERSI!$G$28,
IF(C19="UXLINK",KONVERSI!$G$29,
IF(C19="A8",KONVERSI!$G$30,
IF(C19="PIXFI",KONVERSI!$G$31,
IF(C19="FET",KONVERSI!$G$32,
IF(C19="MASA",KONVERSI!$G$33,
IF(C19="ETH",KONVERSI!$G$34,
"Simbol tidak ditemukan")))))))))))))))))))))))))))))))))</f>
        <v/>
      </c>
      <c r="P19" s="29">
        <f>KONVERSI!$G$16</f>
        <v/>
      </c>
    </row>
    <row r="20" ht="9.94999999999999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7" t="n"/>
      <c r="L20" s="46" t="n"/>
      <c r="M20" s="46" t="n"/>
      <c r="N20" s="46" t="n"/>
      <c r="O20" s="29">
        <f>IF(C20="AARK",KONVERSI!$G$2,
IF(C20="ATH",KONVERSI!$G$3,
IF(C20="AURORA",KONVERSI!$G$4,
IF(C20="BUBBLE",KONVERSI!$G$5,
IF(C20="DEGEN",KONVERSI!$G$6,
IF(C20="HLG",KONVERSI!$G$7,
IF(C20="INTX",KONVERSI!$G$8,
IF(C20="IO",KONVERSI!$G$9,
IF(C20="MOG",KONVERSI!$G$10,
IF(C20="PIRATE",KONVERSI!$G$11,
IF(C20="RUBY",KONVERSI!$G$12,
IF(C20="SPEC",KONVERSI!$G$13,
IF(C20="TAIKO",KONVERSI!$G$14,
IF(C20="ULTI",KONVERSI!$G$15,
IF(C20="USDT",KONVERSI!$G$16,
IF(C20="XZK",KONVERSI!$G$17,
IF(C20="ZERO",KONVERSI!$G$18,
IF(C20="MON",KONVERSI!$G$19,
IF(C20="ELIX",KONVERSI!$G$20,
IF(C20="ZRO",KONVERSI!$G$21,
IF(C20="ZEX",KONVERSI!$G$22,
IF(C20="MCG",KONVERSI!$G$23,
IF(C20="PTC",KONVERSI!$G$24,
IF(C20="WELL",KONVERSI!$G$25,
IF(C20="NYAN",KONVERSI!$G$26,
IF(C20="MOCA",KONVERSI!$G$27,
IF(C20="DOP1",KONVERSI!$G$28,
IF(C20="UXLINK",KONVERSI!$G$29,
IF(C20="A8",KONVERSI!$G$30,
IF(C20="PIXFI",KONVERSI!$G$31,
IF(C20="FET",KONVERSI!$G$32,
IF(C20="MASA",KONVERSI!$G$33,
IF(C20="ETH",KONVERSI!$G$34,
"Simbol tidak ditemukan")))))))))))))))))))))))))))))))))</f>
        <v/>
      </c>
      <c r="P20" s="29">
        <f>KONVERSI!$G$16</f>
        <v/>
      </c>
    </row>
    <row r="21" ht="50.1" customHeight="1">
      <c r="A21" s="119" t="inlineStr">
        <is>
          <t>HISTORY / RESULT</t>
        </is>
      </c>
      <c r="B21" s="113" t="n"/>
      <c r="C21" s="113" t="n"/>
      <c r="D21" s="113" t="n"/>
      <c r="E21" s="113" t="n"/>
      <c r="F21" s="113" t="n"/>
      <c r="G21" s="113" t="n"/>
      <c r="H21" s="113" t="n"/>
      <c r="I21" s="113" t="n"/>
      <c r="J21" s="113" t="n"/>
      <c r="K21" s="113" t="n"/>
      <c r="L21" s="113" t="n"/>
      <c r="M21" s="113" t="n"/>
      <c r="O21" s="29">
        <f>IF(C21="AARK",KONVERSI!$G$2,
IF(C21="ATH",KONVERSI!$G$3,
IF(C21="AURORA",KONVERSI!$G$4,
IF(C21="BUBBLE",KONVERSI!$G$5,
IF(C21="DEGEN",KONVERSI!$G$6,
IF(C21="HLG",KONVERSI!$G$7,
IF(C21="INTX",KONVERSI!$G$8,
IF(C21="IO",KONVERSI!$G$9,
IF(C21="MOG",KONVERSI!$G$10,
IF(C21="PIRATE",KONVERSI!$G$11,
IF(C21="RUBY",KONVERSI!$G$12,
IF(C21="SPEC",KONVERSI!$G$13,
IF(C21="TAIKO",KONVERSI!$G$14,
IF(C21="ULTI",KONVERSI!$G$15,
IF(C21="USDT",KONVERSI!$G$16,
IF(C21="XZK",KONVERSI!$G$17,
IF(C21="ZERO",KONVERSI!$G$18,
IF(C21="MON",KONVERSI!$G$19,
IF(C21="ELIX",KONVERSI!$G$20,
IF(C21="ZRO",KONVERSI!$G$21,
IF(C21="ZEX",KONVERSI!$G$22,
IF(C21="MCG",KONVERSI!$G$23,
IF(C21="PTC",KONVERSI!$G$24,
IF(C21="WELL",KONVERSI!$G$25,
IF(C21="NYAN",KONVERSI!$G$26,
IF(C21="MOCA",KONVERSI!$G$27,
IF(C21="DOP1",KONVERSI!$G$28,
IF(C21="UXLINK",KONVERSI!$G$29,
IF(C21="A8",KONVERSI!$G$30,
IF(C21="PIXFI",KONVERSI!$G$31,
IF(C21="FET",KONVERSI!$G$32,
IF(C21="MASA",KONVERSI!$G$33,
IF(C21="ETH",KONVERSI!$G$34,
"Simbol tidak ditemukan")))))))))))))))))))))))))))))))))</f>
        <v/>
      </c>
      <c r="P21" s="29">
        <f>KONVERSI!$G$16</f>
        <v/>
      </c>
    </row>
    <row r="22" ht="35.1" customFormat="1" customHeight="1" s="41">
      <c r="A22" s="39" t="inlineStr">
        <is>
          <t>NO</t>
        </is>
      </c>
      <c r="B22" s="39" t="inlineStr">
        <is>
          <t>STATUS</t>
        </is>
      </c>
      <c r="C22" s="39" t="inlineStr">
        <is>
          <t>TOKEN</t>
        </is>
      </c>
      <c r="D22" s="39" t="inlineStr">
        <is>
          <t>EST REWARD</t>
        </is>
      </c>
      <c r="E22" s="39" t="inlineStr">
        <is>
          <t>VOLUME</t>
        </is>
      </c>
      <c r="F22" s="39" t="inlineStr">
        <is>
          <t>VOL FOR 20$</t>
        </is>
      </c>
      <c r="G22" s="39" t="inlineStr">
        <is>
          <t>TRADE / DAY</t>
        </is>
      </c>
      <c r="H22" s="39" t="inlineStr">
        <is>
          <t>RATIO</t>
        </is>
      </c>
      <c r="I22" s="39" t="inlineStr">
        <is>
          <t>WAKTU EVENT</t>
        </is>
      </c>
      <c r="J22" s="39" t="inlineStr">
        <is>
          <t>MIN VOL</t>
        </is>
      </c>
      <c r="K22" s="40" t="inlineStr">
        <is>
          <t>VOL FOR MAX</t>
        </is>
      </c>
      <c r="L22" s="39" t="inlineStr">
        <is>
          <t>MAX REWARD</t>
        </is>
      </c>
      <c r="M22" s="39" t="inlineStr">
        <is>
          <t>PROGRESS</t>
        </is>
      </c>
      <c r="N22" s="39" t="inlineStr">
        <is>
          <t>REWARD</t>
        </is>
      </c>
      <c r="O22" s="29">
        <f>IF(C22="AARK",KONVERSI!$G$2,
IF(C22="ATH",KONVERSI!$G$3,
IF(C22="AURORA",KONVERSI!$G$4,
IF(C22="BUBBLE",KONVERSI!$G$5,
IF(C22="DEGEN",KONVERSI!$G$6,
IF(C22="HLG",KONVERSI!$G$7,
IF(C22="INTX",KONVERSI!$G$8,
IF(C22="IO",KONVERSI!$G$9,
IF(C22="MOG",KONVERSI!$G$10,
IF(C22="PIRATE",KONVERSI!$G$11,
IF(C22="RUBY",KONVERSI!$G$12,
IF(C22="SPEC",KONVERSI!$G$13,
IF(C22="TAIKO",KONVERSI!$G$14,
IF(C22="ULTI",KONVERSI!$G$15,
IF(C22="USDT",KONVERSI!$G$16,
IF(C22="XZK",KONVERSI!$G$17,
IF(C22="ZERO",KONVERSI!$G$18,
IF(C22="MON",KONVERSI!$G$19,
IF(C22="ELIX",KONVERSI!$G$20,
IF(C22="ZRO",KONVERSI!$G$21,
IF(C22="ZEX",KONVERSI!$G$22,
IF(C22="MCG",KONVERSI!$G$23,
IF(C22="PTC",KONVERSI!$G$24,
IF(C22="WELL",KONVERSI!$G$25,
IF(C22="NYAN",KONVERSI!$G$26,
IF(C22="MOCA",KONVERSI!$G$27,
IF(C22="DOP1",KONVERSI!$G$28,
IF(C22="UXLINK",KONVERSI!$G$29,
IF(C22="A8",KONVERSI!$G$30,
IF(C22="PIXFI",KONVERSI!$G$31,
IF(C22="FET",KONVERSI!$G$32,
IF(C22="MASA",KONVERSI!$G$33,
IF(C22="ETH",KONVERSI!$G$34,
"Simbol tidak ditemukan")))))))))))))))))))))))))))))))))</f>
        <v/>
      </c>
      <c r="P22" s="29">
        <f>KONVERSI!$G$16</f>
        <v/>
      </c>
    </row>
    <row r="23" ht="17.25" customHeight="1">
      <c r="A23" s="34" t="n">
        <v>1</v>
      </c>
      <c r="B23" s="34">
        <f>IF(I23&gt;0, "ACTIVE", "END")</f>
        <v/>
      </c>
      <c r="C23" s="92" t="inlineStr">
        <is>
          <t>DOP1</t>
        </is>
      </c>
      <c r="D23" s="15">
        <f>IFERROR(2296.873*O23,"Not Started")</f>
        <v/>
      </c>
      <c r="E23" s="14" t="n">
        <v>26583</v>
      </c>
      <c r="F23" s="17">
        <f>IFERROR(20/D23*E23,"Not Started")</f>
        <v/>
      </c>
      <c r="G23" s="93">
        <f>IFERROR(IF(I23=0, "Done", IF((E23-F23)/I23 &gt; 0, "Done", (E23-F23)/I23)), "Not Started")</f>
        <v/>
      </c>
      <c r="H23" s="22">
        <f>IFERROR(D23/E23,"N/A")</f>
        <v/>
      </c>
      <c r="I23" s="23" t="n">
        <v>0</v>
      </c>
      <c r="J23" s="88" t="n">
        <v>10000</v>
      </c>
      <c r="K23" s="17">
        <f>L23/D23*E23</f>
        <v/>
      </c>
      <c r="L23" s="14">
        <f>IFERROR(250000*O23,"Not Started")</f>
        <v/>
      </c>
      <c r="M23" s="85">
        <f>D23/L23*100%</f>
        <v/>
      </c>
      <c r="N23" s="18" t="n">
        <v>23.6691</v>
      </c>
      <c r="O23" s="29">
        <f>IF(C23="AARK",KONVERSI!$G$2,
IF(C23="ATH",KONVERSI!$G$3,
IF(C23="AURORA",KONVERSI!$G$4,
IF(C23="BUBBLE",KONVERSI!$G$5,
IF(C23="DEGEN",KONVERSI!$G$6,
IF(C23="HLG",KONVERSI!$G$7,
IF(C23="INTX",KONVERSI!$G$8,
IF(C23="IO",KONVERSI!$G$9,
IF(C23="MOG",KONVERSI!$G$10,
IF(C23="PIRATE",KONVERSI!$G$11,
IF(C23="RUBY",KONVERSI!$G$12,
IF(C23="SPEC",KONVERSI!$G$13,
IF(C23="TAIKO",KONVERSI!$G$14,
IF(C23="ULTI",KONVERSI!$G$15,
IF(C23="USDT",KONVERSI!$G$16,
IF(C23="XZK",KONVERSI!$G$17,
IF(C23="ZERO",KONVERSI!$G$18,
IF(C23="MON",KONVERSI!$G$19,
IF(C23="ELIX",KONVERSI!$G$20,
IF(C23="ZRO",KONVERSI!$G$21,
IF(C23="ZEX",KONVERSI!$G$22,
IF(C23="MCG",KONVERSI!$G$23,
IF(C23="PTC",KONVERSI!$G$24,
IF(C23="WELL",KONVERSI!$G$25,
IF(C23="NYAN",KONVERSI!$G$26,
IF(C23="MOCA",KONVERSI!$G$27,
IF(C23="DOP1",KONVERSI!$G$28,
IF(C23="UXLINK",KONVERSI!$G$29,
IF(C23="A8",KONVERSI!$G$30,
IF(C23="PIXFI",KONVERSI!$G$31,
IF(C23="FET",KONVERSI!$G$32,
IF(C23="MASA",KONVERSI!$G$33,
IF(C23="ETH",KONVERSI!$G$34,
"Simbol tidak ditemukan")))))))))))))))))))))))))))))))))</f>
        <v/>
      </c>
      <c r="P23" s="29">
        <f>KONVERSI!$G$16</f>
        <v/>
      </c>
    </row>
    <row r="24">
      <c r="A24" s="34" t="n">
        <v>2</v>
      </c>
      <c r="B24" s="34">
        <f>IF(I24&gt;0, "ACTIVE", "END")</f>
        <v/>
      </c>
      <c r="C24" s="92" t="inlineStr">
        <is>
          <t>TAIKO (Ù)</t>
        </is>
      </c>
      <c r="D24" s="15">
        <f>IFERROR(21.17*P24,"Not Started")</f>
        <v/>
      </c>
      <c r="E24" s="14" t="n">
        <v>31619</v>
      </c>
      <c r="F24" s="17">
        <f>IFERROR(20/D24*E24,"Not Started")</f>
        <v/>
      </c>
      <c r="G24" s="93">
        <f>IFERROR(IF(I24=0, "Done", IF((E24-F24)/I24 &gt; 0, "Done", (E24-F24)/I24)), "Not Started")</f>
        <v/>
      </c>
      <c r="H24" s="22">
        <f>IFERROR(D24/E24,"N/A")</f>
        <v/>
      </c>
      <c r="I24" s="23" t="n">
        <v>0</v>
      </c>
      <c r="J24" s="88" t="n">
        <v>10000</v>
      </c>
      <c r="K24" s="17">
        <f>L24/D24*E24</f>
        <v/>
      </c>
      <c r="L24" s="14">
        <f>IFERROR(1000*P24,"Not Started")</f>
        <v/>
      </c>
      <c r="M24" s="85">
        <f>D24/L24*100%</f>
        <v/>
      </c>
      <c r="N24" s="18" t="n">
        <v>21.1695</v>
      </c>
      <c r="O24" s="29">
        <f>IF(C24="AARK",KONVERSI!$G$2,
IF(C24="ATH",KONVERSI!$G$3,
IF(C24="AURORA",KONVERSI!$G$4,
IF(C24="BUBBLE",KONVERSI!$G$5,
IF(C24="DEGEN",KONVERSI!$G$6,
IF(C24="HLG",KONVERSI!$G$7,
IF(C24="INTX",KONVERSI!$G$8,
IF(C24="IO",KONVERSI!$G$9,
IF(C24="MOG",KONVERSI!$G$10,
IF(C24="PIRATE",KONVERSI!$G$11,
IF(C24="RUBY",KONVERSI!$G$12,
IF(C24="SPEC",KONVERSI!$G$13,
IF(C24="TAIKO",KONVERSI!$G$14,
IF(C24="ULTI",KONVERSI!$G$15,
IF(C24="USDT",KONVERSI!$G$16,
IF(C24="XZK",KONVERSI!$G$17,
IF(C24="ZERO",KONVERSI!$G$18,
IF(C24="MON",KONVERSI!$G$19,
IF(C24="ELIX",KONVERSI!$G$20,
IF(C24="ZRO",KONVERSI!$G$21,
IF(C24="ZEX",KONVERSI!$G$22,
IF(C24="MCG",KONVERSI!$G$23,
IF(C24="PTC",KONVERSI!$G$24,
IF(C24="WELL",KONVERSI!$G$25,
IF(C24="NYAN",KONVERSI!$G$26,
IF(C24="MOCA",KONVERSI!$G$27,
IF(C24="DOP1",KONVERSI!$G$28,
IF(C24="UXLINK",KONVERSI!$G$29,
IF(C24="A8",KONVERSI!$G$30,
IF(C24="PIXFI",KONVERSI!$G$31,
IF(C24="FET",KONVERSI!$G$32,
IF(C24="MASA",KONVERSI!$G$33,
IF(C24="ETH",KONVERSI!$G$34,
"Simbol tidak ditemukan")))))))))))))))))))))))))))))))))</f>
        <v/>
      </c>
      <c r="P24" s="29">
        <f>KONVERSI!$G$16</f>
        <v/>
      </c>
    </row>
    <row r="25">
      <c r="A25" s="34" t="n">
        <v>3</v>
      </c>
      <c r="B25" s="34">
        <f>IF(I25&gt;0, "ACTIVE", "END")</f>
        <v/>
      </c>
      <c r="C25" s="92" t="inlineStr">
        <is>
          <t>SPEC</t>
        </is>
      </c>
      <c r="D25" s="18">
        <f>IFERROR(2.5837*O25,"Not Started")</f>
        <v/>
      </c>
      <c r="E25" s="17" t="n">
        <v>6934</v>
      </c>
      <c r="F25" s="17">
        <f>IFERROR(20/D25*E25,"Not Started")</f>
        <v/>
      </c>
      <c r="G25" s="93">
        <f>IFERROR(IF(I25=0, "Done", IF((E25-F25)/I25 &gt; 0, "Done", (E25-F25)/I25)), "Not Started")</f>
        <v/>
      </c>
      <c r="H25" s="22">
        <f>IFERROR(D25/E25,"N/A")</f>
        <v/>
      </c>
      <c r="I25" s="23" t="n">
        <v>0</v>
      </c>
      <c r="J25" s="88" t="n">
        <v>10000</v>
      </c>
      <c r="K25" s="17">
        <f>L25/D25*E25</f>
        <v/>
      </c>
      <c r="L25" s="17">
        <f>IFERROR(100*O25,"Not Started")</f>
        <v/>
      </c>
      <c r="M25" s="85">
        <f>D25/L25*100%</f>
        <v/>
      </c>
      <c r="N25" s="18" t="n">
        <v>19.8</v>
      </c>
      <c r="O25" s="29">
        <f>IF(C25="AARK",KONVERSI!$G$2,
IF(C25="ATH",KONVERSI!$G$3,
IF(C25="AURORA",KONVERSI!$G$4,
IF(C25="BUBBLE",KONVERSI!$G$5,
IF(C25="DEGEN",KONVERSI!$G$6,
IF(C25="HLG",KONVERSI!$G$7,
IF(C25="INTX",KONVERSI!$G$8,
IF(C25="IO",KONVERSI!$G$9,
IF(C25="MOG",KONVERSI!$G$10,
IF(C25="PIRATE",KONVERSI!$G$11,
IF(C25="RUBY",KONVERSI!$G$12,
IF(C25="SPEC",KONVERSI!$G$13,
IF(C25="TAIKO",KONVERSI!$G$14,
IF(C25="ULTI",KONVERSI!$G$15,
IF(C25="USDT",KONVERSI!$G$16,
IF(C25="XZK",KONVERSI!$G$17,
IF(C25="ZERO",KONVERSI!$G$18,
IF(C25="MON",KONVERSI!$G$19,
IF(C25="ELIX",KONVERSI!$G$20,
IF(C25="ZRO",KONVERSI!$G$21,
IF(C25="ZEX",KONVERSI!$G$22,
IF(C25="MCG",KONVERSI!$G$23,
IF(C25="PTC",KONVERSI!$G$24,
IF(C25="WELL",KONVERSI!$G$25,
IF(C25="NYAN",KONVERSI!$G$26,
IF(C25="MOCA",KONVERSI!$G$27,
IF(C25="DOP1",KONVERSI!$G$28,
IF(C25="UXLINK",KONVERSI!$G$29,
IF(C25="A8",KONVERSI!$G$30,
IF(C25="PIXFI",KONVERSI!$G$31,
IF(C25="FET",KONVERSI!$G$32,
IF(C25="MASA",KONVERSI!$G$33,
IF(C25="ETH",KONVERSI!$G$34,
"Simbol tidak ditemukan")))))))))))))))))))))))))))))))))</f>
        <v/>
      </c>
      <c r="P25" s="29">
        <f>KONVERSI!$G$16</f>
        <v/>
      </c>
    </row>
    <row r="26">
      <c r="A26" s="34" t="n">
        <v>4</v>
      </c>
      <c r="B26" s="34">
        <f>IF(I26&gt;0, "ACTIVE", "END")</f>
        <v/>
      </c>
      <c r="C26" s="91" t="inlineStr">
        <is>
          <t>MOCA (Ù)</t>
        </is>
      </c>
      <c r="D26" s="18">
        <f>IFERROR(16.0171*P26,"Not Started")</f>
        <v/>
      </c>
      <c r="E26" s="17" t="n">
        <v>24559</v>
      </c>
      <c r="F26" s="17">
        <f>IFERROR(20/D26*E26,"Not Started")</f>
        <v/>
      </c>
      <c r="G26" s="93">
        <f>IFERROR(IF(I26=0, "Done", IF((E26-F26)/I26 &gt; 0, "Done", (E26-F26)/I26)), "Not Started")</f>
        <v/>
      </c>
      <c r="H26" s="22">
        <f>IFERROR(D26/E26,"N/A")</f>
        <v/>
      </c>
      <c r="I26" s="23" t="n">
        <v>0</v>
      </c>
      <c r="J26" s="88" t="n">
        <v>10000</v>
      </c>
      <c r="K26" s="17">
        <f>L26/D26*E26</f>
        <v/>
      </c>
      <c r="L26" s="17">
        <f>IFERROR(500*P26,"Not Started")</f>
        <v/>
      </c>
      <c r="M26" s="85">
        <f>D26/L26*100%</f>
        <v/>
      </c>
      <c r="N26" s="18" t="n">
        <v>16.0171</v>
      </c>
      <c r="O26" s="29">
        <f>IF(C26="AARK",KONVERSI!$G$2,
IF(C26="ATH",KONVERSI!$G$3,
IF(C26="AURORA",KONVERSI!$G$4,
IF(C26="BUBBLE",KONVERSI!$G$5,
IF(C26="DEGEN",KONVERSI!$G$6,
IF(C26="HLG",KONVERSI!$G$7,
IF(C26="INTX",KONVERSI!$G$8,
IF(C26="IO",KONVERSI!$G$9,
IF(C26="MOG",KONVERSI!$G$10,
IF(C26="PIRATE",KONVERSI!$G$11,
IF(C26="RUBY",KONVERSI!$G$12,
IF(C26="SPEC",KONVERSI!$G$13,
IF(C26="TAIKO",KONVERSI!$G$14,
IF(C26="ULTI",KONVERSI!$G$15,
IF(C26="USDT",KONVERSI!$G$16,
IF(C26="XZK",KONVERSI!$G$17,
IF(C26="ZERO",KONVERSI!$G$18,
IF(C26="MON",KONVERSI!$G$19,
IF(C26="ELIX",KONVERSI!$G$20,
IF(C26="ZRO",KONVERSI!$G$21,
IF(C26="ZEX",KONVERSI!$G$22,
IF(C26="MCG",KONVERSI!$G$23,
IF(C26="PTC",KONVERSI!$G$24,
IF(C26="WELL",KONVERSI!$G$25,
IF(C26="NYAN",KONVERSI!$G$26,
IF(C26="MOCA",KONVERSI!$G$27,
IF(C26="DOP1",KONVERSI!$G$28,
IF(C26="UXLINK",KONVERSI!$G$29,
IF(C26="A8",KONVERSI!$G$30,
IF(C26="PIXFI",KONVERSI!$G$31,
IF(C26="FET",KONVERSI!$G$32,
IF(C26="MASA",KONVERSI!$G$33,
IF(C26="ETH",KONVERSI!$G$34,
"Simbol tidak ditemukan")))))))))))))))))))))))))))))))))</f>
        <v/>
      </c>
      <c r="P26" s="29">
        <f>KONVERSI!$G$16</f>
        <v/>
      </c>
    </row>
    <row r="27">
      <c r="A27" s="34" t="n">
        <v>5</v>
      </c>
      <c r="B27" s="34">
        <f>IF(I27&gt;0, "ACTIVE", "END")</f>
        <v/>
      </c>
      <c r="C27" s="92" t="inlineStr">
        <is>
          <t>ATH</t>
        </is>
      </c>
      <c r="D27" s="18">
        <f>IFERROR(114.9929*O27,"Not Started")</f>
        <v/>
      </c>
      <c r="E27" s="17" t="n">
        <v>10643</v>
      </c>
      <c r="F27" s="17">
        <f>IFERROR(20/D27*E27,"Not Started")</f>
        <v/>
      </c>
      <c r="G27" s="93">
        <f>IFERROR(IF(I27=0, "Done", IF((E27-F27)/I27 &gt; 0, "Done", (E27-F27)/I27)), "Not Started")</f>
        <v/>
      </c>
      <c r="H27" s="22">
        <f>IFERROR(D27/E27,"N/A")</f>
        <v/>
      </c>
      <c r="I27" s="23" t="n">
        <v>0</v>
      </c>
      <c r="J27" s="88" t="n">
        <v>10000</v>
      </c>
      <c r="K27" s="17">
        <f>L27/D27*E27</f>
        <v/>
      </c>
      <c r="L27" s="17">
        <f>IFERROR(26000*O27,"Not Started")</f>
        <v/>
      </c>
      <c r="M27" s="85">
        <f>D27/L27*100%</f>
        <v/>
      </c>
      <c r="N27" s="18" t="n">
        <v>9.59</v>
      </c>
      <c r="O27" s="29">
        <f>IF(C27="AARK",KONVERSI!$G$2,
IF(C27="ATH",KONVERSI!$G$3,
IF(C27="AURORA",KONVERSI!$G$4,
IF(C27="BUBBLE",KONVERSI!$G$5,
IF(C27="DEGEN",KONVERSI!$G$6,
IF(C27="HLG",KONVERSI!$G$7,
IF(C27="INTX",KONVERSI!$G$8,
IF(C27="IO",KONVERSI!$G$9,
IF(C27="MOG",KONVERSI!$G$10,
IF(C27="PIRATE",KONVERSI!$G$11,
IF(C27="RUBY",KONVERSI!$G$12,
IF(C27="SPEC",KONVERSI!$G$13,
IF(C27="TAIKO",KONVERSI!$G$14,
IF(C27="ULTI",KONVERSI!$G$15,
IF(C27="USDT",KONVERSI!$G$16,
IF(C27="XZK",KONVERSI!$G$17,
IF(C27="ZERO",KONVERSI!$G$18,
IF(C27="MON",KONVERSI!$G$19,
IF(C27="ELIX",KONVERSI!$G$20,
IF(C27="ZRO",KONVERSI!$G$21,
IF(C27="ZEX",KONVERSI!$G$22,
IF(C27="MCG",KONVERSI!$G$23,
IF(C27="PTC",KONVERSI!$G$24,
IF(C27="WELL",KONVERSI!$G$25,
IF(C27="NYAN",KONVERSI!$G$26,
IF(C27="MOCA",KONVERSI!$G$27,
IF(C27="DOP1",KONVERSI!$G$28,
IF(C27="UXLINK",KONVERSI!$G$29,
IF(C27="A8",KONVERSI!$G$30,
IF(C27="PIXFI",KONVERSI!$G$31,
IF(C27="FET",KONVERSI!$G$32,
IF(C27="MASA",KONVERSI!$G$33,
IF(C27="ETH",KONVERSI!$G$34,
"Simbol tidak ditemukan")))))))))))))))))))))))))))))))))</f>
        <v/>
      </c>
      <c r="P27" s="29">
        <f>KONVERSI!$G$16</f>
        <v/>
      </c>
    </row>
    <row r="28">
      <c r="A28" s="34" t="n">
        <v>6</v>
      </c>
      <c r="B28" s="34">
        <f>IF(I28&gt;0, "ACTIVE", "END")</f>
        <v/>
      </c>
      <c r="C28" s="91" t="inlineStr">
        <is>
          <t>WELL</t>
        </is>
      </c>
      <c r="D28" s="18">
        <f>IFERROR(3302.0855*O28,"Not Started")</f>
        <v/>
      </c>
      <c r="E28" s="17" t="n">
        <v>10138</v>
      </c>
      <c r="F28" s="17">
        <f>IFERROR(20/D28*E28,"Not Started")</f>
        <v/>
      </c>
      <c r="G28" s="93">
        <f>IFERROR(IF(I28=0, "Done", IF((E28-F28)/I28 &gt; 0, "Done", (E28-F28)/I28)), "Not Started")</f>
        <v/>
      </c>
      <c r="H28" s="22">
        <f>IFERROR(D28/E28,"N/A")</f>
        <v/>
      </c>
      <c r="I28" s="23" t="n">
        <v>0</v>
      </c>
      <c r="J28" s="88" t="n">
        <v>10000</v>
      </c>
      <c r="K28" s="17">
        <f>L28/D28*E28</f>
        <v/>
      </c>
      <c r="L28" s="17">
        <f>IFERROR(420000*O28,"Not Started")</f>
        <v/>
      </c>
      <c r="M28" s="85">
        <f>D28/L28*100%</f>
        <v/>
      </c>
      <c r="N28" s="18" t="n">
        <v>5.774</v>
      </c>
      <c r="O28" s="29">
        <f>IF(C28="AARK",KONVERSI!$G$2,
IF(C28="ATH",KONVERSI!$G$3,
IF(C28="AURORA",KONVERSI!$G$4,
IF(C28="BUBBLE",KONVERSI!$G$5,
IF(C28="DEGEN",KONVERSI!$G$6,
IF(C28="HLG",KONVERSI!$G$7,
IF(C28="INTX",KONVERSI!$G$8,
IF(C28="IO",KONVERSI!$G$9,
IF(C28="MOG",KONVERSI!$G$10,
IF(C28="PIRATE",KONVERSI!$G$11,
IF(C28="RUBY",KONVERSI!$G$12,
IF(C28="SPEC",KONVERSI!$G$13,
IF(C28="TAIKO",KONVERSI!$G$14,
IF(C28="ULTI",KONVERSI!$G$15,
IF(C28="USDT",KONVERSI!$G$16,
IF(C28="XZK",KONVERSI!$G$17,
IF(C28="ZERO",KONVERSI!$G$18,
IF(C28="MON",KONVERSI!$G$19,
IF(C28="ELIX",KONVERSI!$G$20,
IF(C28="ZRO",KONVERSI!$G$21,
IF(C28="ZEX",KONVERSI!$G$22,
IF(C28="MCG",KONVERSI!$G$23,
IF(C28="PTC",KONVERSI!$G$24,
IF(C28="WELL",KONVERSI!$G$25,
IF(C28="NYAN",KONVERSI!$G$26,
IF(C28="MOCA",KONVERSI!$G$27,
IF(C28="DOP1",KONVERSI!$G$28,
IF(C28="UXLINK",KONVERSI!$G$29,
IF(C28="A8",KONVERSI!$G$30,
IF(C28="PIXFI",KONVERSI!$G$31,
IF(C28="FET",KONVERSI!$G$32,
IF(C28="MASA",KONVERSI!$G$33,
IF(C28="ETH",KONVERSI!$G$34,
"Simbol tidak ditemukan")))))))))))))))))))))))))))))))))</f>
        <v/>
      </c>
      <c r="P28" s="29">
        <f>KONVERSI!$G$16</f>
        <v/>
      </c>
    </row>
    <row r="29">
      <c r="A29" s="34" t="n">
        <v>7</v>
      </c>
      <c r="B29" s="34">
        <f>IF(I29&gt;0, "ACTIVE", "END")</f>
        <v/>
      </c>
      <c r="C29" s="92" t="inlineStr">
        <is>
          <t>AURORA</t>
        </is>
      </c>
      <c r="D29" s="15">
        <f>IFERROR(31.95*O29,"Not Started")</f>
        <v/>
      </c>
      <c r="E29" s="14" t="n">
        <v>8240</v>
      </c>
      <c r="F29" s="17">
        <f>IFERROR(20/D29*E29,"Not Started")</f>
        <v/>
      </c>
      <c r="G29" s="93">
        <f>IFERROR(IF(I29=0, "Done", IF((E29-F29)/I29 &gt; 0, "Done", (E29-F29)/I29)), "Not Started")</f>
        <v/>
      </c>
      <c r="H29" s="22">
        <f>IFERROR(D29/E29,"N/A")</f>
        <v/>
      </c>
      <c r="I29" s="23" t="n">
        <v>0</v>
      </c>
      <c r="J29" s="88" t="n">
        <v>10000</v>
      </c>
      <c r="K29" s="17">
        <f>L29/D29*E29</f>
        <v/>
      </c>
      <c r="L29" s="14">
        <f>IFERROR(5000*O29,"Not Started")</f>
        <v/>
      </c>
      <c r="M29" s="85">
        <f>D29/L29*100%</f>
        <v/>
      </c>
      <c r="N29" s="18" t="n">
        <v>4.94</v>
      </c>
      <c r="O29" s="29">
        <f>IF(C29="AARK",KONVERSI!$G$2,
IF(C29="ATH",KONVERSI!$G$3,
IF(C29="AURORA",KONVERSI!$G$4,
IF(C29="BUBBLE",KONVERSI!$G$5,
IF(C29="DEGEN",KONVERSI!$G$6,
IF(C29="HLG",KONVERSI!$G$7,
IF(C29="INTX",KONVERSI!$G$8,
IF(C29="IO",KONVERSI!$G$9,
IF(C29="MOG",KONVERSI!$G$10,
IF(C29="PIRATE",KONVERSI!$G$11,
IF(C29="RUBY",KONVERSI!$G$12,
IF(C29="SPEC",KONVERSI!$G$13,
IF(C29="TAIKO",KONVERSI!$G$14,
IF(C29="ULTI",KONVERSI!$G$15,
IF(C29="USDT",KONVERSI!$G$16,
IF(C29="XZK",KONVERSI!$G$17,
IF(C29="ZERO",KONVERSI!$G$18,
IF(C29="MON",KONVERSI!$G$19,
IF(C29="ELIX",KONVERSI!$G$20,
IF(C29="ZRO",KONVERSI!$G$21,
IF(C29="ZEX",KONVERSI!$G$22,
IF(C29="MCG",KONVERSI!$G$23,
IF(C29="PTC",KONVERSI!$G$24,
IF(C29="WELL",KONVERSI!$G$25,
IF(C29="NYAN",KONVERSI!$G$26,
IF(C29="MOCA",KONVERSI!$G$27,
IF(C29="DOP1",KONVERSI!$G$28,
IF(C29="UXLINK",KONVERSI!$G$29,
IF(C29="A8",KONVERSI!$G$30,
IF(C29="PIXFI",KONVERSI!$G$31,
IF(C29="FET",KONVERSI!$G$32,
IF(C29="MASA",KONVERSI!$G$33,
IF(C29="ETH",KONVERSI!$G$34,
"Simbol tidak ditemukan")))))))))))))))))))))))))))))))))</f>
        <v/>
      </c>
      <c r="P29" s="29">
        <f>KONVERSI!$G$16</f>
        <v/>
      </c>
    </row>
    <row r="30">
      <c r="A30" s="34" t="n">
        <v>8</v>
      </c>
      <c r="B30" s="34">
        <f>IF(I30&gt;0, "ACTIVE", "END")</f>
        <v/>
      </c>
      <c r="C30" s="92" t="inlineStr">
        <is>
          <t>XZK</t>
        </is>
      </c>
      <c r="D30" s="15">
        <f>IFERROR(77*O30,"Not Started")</f>
        <v/>
      </c>
      <c r="E30" s="14" t="n">
        <v>2089</v>
      </c>
      <c r="F30" s="17">
        <f>IFERROR(20/D30*E30,"Not Started")</f>
        <v/>
      </c>
      <c r="G30" s="93">
        <f>IFERROR(IF(I30=0, "Done", IF((E30-F30)/I30 &gt; 0, "Done", (E30-F30)/I30)), "Not Started")</f>
        <v/>
      </c>
      <c r="H30" s="22">
        <f>IFERROR(D30/E30,"N/A")</f>
        <v/>
      </c>
      <c r="I30" s="23" t="n">
        <v>0</v>
      </c>
      <c r="J30" s="88" t="n">
        <v>10000</v>
      </c>
      <c r="K30" s="17">
        <f>L30/D30*E30</f>
        <v/>
      </c>
      <c r="L30" s="14">
        <f>IFERROR(1000*O30,"Not Started")</f>
        <v/>
      </c>
      <c r="M30" s="85">
        <f>D30/L30*100%</f>
        <v/>
      </c>
      <c r="N30" s="18" t="n">
        <v>3.14</v>
      </c>
      <c r="O30" s="29">
        <f>IF(C30="AARK",KONVERSI!$G$2,
IF(C30="ATH",KONVERSI!$G$3,
IF(C30="AURORA",KONVERSI!$G$4,
IF(C30="BUBBLE",KONVERSI!$G$5,
IF(C30="DEGEN",KONVERSI!$G$6,
IF(C30="HLG",KONVERSI!$G$7,
IF(C30="INTX",KONVERSI!$G$8,
IF(C30="IO",KONVERSI!$G$9,
IF(C30="MOG",KONVERSI!$G$10,
IF(C30="PIRATE",KONVERSI!$G$11,
IF(C30="RUBY",KONVERSI!$G$12,
IF(C30="SPEC",KONVERSI!$G$13,
IF(C30="TAIKO",KONVERSI!$G$14,
IF(C30="ULTI",KONVERSI!$G$15,
IF(C30="USDT",KONVERSI!$G$16,
IF(C30="XZK",KONVERSI!$G$17,
IF(C30="ZERO",KONVERSI!$G$18,
IF(C30="MON",KONVERSI!$G$19,
IF(C30="ELIX",KONVERSI!$G$20,
IF(C30="ZRO",KONVERSI!$G$21,
IF(C30="ZEX",KONVERSI!$G$22,
IF(C30="MCG",KONVERSI!$G$23,
IF(C30="PTC",KONVERSI!$G$24,
IF(C30="WELL",KONVERSI!$G$25,
IF(C30="NYAN",KONVERSI!$G$26,
IF(C30="MOCA",KONVERSI!$G$27,
IF(C30="DOP1",KONVERSI!$G$28,
IF(C30="UXLINK",KONVERSI!$G$29,
IF(C30="A8",KONVERSI!$G$30,
IF(C30="PIXFI",KONVERSI!$G$31,
IF(C30="FET",KONVERSI!$G$32,
IF(C30="MASA",KONVERSI!$G$33,
IF(C30="ETH",KONVERSI!$G$34,
"Simbol tidak ditemukan")))))))))))))))))))))))))))))))))</f>
        <v/>
      </c>
      <c r="P30" s="29">
        <f>KONVERSI!$G$16</f>
        <v/>
      </c>
    </row>
    <row r="31">
      <c r="A31" s="34" t="n">
        <v>9</v>
      </c>
      <c r="B31" s="34">
        <f>IF(I31&gt;0, "ACTIVE", "END")</f>
        <v/>
      </c>
      <c r="C31" s="89" t="inlineStr">
        <is>
          <t>MCG</t>
        </is>
      </c>
      <c r="D31" s="18">
        <f>IFERROR(574.1211*O31,"Not Started")</f>
        <v/>
      </c>
      <c r="E31" s="17" t="n">
        <v>2998</v>
      </c>
      <c r="F31" s="17">
        <f>IFERROR(20/D31*E31,"Not Started")</f>
        <v/>
      </c>
      <c r="G31" s="93">
        <f>IFERROR(IF(I31=0, "Done", IF((E31-F31)/I31 &gt; 0, "Done", (E31-F31)/I31)), "Not Started")</f>
        <v/>
      </c>
      <c r="H31" s="22">
        <f>IFERROR(D31/E31,"N/A")</f>
        <v/>
      </c>
      <c r="I31" s="23" t="n">
        <v>0</v>
      </c>
      <c r="J31" s="88" t="n">
        <v>10000</v>
      </c>
      <c r="K31" s="17">
        <f>L31/D31*E31</f>
        <v/>
      </c>
      <c r="L31" s="17">
        <f>IFERROR(50000*O31,"Not Started")</f>
        <v/>
      </c>
      <c r="M31" s="85">
        <f>D31/L31*100%</f>
        <v/>
      </c>
      <c r="N31" s="18" t="n">
        <v>3.111</v>
      </c>
      <c r="O31" s="29">
        <f>IF(C31="AARK",KONVERSI!$G$2,
IF(C31="ATH",KONVERSI!$G$3,
IF(C31="AURORA",KONVERSI!$G$4,
IF(C31="BUBBLE",KONVERSI!$G$5,
IF(C31="DEGEN",KONVERSI!$G$6,
IF(C31="HLG",KONVERSI!$G$7,
IF(C31="INTX",KONVERSI!$G$8,
IF(C31="IO",KONVERSI!$G$9,
IF(C31="MOG",KONVERSI!$G$10,
IF(C31="PIRATE",KONVERSI!$G$11,
IF(C31="RUBY",KONVERSI!$G$12,
IF(C31="SPEC",KONVERSI!$G$13,
IF(C31="TAIKO",KONVERSI!$G$14,
IF(C31="ULTI",KONVERSI!$G$15,
IF(C31="USDT",KONVERSI!$G$16,
IF(C31="XZK",KONVERSI!$G$17,
IF(C31="ZERO",KONVERSI!$G$18,
IF(C31="MON",KONVERSI!$G$19,
IF(C31="ELIX",KONVERSI!$G$20,
IF(C31="ZRO",KONVERSI!$G$21,
IF(C31="ZEX",KONVERSI!$G$22,
IF(C31="MCG",KONVERSI!$G$23,
IF(C31="PTC",KONVERSI!$G$24,
IF(C31="WELL",KONVERSI!$G$25,
IF(C31="NYAN",KONVERSI!$G$26,
IF(C31="MOCA",KONVERSI!$G$27,
IF(C31="DOP1",KONVERSI!$G$28,
IF(C31="UXLINK",KONVERSI!$G$29,
IF(C31="A8",KONVERSI!$G$30,
IF(C31="PIXFI",KONVERSI!$G$31,
IF(C31="FET",KONVERSI!$G$32,
IF(C31="MASA",KONVERSI!$G$33,
IF(C31="ETH",KONVERSI!$G$34,
"Simbol tidak ditemukan")))))))))))))))))))))))))))))))))</f>
        <v/>
      </c>
      <c r="P31" s="29">
        <f>KONVERSI!$G$16</f>
        <v/>
      </c>
    </row>
    <row r="32">
      <c r="A32" s="34" t="n">
        <v>10</v>
      </c>
      <c r="B32" s="34">
        <f>IF(I32&gt;0, "ACTIVE", "END")</f>
        <v/>
      </c>
      <c r="C32" s="92" t="inlineStr">
        <is>
          <t>DEGEN</t>
        </is>
      </c>
      <c r="D32" s="15">
        <f>IFERROR(212.3*O32,"Not Started")</f>
        <v/>
      </c>
      <c r="E32" s="14" t="n">
        <v>4087</v>
      </c>
      <c r="F32" s="17">
        <f>IFERROR(20/D32*E32,"Not Started")</f>
        <v/>
      </c>
      <c r="G32" s="93">
        <f>IFERROR(IF(I32=0, "Done", IF((E32-F32)/I32 &gt; 0, "Done", (E32-F32)/I32)), "Not Started")</f>
        <v/>
      </c>
      <c r="H32" s="22">
        <f>IFERROR(D32/E32,"N/A")</f>
        <v/>
      </c>
      <c r="I32" s="23" t="n">
        <v>0</v>
      </c>
      <c r="J32" s="88" t="n">
        <v>10000</v>
      </c>
      <c r="K32" s="17">
        <f>L32/D32*E32</f>
        <v/>
      </c>
      <c r="L32" s="14">
        <f>IFERROR(150000*O32,"Not Started")</f>
        <v/>
      </c>
      <c r="M32" s="85">
        <f>D32/L32*100%</f>
        <v/>
      </c>
      <c r="N32" s="18" t="n">
        <v>2.27</v>
      </c>
      <c r="O32" s="29">
        <f>IF(C32="AARK",KONVERSI!$G$2,
IF(C32="ATH",KONVERSI!$G$3,
IF(C32="AURORA",KONVERSI!$G$4,
IF(C32="BUBBLE",KONVERSI!$G$5,
IF(C32="DEGEN",KONVERSI!$G$6,
IF(C32="HLG",KONVERSI!$G$7,
IF(C32="INTX",KONVERSI!$G$8,
IF(C32="IO",KONVERSI!$G$9,
IF(C32="MOG",KONVERSI!$G$10,
IF(C32="PIRATE",KONVERSI!$G$11,
IF(C32="RUBY",KONVERSI!$G$12,
IF(C32="SPEC",KONVERSI!$G$13,
IF(C32="TAIKO",KONVERSI!$G$14,
IF(C32="ULTI",KONVERSI!$G$15,
IF(C32="USDT",KONVERSI!$G$16,
IF(C32="XZK",KONVERSI!$G$17,
IF(C32="ZERO",KONVERSI!$G$18,
IF(C32="MON",KONVERSI!$G$19,
IF(C32="ELIX",KONVERSI!$G$20,
IF(C32="ZRO",KONVERSI!$G$21,
IF(C32="ZEX",KONVERSI!$G$22,
IF(C32="MCG",KONVERSI!$G$23,
IF(C32="PTC",KONVERSI!$G$24,
IF(C32="WELL",KONVERSI!$G$25,
IF(C32="NYAN",KONVERSI!$G$26,
IF(C32="MOCA",KONVERSI!$G$27,
IF(C32="DOP1",KONVERSI!$G$28,
IF(C32="UXLINK",KONVERSI!$G$29,
IF(C32="A8",KONVERSI!$G$30,
IF(C32="PIXFI",KONVERSI!$G$31,
IF(C32="FET",KONVERSI!$G$32,
IF(C32="MASA",KONVERSI!$G$33,
IF(C32="ETH",KONVERSI!$G$34,
"Simbol tidak ditemukan")))))))))))))))))))))))))))))))))</f>
        <v/>
      </c>
      <c r="P32" s="29">
        <f>KONVERSI!$G$16</f>
        <v/>
      </c>
    </row>
    <row r="33">
      <c r="A33" s="34" t="n">
        <v>11</v>
      </c>
      <c r="B33" s="34">
        <f>IF(I33&gt;0, "ACTIVE", "END")</f>
        <v/>
      </c>
      <c r="C33" s="89" t="inlineStr">
        <is>
          <t>PTC</t>
        </is>
      </c>
      <c r="D33" s="18">
        <f>IFERROR(72.8958*O33,"Not Started")</f>
        <v/>
      </c>
      <c r="E33" s="17" t="n">
        <v>3884</v>
      </c>
      <c r="F33" s="17">
        <f>IFERROR(20/D33*E33,"Not Started")</f>
        <v/>
      </c>
      <c r="G33" s="93">
        <f>IFERROR(IF(I33=0, "Done", IF((E33-F33)/I33 &gt; 0, "Done", (E33-F33)/I33)), "Not Started")</f>
        <v/>
      </c>
      <c r="H33" s="22">
        <f>IFERROR(D33/E33,"N/A")</f>
        <v/>
      </c>
      <c r="I33" s="23" t="n">
        <v>0</v>
      </c>
      <c r="J33" s="88" t="n">
        <v>10000</v>
      </c>
      <c r="K33" s="17">
        <f>L33/D33*E33</f>
        <v/>
      </c>
      <c r="L33" s="17">
        <f>IFERROR(5000*O33,"Not Started")</f>
        <v/>
      </c>
      <c r="M33" s="85">
        <f>D33/L33*100%</f>
        <v/>
      </c>
      <c r="N33" s="18" t="n">
        <v>1.866</v>
      </c>
      <c r="O33" s="29">
        <f>IF(C33="AARK",KONVERSI!$G$2,
IF(C33="ATH",KONVERSI!$G$3,
IF(C33="AURORA",KONVERSI!$G$4,
IF(C33="BUBBLE",KONVERSI!$G$5,
IF(C33="DEGEN",KONVERSI!$G$6,
IF(C33="HLG",KONVERSI!$G$7,
IF(C33="INTX",KONVERSI!$G$8,
IF(C33="IO",KONVERSI!$G$9,
IF(C33="MOG",KONVERSI!$G$10,
IF(C33="PIRATE",KONVERSI!$G$11,
IF(C33="RUBY",KONVERSI!$G$12,
IF(C33="SPEC",KONVERSI!$G$13,
IF(C33="TAIKO",KONVERSI!$G$14,
IF(C33="ULTI",KONVERSI!$G$15,
IF(C33="USDT",KONVERSI!$G$16,
IF(C33="XZK",KONVERSI!$G$17,
IF(C33="ZERO",KONVERSI!$G$18,
IF(C33="MON",KONVERSI!$G$19,
IF(C33="ELIX",KONVERSI!$G$20,
IF(C33="ZRO",KONVERSI!$G$21,
IF(C33="ZEX",KONVERSI!$G$22,
IF(C33="MCG",KONVERSI!$G$23,
IF(C33="PTC",KONVERSI!$G$24,
IF(C33="WELL",KONVERSI!$G$25,
IF(C33="NYAN",KONVERSI!$G$26,
IF(C33="MOCA",KONVERSI!$G$27,
IF(C33="DOP1",KONVERSI!$G$28,
IF(C33="UXLINK",KONVERSI!$G$29,
IF(C33="A8",KONVERSI!$G$30,
IF(C33="PIXFI",KONVERSI!$G$31,
IF(C33="FET",KONVERSI!$G$32,
IF(C33="MASA",KONVERSI!$G$33,
IF(C33="ETH",KONVERSI!$G$34,
"Simbol tidak ditemukan")))))))))))))))))))))))))))))))))</f>
        <v/>
      </c>
      <c r="P33" s="29">
        <f>KONVERSI!$G$16</f>
        <v/>
      </c>
    </row>
    <row r="34">
      <c r="A34" s="34" t="n">
        <v>12</v>
      </c>
      <c r="B34" s="34">
        <f>IF(I34&gt;0, "ACTIVE", "END")</f>
        <v/>
      </c>
      <c r="C34" s="91" t="inlineStr">
        <is>
          <t>NYAN</t>
        </is>
      </c>
      <c r="D34" s="18">
        <f>IFERROR(13.4982*O34,"Not Started")</f>
        <v/>
      </c>
      <c r="E34" s="17" t="n">
        <v>2968</v>
      </c>
      <c r="F34" s="17">
        <f>IFERROR(20/D34*E34,"Not Started")</f>
        <v/>
      </c>
      <c r="G34" s="93">
        <f>IFERROR(IF(I34=0, "Done", IF((E34-F34)/I34 &gt; 0, "Done", (E34-F34)/I34)), "Not Started")</f>
        <v/>
      </c>
      <c r="H34" s="22">
        <f>IFERROR(D34/E34,"N/A")</f>
        <v/>
      </c>
      <c r="I34" s="23" t="n">
        <v>0</v>
      </c>
      <c r="J34" s="88" t="n">
        <v>10000</v>
      </c>
      <c r="K34" s="17">
        <f>L34/D34*E34</f>
        <v/>
      </c>
      <c r="L34" s="17">
        <f>IFERROR(20000*O34,"Not Started")</f>
        <v/>
      </c>
      <c r="M34" s="85">
        <f>D34/L34*100%</f>
        <v/>
      </c>
      <c r="N34" s="18" t="n">
        <v>1.767</v>
      </c>
      <c r="O34" s="29">
        <f>IF(C34="AARK",KONVERSI!$G$2,
IF(C34="ATH",KONVERSI!$G$3,
IF(C34="AURORA",KONVERSI!$G$4,
IF(C34="BUBBLE",KONVERSI!$G$5,
IF(C34="DEGEN",KONVERSI!$G$6,
IF(C34="HLG",KONVERSI!$G$7,
IF(C34="INTX",KONVERSI!$G$8,
IF(C34="IO",KONVERSI!$G$9,
IF(C34="MOG",KONVERSI!$G$10,
IF(C34="PIRATE",KONVERSI!$G$11,
IF(C34="RUBY",KONVERSI!$G$12,
IF(C34="SPEC",KONVERSI!$G$13,
IF(C34="TAIKO",KONVERSI!$G$14,
IF(C34="ULTI",KONVERSI!$G$15,
IF(C34="USDT",KONVERSI!$G$16,
IF(C34="XZK",KONVERSI!$G$17,
IF(C34="ZERO",KONVERSI!$G$18,
IF(C34="MON",KONVERSI!$G$19,
IF(C34="ELIX",KONVERSI!$G$20,
IF(C34="ZRO",KONVERSI!$G$21,
IF(C34="ZEX",KONVERSI!$G$22,
IF(C34="MCG",KONVERSI!$G$23,
IF(C34="PTC",KONVERSI!$G$24,
IF(C34="WELL",KONVERSI!$G$25,
IF(C34="NYAN",KONVERSI!$G$26,
IF(C34="MOCA",KONVERSI!$G$27,
IF(C34="DOP1",KONVERSI!$G$28,
IF(C34="UXLINK",KONVERSI!$G$29,
IF(C34="A8",KONVERSI!$G$30,
IF(C34="PIXFI",KONVERSI!$G$31,
IF(C34="FET",KONVERSI!$G$32,
IF(C34="MASA",KONVERSI!$G$33,
IF(C34="ETH",KONVERSI!$G$34,
"Simbol tidak ditemukan")))))))))))))))))))))))))))))))))</f>
        <v/>
      </c>
      <c r="P34" s="29">
        <f>KONVERSI!$G$16</f>
        <v/>
      </c>
    </row>
    <row r="35">
      <c r="A35" s="34" t="n">
        <v>13</v>
      </c>
      <c r="B35" s="34">
        <f>IF(I35&gt;0, "ACTIVE", "END")</f>
        <v/>
      </c>
      <c r="C35" s="92" t="inlineStr">
        <is>
          <t>INTX (Ù)</t>
        </is>
      </c>
      <c r="D35" s="18">
        <f>IFERROR(1.24*P35,"Not Started")</f>
        <v/>
      </c>
      <c r="E35" s="14" t="n">
        <v>1582</v>
      </c>
      <c r="F35" s="17">
        <f>IFERROR(20/D35*E35,"Not Started")</f>
        <v/>
      </c>
      <c r="G35" s="93">
        <f>IFERROR(IF(I35=0, "Done", IF((E35-F35)/I35 &gt; 0, "Done", (E35-F35)/I35)), "Not Started")</f>
        <v/>
      </c>
      <c r="H35" s="22">
        <f>IFERROR(D35/E35,"N/A")</f>
        <v/>
      </c>
      <c r="I35" s="23" t="n">
        <v>0</v>
      </c>
      <c r="J35" s="88" t="n">
        <v>10000</v>
      </c>
      <c r="K35" s="17">
        <f>L35/D35*E35</f>
        <v/>
      </c>
      <c r="L35" s="17">
        <f>IFERROR(1000*P35,"Not Started")</f>
        <v/>
      </c>
      <c r="M35" s="85">
        <f>D35/L35*100%</f>
        <v/>
      </c>
      <c r="N35" s="18" t="n">
        <v>1.2405</v>
      </c>
      <c r="O35" s="29">
        <f>IF(C35="AARK",KONVERSI!$G$2,
IF(C35="ATH",KONVERSI!$G$3,
IF(C35="AURORA",KONVERSI!$G$4,
IF(C35="BUBBLE",KONVERSI!$G$5,
IF(C35="DEGEN",KONVERSI!$G$6,
IF(C35="HLG",KONVERSI!$G$7,
IF(C35="INTX",KONVERSI!$G$8,
IF(C35="IO",KONVERSI!$G$9,
IF(C35="MOG",KONVERSI!$G$10,
IF(C35="PIRATE",KONVERSI!$G$11,
IF(C35="RUBY",KONVERSI!$G$12,
IF(C35="SPEC",KONVERSI!$G$13,
IF(C35="TAIKO",KONVERSI!$G$14,
IF(C35="ULTI",KONVERSI!$G$15,
IF(C35="USDT",KONVERSI!$G$16,
IF(C35="XZK",KONVERSI!$G$17,
IF(C35="ZERO",KONVERSI!$G$18,
IF(C35="MON",KONVERSI!$G$19,
IF(C35="ELIX",KONVERSI!$G$20,
IF(C35="ZRO",KONVERSI!$G$21,
IF(C35="ZEX",KONVERSI!$G$22,
IF(C35="MCG",KONVERSI!$G$23,
IF(C35="PTC",KONVERSI!$G$24,
IF(C35="WELL",KONVERSI!$G$25,
IF(C35="NYAN",KONVERSI!$G$26,
IF(C35="MOCA",KONVERSI!$G$27,
IF(C35="DOP1",KONVERSI!$G$28,
IF(C35="UXLINK",KONVERSI!$G$29,
IF(C35="A8",KONVERSI!$G$30,
IF(C35="PIXFI",KONVERSI!$G$31,
IF(C35="FET",KONVERSI!$G$32,
IF(C35="MASA",KONVERSI!$G$33,
IF(C35="ETH",KONVERSI!$G$34,
"Simbol tidak ditemukan")))))))))))))))))))))))))))))))))</f>
        <v/>
      </c>
      <c r="P35" s="29">
        <f>KONVERSI!$G$16</f>
        <v/>
      </c>
    </row>
    <row r="36">
      <c r="A36" s="34" t="n">
        <v>14</v>
      </c>
      <c r="B36" s="34">
        <f>IF(I36&gt;0, "ACTIVE", "END")</f>
        <v/>
      </c>
      <c r="C36" s="92" t="inlineStr">
        <is>
          <t>RUBY</t>
        </is>
      </c>
      <c r="D36" s="15">
        <f>IFERROR(172*O36,"Not Started")</f>
        <v/>
      </c>
      <c r="E36" s="14" t="n">
        <v>2627</v>
      </c>
      <c r="F36" s="17">
        <f>IFERROR(20/D36*E36,"Not Started")</f>
        <v/>
      </c>
      <c r="G36" s="93">
        <f>IFERROR(IF(I36=0, "Done", IF((E36-F36)/I36 &gt; 0, "Done", (E36-F36)/I36)), "Not Started")</f>
        <v/>
      </c>
      <c r="H36" s="22">
        <f>IFERROR(D36/E36,"N/A")</f>
        <v/>
      </c>
      <c r="I36" s="23" t="n">
        <v>0</v>
      </c>
      <c r="J36" s="88" t="n">
        <v>10000</v>
      </c>
      <c r="K36" s="17">
        <f>L36/D36*E36</f>
        <v/>
      </c>
      <c r="L36" s="14">
        <f>IFERROR(50000*O36,"Not Started")</f>
        <v/>
      </c>
      <c r="M36" s="85">
        <f>D36/L36*100%</f>
        <v/>
      </c>
      <c r="N36" s="18" t="n">
        <v>1.11</v>
      </c>
      <c r="O36" s="29">
        <f>IF(C36="AARK",KONVERSI!$G$2,
IF(C36="ATH",KONVERSI!$G$3,
IF(C36="AURORA",KONVERSI!$G$4,
IF(C36="BUBBLE",KONVERSI!$G$5,
IF(C36="DEGEN",KONVERSI!$G$6,
IF(C36="HLG",KONVERSI!$G$7,
IF(C36="INTX",KONVERSI!$G$8,
IF(C36="IO",KONVERSI!$G$9,
IF(C36="MOG",KONVERSI!$G$10,
IF(C36="PIRATE",KONVERSI!$G$11,
IF(C36="RUBY",KONVERSI!$G$12,
IF(C36="SPEC",KONVERSI!$G$13,
IF(C36="TAIKO",KONVERSI!$G$14,
IF(C36="ULTI",KONVERSI!$G$15,
IF(C36="USDT",KONVERSI!$G$16,
IF(C36="XZK",KONVERSI!$G$17,
IF(C36="ZERO",KONVERSI!$G$18,
IF(C36="MON",KONVERSI!$G$19,
IF(C36="ELIX",KONVERSI!$G$20,
IF(C36="ZRO",KONVERSI!$G$21,
IF(C36="ZEX",KONVERSI!$G$22,
IF(C36="MCG",KONVERSI!$G$23,
IF(C36="PTC",KONVERSI!$G$24,
IF(C36="WELL",KONVERSI!$G$25,
IF(C36="NYAN",KONVERSI!$G$26,
IF(C36="MOCA",KONVERSI!$G$27,
IF(C36="DOP1",KONVERSI!$G$28,
IF(C36="UXLINK",KONVERSI!$G$29,
IF(C36="A8",KONVERSI!$G$30,
IF(C36="PIXFI",KONVERSI!$G$31,
IF(C36="FET",KONVERSI!$G$32,
IF(C36="MASA",KONVERSI!$G$33,
IF(C36="ETH",KONVERSI!$G$34,
"Simbol tidak ditemukan")))))))))))))))))))))))))))))))))</f>
        <v/>
      </c>
      <c r="P36" s="29">
        <f>KONVERSI!$G$16</f>
        <v/>
      </c>
    </row>
    <row r="37">
      <c r="A37" s="34" t="n">
        <v>15</v>
      </c>
      <c r="B37" s="34">
        <f>IF(I37&gt;0, "ACTIVE", "END")</f>
        <v/>
      </c>
      <c r="C37" s="92" t="inlineStr">
        <is>
          <t>HLG</t>
        </is>
      </c>
      <c r="D37" s="15">
        <f>IFERROR(293.7*O37,"Not Started")</f>
        <v/>
      </c>
      <c r="E37" s="14" t="n">
        <v>2535</v>
      </c>
      <c r="F37" s="17">
        <f>IFERROR(20/D37*E37,"Not Started")</f>
        <v/>
      </c>
      <c r="G37" s="93">
        <f>IFERROR(IF(I37=0, "Done", IF((E37-F37)/I37 &gt; 0, "Done", (E37-F37)/I37)), "Not Started")</f>
        <v/>
      </c>
      <c r="H37" s="22">
        <f>IFERROR(D37/E37,"N/A")</f>
        <v/>
      </c>
      <c r="I37" s="23" t="n">
        <v>0</v>
      </c>
      <c r="J37" s="88" t="n">
        <v>10000</v>
      </c>
      <c r="K37" s="17">
        <f>L37/D37*E37</f>
        <v/>
      </c>
      <c r="L37" s="14">
        <f>IFERROR(200000*O37,"Not Started")</f>
        <v/>
      </c>
      <c r="M37" s="85">
        <f>D37/L37*100%</f>
        <v/>
      </c>
      <c r="N37" s="18" t="n">
        <v>1.02</v>
      </c>
      <c r="O37" s="29">
        <f>IF(C37="AARK",KONVERSI!$G$2,
IF(C37="ATH",KONVERSI!$G$3,
IF(C37="AURORA",KONVERSI!$G$4,
IF(C37="BUBBLE",KONVERSI!$G$5,
IF(C37="DEGEN",KONVERSI!$G$6,
IF(C37="HLG",KONVERSI!$G$7,
IF(C37="INTX",KONVERSI!$G$8,
IF(C37="IO",KONVERSI!$G$9,
IF(C37="MOG",KONVERSI!$G$10,
IF(C37="PIRATE",KONVERSI!$G$11,
IF(C37="RUBY",KONVERSI!$G$12,
IF(C37="SPEC",KONVERSI!$G$13,
IF(C37="TAIKO",KONVERSI!$G$14,
IF(C37="ULTI",KONVERSI!$G$15,
IF(C37="USDT",KONVERSI!$G$16,
IF(C37="XZK",KONVERSI!$G$17,
IF(C37="ZERO",KONVERSI!$G$18,
IF(C37="MON",KONVERSI!$G$19,
IF(C37="ELIX",KONVERSI!$G$20,
IF(C37="ZRO",KONVERSI!$G$21,
IF(C37="ZEX",KONVERSI!$G$22,
IF(C37="MCG",KONVERSI!$G$23,
IF(C37="PTC",KONVERSI!$G$24,
IF(C37="WELL",KONVERSI!$G$25,
IF(C37="NYAN",KONVERSI!$G$26,
IF(C37="MOCA",KONVERSI!$G$27,
IF(C37="DOP1",KONVERSI!$G$28,
IF(C37="UXLINK",KONVERSI!$G$29,
IF(C37="A8",KONVERSI!$G$30,
IF(C37="PIXFI",KONVERSI!$G$31,
IF(C37="FET",KONVERSI!$G$32,
IF(C37="MASA",KONVERSI!$G$33,
IF(C37="ETH",KONVERSI!$G$34,
"Simbol tidak ditemukan")))))))))))))))))))))))))))))))))</f>
        <v/>
      </c>
      <c r="P37" s="29">
        <f>KONVERSI!$G$16</f>
        <v/>
      </c>
    </row>
    <row r="38">
      <c r="A38" s="34" t="n">
        <v>16</v>
      </c>
      <c r="B38" s="34">
        <f>IF(I38&gt;0, "ACTIVE", "END")</f>
        <v/>
      </c>
      <c r="C38" s="92" t="inlineStr">
        <is>
          <t>AARK</t>
        </is>
      </c>
      <c r="D38" s="18">
        <f>IFERROR(61.9329*O38,"Not Started")</f>
        <v/>
      </c>
      <c r="E38" s="17" t="n">
        <v>2319</v>
      </c>
      <c r="F38" s="17">
        <f>IFERROR(20/D38*E38,"Not Started")</f>
        <v/>
      </c>
      <c r="G38" s="93">
        <f>IFERROR(IF(I38=0, "Done", IF((E38-F38)/I38 &gt; 0, "Done", (E38-F38)/I38)), "Not Started")</f>
        <v/>
      </c>
      <c r="H38" s="22">
        <f>IFERROR(D38/E38,"N/A")</f>
        <v/>
      </c>
      <c r="I38" s="23" t="n">
        <v>0</v>
      </c>
      <c r="J38" s="88" t="n">
        <v>10000</v>
      </c>
      <c r="K38" s="17">
        <f>L38/D38*E38</f>
        <v/>
      </c>
      <c r="L38" s="17">
        <f>IFERROR(36000*O38,"Not Started")</f>
        <v/>
      </c>
      <c r="M38" s="85">
        <f>D38/L38*100%</f>
        <v/>
      </c>
      <c r="N38" s="18" t="n">
        <v>0.805</v>
      </c>
      <c r="O38" s="29">
        <f>IF(C38="AARK",KONVERSI!$G$2,
IF(C38="ATH",KONVERSI!$G$3,
IF(C38="AURORA",KONVERSI!$G$4,
IF(C38="BUBBLE",KONVERSI!$G$5,
IF(C38="DEGEN",KONVERSI!$G$6,
IF(C38="HLG",KONVERSI!$G$7,
IF(C38="INTX",KONVERSI!$G$8,
IF(C38="IO",KONVERSI!$G$9,
IF(C38="MOG",KONVERSI!$G$10,
IF(C38="PIRATE",KONVERSI!$G$11,
IF(C38="RUBY",KONVERSI!$G$12,
IF(C38="SPEC",KONVERSI!$G$13,
IF(C38="TAIKO",KONVERSI!$G$14,
IF(C38="ULTI",KONVERSI!$G$15,
IF(C38="USDT",KONVERSI!$G$16,
IF(C38="XZK",KONVERSI!$G$17,
IF(C38="ZERO",KONVERSI!$G$18,
IF(C38="MON",KONVERSI!$G$19,
IF(C38="ELIX",KONVERSI!$G$20,
IF(C38="ZRO",KONVERSI!$G$21,
IF(C38="ZEX",KONVERSI!$G$22,
IF(C38="MCG",KONVERSI!$G$23,
IF(C38="PTC",KONVERSI!$G$24,
IF(C38="WELL",KONVERSI!$G$25,
IF(C38="NYAN",KONVERSI!$G$26,
IF(C38="MOCA",KONVERSI!$G$27,
IF(C38="DOP1",KONVERSI!$G$28,
IF(C38="UXLINK",KONVERSI!$G$29,
IF(C38="A8",KONVERSI!$G$30,
IF(C38="PIXFI",KONVERSI!$G$31,
IF(C38="FET",KONVERSI!$G$32,
IF(C38="MASA",KONVERSI!$G$33,
IF(C38="ETH",KONVERSI!$G$34,
"Simbol tidak ditemukan")))))))))))))))))))))))))))))))))</f>
        <v/>
      </c>
      <c r="P38" s="29">
        <f>KONVERSI!$G$16</f>
        <v/>
      </c>
    </row>
    <row r="39">
      <c r="A39" s="34" t="n">
        <v>17</v>
      </c>
      <c r="B39" s="34">
        <f>IF(I39&gt;0, "ACTIVE", "END")</f>
        <v/>
      </c>
      <c r="C39" s="89" t="inlineStr">
        <is>
          <t>ZEX</t>
        </is>
      </c>
      <c r="D39" s="18">
        <f>IFERROR(13.7312*O39,"Not Started")</f>
        <v/>
      </c>
      <c r="E39" s="17" t="n">
        <v>2008</v>
      </c>
      <c r="F39" s="17">
        <f>IFERROR(20/D39*E39,"Not Started")</f>
        <v/>
      </c>
      <c r="G39" s="93">
        <f>IFERROR(IF(I39=0, "Done", IF((E39-F39)/I39 &gt; 0, "Done", (E39-F39)/I39)), "Not Started")</f>
        <v/>
      </c>
      <c r="H39" s="22">
        <f>IFERROR(D39/E39,"N/A")</f>
        <v/>
      </c>
      <c r="I39" s="23" t="n">
        <v>0</v>
      </c>
      <c r="J39" s="88" t="n">
        <v>10000</v>
      </c>
      <c r="K39" s="17">
        <f>L39/D39*E39</f>
        <v/>
      </c>
      <c r="L39" s="17">
        <f>IFERROR(100000*O39,"Not Started")</f>
        <v/>
      </c>
      <c r="M39" s="85">
        <f>D39/L39*100%</f>
        <v/>
      </c>
      <c r="N39" s="18" t="n">
        <v>0.65</v>
      </c>
      <c r="O39" s="29">
        <f>IF(C39="AARK",KONVERSI!$G$2,
IF(C39="ATH",KONVERSI!$G$3,
IF(C39="AURORA",KONVERSI!$G$4,
IF(C39="BUBBLE",KONVERSI!$G$5,
IF(C39="DEGEN",KONVERSI!$G$6,
IF(C39="HLG",KONVERSI!$G$7,
IF(C39="INTX",KONVERSI!$G$8,
IF(C39="IO",KONVERSI!$G$9,
IF(C39="MOG",KONVERSI!$G$10,
IF(C39="PIRATE",KONVERSI!$G$11,
IF(C39="RUBY",KONVERSI!$G$12,
IF(C39="SPEC",KONVERSI!$G$13,
IF(C39="TAIKO",KONVERSI!$G$14,
IF(C39="ULTI",KONVERSI!$G$15,
IF(C39="USDT",KONVERSI!$G$16,
IF(C39="XZK",KONVERSI!$G$17,
IF(C39="ZERO",KONVERSI!$G$18,
IF(C39="MON",KONVERSI!$G$19,
IF(C39="ELIX",KONVERSI!$G$20,
IF(C39="ZRO",KONVERSI!$G$21,
IF(C39="ZEX",KONVERSI!$G$22,
IF(C39="MCG",KONVERSI!$G$23,
IF(C39="PTC",KONVERSI!$G$24,
IF(C39="WELL",KONVERSI!$G$25,
IF(C39="NYAN",KONVERSI!$G$26,
IF(C39="MOCA",KONVERSI!$G$27,
IF(C39="DOP1",KONVERSI!$G$28,
IF(C39="UXLINK",KONVERSI!$G$29,
IF(C39="A8",KONVERSI!$G$30,
IF(C39="PIXFI",KONVERSI!$G$31,
IF(C39="FET",KONVERSI!$G$32,
IF(C39="MASA",KONVERSI!$G$33,
IF(C39="ETH",KONVERSI!$G$34,
"Simbol tidak ditemukan")))))))))))))))))))))))))))))))))</f>
        <v/>
      </c>
      <c r="P39" s="29">
        <f>KONVERSI!$G$16</f>
        <v/>
      </c>
    </row>
    <row r="40">
      <c r="A40" s="34" t="n">
        <v>18</v>
      </c>
      <c r="B40" s="34">
        <f>IF(I40&gt;0, "ACTIVE", "END")</f>
        <v/>
      </c>
      <c r="C40" s="92" t="inlineStr">
        <is>
          <t>ELIX</t>
        </is>
      </c>
      <c r="D40" s="18">
        <f>IFERROR(5.83*O40,"Not Started")</f>
        <v/>
      </c>
      <c r="E40" s="57" t="n">
        <v>596</v>
      </c>
      <c r="F40" s="17">
        <f>IFERROR(20/D40*E40,"Not Started")</f>
        <v/>
      </c>
      <c r="G40" s="93">
        <f>IFERROR(IF(I40=0, "Done", IF((E40-F40)/I40 &gt; 0, "Done", (E40-F40)/I40)), "Not Started")</f>
        <v/>
      </c>
      <c r="H40" s="22">
        <f>IFERROR(D40/E40,"N/A")</f>
        <v/>
      </c>
      <c r="I40" s="23" t="n">
        <v>0</v>
      </c>
      <c r="J40" s="88" t="n">
        <v>10000</v>
      </c>
      <c r="K40" s="17">
        <f>L40/D40*E40</f>
        <v/>
      </c>
      <c r="L40" s="17">
        <f>IFERROR(20000*O40,"Not Started")</f>
        <v/>
      </c>
      <c r="M40" s="85">
        <f>D40/L40*100%</f>
        <v/>
      </c>
      <c r="N40" s="18" t="n">
        <v>0.32</v>
      </c>
      <c r="O40" s="29">
        <f>IF(C40="AARK",KONVERSI!$G$2,
IF(C40="ATH",KONVERSI!$G$3,
IF(C40="AURORA",KONVERSI!$G$4,
IF(C40="BUBBLE",KONVERSI!$G$5,
IF(C40="DEGEN",KONVERSI!$G$6,
IF(C40="HLG",KONVERSI!$G$7,
IF(C40="INTX",KONVERSI!$G$8,
IF(C40="IO",KONVERSI!$G$9,
IF(C40="MOG",KONVERSI!$G$10,
IF(C40="PIRATE",KONVERSI!$G$11,
IF(C40="RUBY",KONVERSI!$G$12,
IF(C40="SPEC",KONVERSI!$G$13,
IF(C40="TAIKO",KONVERSI!$G$14,
IF(C40="ULTI",KONVERSI!$G$15,
IF(C40="USDT",KONVERSI!$G$16,
IF(C40="XZK",KONVERSI!$G$17,
IF(C40="ZERO",KONVERSI!$G$18,
IF(C40="MON",KONVERSI!$G$19,
IF(C40="ELIX",KONVERSI!$G$20,
IF(C40="ZRO",KONVERSI!$G$21,
IF(C40="ZEX",KONVERSI!$G$22,
IF(C40="MCG",KONVERSI!$G$23,
IF(C40="PTC",KONVERSI!$G$24,
IF(C40="WELL",KONVERSI!$G$25,
IF(C40="NYAN",KONVERSI!$G$26,
IF(C40="MOCA",KONVERSI!$G$27,
IF(C40="DOP1",KONVERSI!$G$28,
IF(C40="UXLINK",KONVERSI!$G$29,
IF(C40="A8",KONVERSI!$G$30,
IF(C40="PIXFI",KONVERSI!$G$31,
IF(C40="FET",KONVERSI!$G$32,
IF(C40="MASA",KONVERSI!$G$33,
IF(C40="ETH",KONVERSI!$G$34,
"Simbol tidak ditemukan")))))))))))))))))))))))))))))))))</f>
        <v/>
      </c>
      <c r="P40" s="29">
        <f>KONVERSI!$G$16</f>
        <v/>
      </c>
    </row>
    <row r="41">
      <c r="D41" s="35" t="n"/>
      <c r="E41" s="36" t="n"/>
      <c r="F41" s="36" t="n"/>
    </row>
    <row r="42" ht="24.95" customHeight="1">
      <c r="A42" s="120" t="inlineStr">
        <is>
          <t>HASIL</t>
        </is>
      </c>
      <c r="B42" s="110" t="n"/>
      <c r="C42" s="111" t="n"/>
      <c r="D42" s="118">
        <f>SUM(D23:D41)</f>
        <v/>
      </c>
      <c r="E42" s="107" t="n"/>
      <c r="F42" s="107" t="n"/>
      <c r="G42" s="107" t="n"/>
      <c r="H42" s="108" t="n"/>
      <c r="I42" s="116">
        <f>SUM(N23:N40)</f>
        <v/>
      </c>
      <c r="J42" s="107" t="n"/>
      <c r="K42" s="107" t="n"/>
      <c r="L42" s="107" t="n"/>
      <c r="M42" s="107" t="n"/>
      <c r="N42" s="108" t="n"/>
    </row>
    <row r="43" ht="15" customHeight="1">
      <c r="A43" s="112" t="n"/>
      <c r="B43" s="113" t="n"/>
      <c r="C43" s="114" t="n"/>
      <c r="D43" s="117" t="inlineStr">
        <is>
          <t>ESTIMASI</t>
        </is>
      </c>
      <c r="E43" s="107" t="n"/>
      <c r="F43" s="107" t="n"/>
      <c r="G43" s="107" t="n"/>
      <c r="H43" s="108" t="n"/>
      <c r="I43" s="106" t="inlineStr">
        <is>
          <t>REWARD</t>
        </is>
      </c>
      <c r="J43" s="107" t="n"/>
      <c r="K43" s="107" t="n"/>
      <c r="L43" s="107" t="n"/>
      <c r="M43" s="107" t="n"/>
      <c r="N43" s="108" t="n"/>
    </row>
    <row r="45">
      <c r="E45" s="20" t="n"/>
    </row>
    <row r="46">
      <c r="E46" s="20" t="n"/>
    </row>
    <row r="47">
      <c r="E47" s="20" t="n"/>
    </row>
  </sheetData>
  <autoFilter ref="B2:P2">
    <sortState ref="B3:P7">
      <sortCondition descending="1" ref="H2"/>
    </sortState>
  </autoFilter>
  <mergeCells count="14">
    <mergeCell ref="I11:K11"/>
    <mergeCell ref="A10:C11"/>
    <mergeCell ref="L11:N11"/>
    <mergeCell ref="I10:K10"/>
    <mergeCell ref="L10:N10"/>
    <mergeCell ref="D43:H43"/>
    <mergeCell ref="I42:N42"/>
    <mergeCell ref="D10:H10"/>
    <mergeCell ref="D42:H42"/>
    <mergeCell ref="D11:H11"/>
    <mergeCell ref="A21:M21"/>
    <mergeCell ref="A42:C43"/>
    <mergeCell ref="I43:N43"/>
    <mergeCell ref="A1:N1"/>
  </mergeCells>
  <conditionalFormatting sqref="B3:B7">
    <cfRule type="containsText" priority="174" operator="containsText" dxfId="2" text="DROP">
      <formula>NOT(ISERROR(SEARCH("DROP",B3)))</formula>
    </cfRule>
    <cfRule type="containsText" priority="178" operator="containsText" dxfId="0" text="acti">
      <formula>NOT(ISERROR(SEARCH("acti",B3)))</formula>
    </cfRule>
  </conditionalFormatting>
  <conditionalFormatting sqref="B23:B40">
    <cfRule type="containsText" priority="35" operator="containsText" dxfId="2" text="end">
      <formula>NOT(ISERROR(SEARCH("end",B23)))</formula>
    </cfRule>
  </conditionalFormatting>
  <conditionalFormatting sqref="D3:D7 D23:D40">
    <cfRule type="cellIs" priority="27" operator="greaterThan" dxfId="0">
      <formula>20</formula>
    </cfRule>
    <cfRule type="cellIs" priority="31" operator="lessThan" dxfId="2">
      <formula>20</formula>
    </cfRule>
    <cfRule type="containsText" priority="39" operator="containsText" dxfId="2" text="not">
      <formula>NOT(ISERROR(SEARCH("not",D3)))</formula>
    </cfRule>
  </conditionalFormatting>
  <conditionalFormatting sqref="E3:E7 E23:E40">
    <cfRule type="cellIs" priority="14" operator="greaterThan" dxfId="0">
      <formula>10000</formula>
    </cfRule>
    <cfRule type="cellIs" priority="15" operator="lessThan" dxfId="2">
      <formula>10000</formula>
    </cfRule>
  </conditionalFormatting>
  <conditionalFormatting sqref="F3:F7 F23:F40">
    <cfRule type="cellIs" priority="12" operator="lessThan" dxfId="0">
      <formula>10000</formula>
    </cfRule>
    <cfRule type="cellIs" priority="13" operator="greaterThan" dxfId="2">
      <formula>10000</formula>
    </cfRule>
  </conditionalFormatting>
  <conditionalFormatting sqref="G3:G7 G23:G40">
    <cfRule type="containsText" priority="30" operator="containsText" dxfId="0" text="DO">
      <formula>NOT(ISERROR(SEARCH("DO",G3)))</formula>
    </cfRule>
  </conditionalFormatting>
  <conditionalFormatting sqref="H3:H7 H23:H40">
    <cfRule type="cellIs" priority="10" operator="lessThan" dxfId="2">
      <formula>0.002</formula>
    </cfRule>
    <cfRule type="cellIs" priority="11" operator="greaterThan" dxfId="0">
      <formula>0.002</formula>
    </cfRule>
  </conditionalFormatting>
  <conditionalFormatting sqref="I3:I7 I23:I40">
    <cfRule type="cellIs" priority="34" operator="lessThan" dxfId="42">
      <formula>0.2</formula>
    </cfRule>
    <cfRule type="cellIs" priority="48" operator="lessThan" dxfId="2">
      <formula>3</formula>
    </cfRule>
  </conditionalFormatting>
  <conditionalFormatting sqref="K3:K7">
    <cfRule type="cellIs" priority="54" operator="lessThanOrEqual" dxfId="0">
      <formula>250000</formula>
    </cfRule>
    <cfRule type="cellIs" priority="55" operator="greaterThan" dxfId="2">
      <formula>250000</formula>
    </cfRule>
  </conditionalFormatting>
  <conditionalFormatting sqref="K23:K40">
    <cfRule type="cellIs" priority="6" operator="lessThanOrEqual" dxfId="0">
      <formula>250000</formula>
    </cfRule>
    <cfRule type="cellIs" priority="7" operator="greaterThan" dxfId="2">
      <formula>250000</formula>
    </cfRule>
  </conditionalFormatting>
  <conditionalFormatting sqref="L3:L7">
    <cfRule type="containsText" priority="19" operator="containsText" dxfId="2" text="N/A">
      <formula>NOT(ISERROR(SEARCH("N/A",L3)))</formula>
    </cfRule>
    <cfRule type="cellIs" priority="53" operator="lessThan" dxfId="2">
      <formula>100</formula>
    </cfRule>
    <cfRule type="containsText" priority="79" operator="containsText" dxfId="2" text="not">
      <formula>NOT(ISERROR(SEARCH("not",L3)))</formula>
    </cfRule>
    <cfRule type="cellIs" priority="80" operator="lessThan" dxfId="78">
      <formula>0.1</formula>
    </cfRule>
    <cfRule type="cellIs" priority="82" operator="greaterThan" dxfId="0">
      <formula>100</formula>
    </cfRule>
  </conditionalFormatting>
  <conditionalFormatting sqref="L23:L40">
    <cfRule type="cellIs" priority="1" operator="greaterThan" dxfId="0">
      <formula>10</formula>
    </cfRule>
    <cfRule type="cellIs" priority="2" operator="lessThan" dxfId="2">
      <formula>10</formula>
    </cfRule>
    <cfRule type="containsText" priority="3" operator="containsText" dxfId="2" text="not">
      <formula>NOT(ISERROR(SEARCH("not",L23)))</formula>
    </cfRule>
  </conditionalFormatting>
  <conditionalFormatting sqref="M3:M7 M23:M40">
    <cfRule type="cellIs" priority="8" operator="lessThan" dxfId="2">
      <formula>0.1</formula>
    </cfRule>
    <cfRule type="cellIs" priority="9" operator="greaterThan" dxfId="0">
      <formula>0.1</formula>
    </cfRule>
  </conditionalFormatting>
  <conditionalFormatting sqref="N23:N39">
    <cfRule type="cellIs" priority="41" operator="lessThan" dxfId="71">
      <formula>0.1</formula>
    </cfRule>
  </conditionalFormatting>
  <conditionalFormatting sqref="N23:N40">
    <cfRule type="cellIs" priority="4" operator="lessThan" dxfId="2">
      <formula>5</formula>
    </cfRule>
    <cfRule type="cellIs" priority="42" operator="greaterThan" dxfId="0">
      <formula>10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5"/>
  <sheetViews>
    <sheetView tabSelected="1" workbookViewId="0">
      <selection activeCell="A4" sqref="A4"/>
    </sheetView>
  </sheetViews>
  <sheetFormatPr baseColWidth="8" defaultRowHeight="15"/>
  <cols>
    <col width="25" customWidth="1" style="131" min="1" max="1"/>
    <col width="25" customWidth="1" min="2" max="7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35" customWidth="1" style="131" min="8" max="8"/>
    <col width="25" customWidth="1" style="131" min="9" max="9"/>
    <col width="25" customWidth="1" min="10" max="10"/>
    <col width="25" customWidth="1" style="103" min="11" max="11"/>
    <col width="25" customWidth="1" style="29" min="12" max="12"/>
    <col width="9.140625" customWidth="1" style="131" min="13" max="26"/>
    <col width="9.140625" customWidth="1" style="131" min="27" max="16384"/>
  </cols>
  <sheetData>
    <row r="1">
      <c r="A1" s="49" t="inlineStr">
        <is>
          <t>NAMA</t>
        </is>
      </c>
      <c r="B1" s="97" t="inlineStr">
        <is>
          <t>VOLUME</t>
        </is>
      </c>
      <c r="C1" s="98" t="inlineStr">
        <is>
          <t>SIMBOL</t>
        </is>
      </c>
      <c r="D1" s="97" t="inlineStr">
        <is>
          <t>REWARD</t>
        </is>
      </c>
      <c r="E1" s="98" t="inlineStr">
        <is>
          <t>SIMBOL</t>
        </is>
      </c>
      <c r="F1" s="97" t="inlineStr">
        <is>
          <t>MAX REWARD</t>
        </is>
      </c>
      <c r="G1" s="98" t="inlineStr">
        <is>
          <t>SIMBOL</t>
        </is>
      </c>
      <c r="H1" s="135" t="inlineStr">
        <is>
          <t>Last Updated</t>
        </is>
      </c>
      <c r="I1" s="49" t="inlineStr">
        <is>
          <t>TOKEN SPLASH (TRADE)</t>
        </is>
      </c>
      <c r="J1" s="49" t="inlineStr">
        <is>
          <t>KONVERSI</t>
        </is>
      </c>
      <c r="K1" s="101" t="inlineStr">
        <is>
          <t>SELISIH</t>
        </is>
      </c>
      <c r="L1" s="131" t="n"/>
    </row>
    <row r="2">
      <c r="A2" s="131" t="inlineStr">
        <is>
          <t>A8</t>
        </is>
      </c>
      <c r="B2" s="95" t="n">
        <v>42962</v>
      </c>
      <c r="C2" s="131" t="inlineStr">
        <is>
          <t>USDT</t>
        </is>
      </c>
      <c r="D2" s="99" t="n">
        <v>233.8243</v>
      </c>
      <c r="E2" s="131" t="inlineStr">
        <is>
          <t>A8</t>
        </is>
      </c>
      <c r="F2" s="100" t="n">
        <v>1250</v>
      </c>
      <c r="G2" s="131" t="inlineStr">
        <is>
          <t>A8</t>
        </is>
      </c>
      <c r="H2" s="96" t="inlineStr">
        <is>
          <t>2025-06-25 20:48:58</t>
        </is>
      </c>
      <c r="I2" s="54">
        <f>D2*KONVERSI!G30</f>
        <v/>
      </c>
      <c r="J2" s="54">
        <f>D2*L2</f>
        <v/>
      </c>
      <c r="K2" s="102">
        <f>I2-J2</f>
        <v/>
      </c>
      <c r="L2" s="29">
        <f>IF(G2="AARK",KONVERSI!$G$2,
IF(G2="ATH",KONVERSI!$G$3,
IF(G2="AURORA",KONVERSI!$G$4,
IF(G2="BUBBLE",KONVERSI!$G$5,
IF(G2="DEGEN",KONVERSI!$G$6,
IF(G2="HLG",KONVERSI!$G$7,
IF(G2="INTX",KONVERSI!$G$8,
IF(G2="IO",KONVERSI!$G$9,
IF(G2="MOG",KONVERSI!$G$10,
IF(G2="PIRATE",KONVERSI!$G$11,
IF(G2="RUBY",KONVERSI!$G$12,
IF(G2="SPEC",KONVERSI!$G$13,
IF(G2="TAIKO",KONVERSI!$G$14,
IF(G2="ULTI",KONVERSI!$G$15,
IF(G2="USDT",KONVERSI!$G$16,
IF(G2="XZK",KONVERSI!$G$17,
IF(G2="ZERO",KONVERSI!$G$18,
IF(G2="MON",KONVERSI!$G$19,
IF(G2="ELIX",KONVERSI!$G$20,
IF(G2="ZRO",KONVERSI!$G$21,
IF(G2="ZEX",KONVERSI!$G$22,
IF(G2="MCG",KONVERSI!$G$23,
IF(G2="PTC",KONVERSI!$G$24,
IF(G2="WELL",KONVERSI!$G$25,
IF(G2="NYAN",KONVERSI!$G$26,
IF(G2="MOCA",KONVERSI!$G$27,
IF(G2="DOP1",KONVERSI!$G$28,
IF(G2="UXLINK",KONVERSI!$G$29,
IF(G2="A8",KONVERSI!$G$30,
IF(G2="PIXFI",KONVERSI!$G$31,
IF(G2="FET",KONVERSI!$G$32,
IF(G2="MASA",KONVERSI!$G$33,
IF(G2="ETH",KONVERSI!$G$34,
"Simbol tidak ditemukan")))))))))))))))))))))))))))))))))</f>
        <v/>
      </c>
    </row>
    <row r="3">
      <c r="A3" s="131" t="inlineStr">
        <is>
          <t>ETH</t>
        </is>
      </c>
      <c r="B3" s="95" t="n">
        <v>7664</v>
      </c>
      <c r="C3" s="131" t="inlineStr"/>
      <c r="D3" s="99" t="n">
        <v>0.0129</v>
      </c>
      <c r="E3" s="131" t="inlineStr">
        <is>
          <t>ETH</t>
        </is>
      </c>
      <c r="F3" s="100" t="n">
        <v>0.05</v>
      </c>
      <c r="G3" s="131" t="inlineStr">
        <is>
          <t>ETH</t>
        </is>
      </c>
      <c r="H3" s="96">
        <f>$H$2</f>
        <v/>
      </c>
      <c r="I3" s="54">
        <f>D3*KONVERSI!G34</f>
        <v/>
      </c>
      <c r="J3" s="54">
        <f>D3*L3</f>
        <v/>
      </c>
      <c r="K3" s="102">
        <f>I3-J3</f>
        <v/>
      </c>
      <c r="L3" s="29">
        <f>IF(G3="AARK",KONVERSI!$G$2,
IF(G3="ATH",KONVERSI!$G$3,
IF(G3="AURORA",KONVERSI!$G$4,
IF(G3="BUBBLE",KONVERSI!$G$5,
IF(G3="DEGEN",KONVERSI!$G$6,
IF(G3="HLG",KONVERSI!$G$7,
IF(G3="INTX",KONVERSI!$G$8,
IF(G3="IO",KONVERSI!$G$9,
IF(G3="MOG",KONVERSI!$G$10,
IF(G3="PIRATE",KONVERSI!$G$11,
IF(G3="RUBY",KONVERSI!$G$12,
IF(G3="SPEC",KONVERSI!$G$13,
IF(G3="TAIKO",KONVERSI!$G$14,
IF(G3="ULTI",KONVERSI!$G$15,
IF(G3="USDT",KONVERSI!$G$16,
IF(G3="XZK",KONVERSI!$G$17,
IF(G3="ZERO",KONVERSI!$G$18,
IF(G3="MON",KONVERSI!$G$19,
IF(G3="ELIX",KONVERSI!$G$20,
IF(G3="ZRO",KONVERSI!$G$21,
IF(G3="ZEX",KONVERSI!$G$22,
IF(G3="MCG",KONVERSI!$G$23,
IF(G3="PTC",KONVERSI!$G$24,
IF(G3="WELL",KONVERSI!$G$25,
IF(G3="NYAN",KONVERSI!$G$26,
IF(G3="MOCA",KONVERSI!$G$27,
IF(G3="DOP1",KONVERSI!$G$28,
IF(G3="UXLINK",KONVERSI!$G$29,
IF(G3="A8",KONVERSI!$G$30,
IF(G3="PIXFI",KONVERSI!$G$31,
IF(G3="FET",KONVERSI!$G$32,
IF(G3="MASA",KONVERSI!$G$33,
IF(G3="ETH",KONVERSI!$G$34,
"Simbol tidak ditemukan")))))))))))))))))))))))))))))))))</f>
        <v/>
      </c>
    </row>
    <row r="4">
      <c r="A4" s="131" t="inlineStr">
        <is>
          <t>FET</t>
        </is>
      </c>
      <c r="B4" s="95" t="n">
        <v>11687</v>
      </c>
      <c r="C4" s="95" t="inlineStr">
        <is>
          <t>USDT</t>
        </is>
      </c>
      <c r="D4" s="99" t="n">
        <v>12.742</v>
      </c>
      <c r="E4" s="131" t="inlineStr">
        <is>
          <t>FET</t>
        </is>
      </c>
      <c r="F4" s="100" t="n">
        <v>2000</v>
      </c>
      <c r="G4" s="131" t="inlineStr">
        <is>
          <t>FET</t>
        </is>
      </c>
      <c r="H4" s="96">
        <f>$H$2</f>
        <v/>
      </c>
      <c r="I4" s="54">
        <f>D4*KONVERSI!G32</f>
        <v/>
      </c>
      <c r="J4" s="54">
        <f>D4*L4</f>
        <v/>
      </c>
      <c r="K4" s="102">
        <f>I4-J4</f>
        <v/>
      </c>
      <c r="L4" s="29">
        <f>IF(G4="AARK",KONVERSI!$G$2,
IF(G4="ATH",KONVERSI!$G$3,
IF(G4="AURORA",KONVERSI!$G$4,
IF(G4="BUBBLE",KONVERSI!$G$5,
IF(G4="DEGEN",KONVERSI!$G$6,
IF(G4="HLG",KONVERSI!$G$7,
IF(G4="INTX",KONVERSI!$G$8,
IF(G4="IO",KONVERSI!$G$9,
IF(G4="MOG",KONVERSI!$G$10,
IF(G4="PIRATE",KONVERSI!$G$11,
IF(G4="RUBY",KONVERSI!$G$12,
IF(G4="SPEC",KONVERSI!$G$13,
IF(G4="TAIKO",KONVERSI!$G$14,
IF(G4="ULTI",KONVERSI!$G$15,
IF(G4="USDT",KONVERSI!$G$16,
IF(G4="XZK",KONVERSI!$G$17,
IF(G4="ZERO",KONVERSI!$G$18,
IF(G4="MON",KONVERSI!$G$19,
IF(G4="ELIX",KONVERSI!$G$20,
IF(G4="ZRO",KONVERSI!$G$21,
IF(G4="ZEX",KONVERSI!$G$22,
IF(G4="MCG",KONVERSI!$G$23,
IF(G4="PTC",KONVERSI!$G$24,
IF(G4="WELL",KONVERSI!$G$25,
IF(G4="NYAN",KONVERSI!$G$26,
IF(G4="MOCA",KONVERSI!$G$27,
IF(G4="DOP1",KONVERSI!$G$28,
IF(G4="UXLINK",KONVERSI!$G$29,
IF(G4="A8",KONVERSI!$G$30,
IF(G4="PIXFI",KONVERSI!$G$31,
IF(G4="FET",KONVERSI!$G$32,
IF(G4="MASA",KONVERSI!$G$33,
IF(G4="ETH",KONVERSI!$G$34,
"Simbol tidak ditemukan")))))))))))))))))))))))))))))))))</f>
        <v/>
      </c>
    </row>
    <row r="5">
      <c r="A5" s="131" t="inlineStr">
        <is>
          <t>PIXFI</t>
        </is>
      </c>
      <c r="B5" s="95" t="n">
        <v>100100</v>
      </c>
      <c r="C5" s="95" t="inlineStr">
        <is>
          <t>USDT</t>
        </is>
      </c>
      <c r="D5" s="99" t="n">
        <v>91.7499</v>
      </c>
      <c r="E5" s="131" t="inlineStr">
        <is>
          <t>USDT</t>
        </is>
      </c>
      <c r="F5" s="100" t="n">
        <v>1000</v>
      </c>
      <c r="G5" s="131" t="inlineStr">
        <is>
          <t>USDT</t>
        </is>
      </c>
      <c r="H5" s="96">
        <f>$H$2</f>
        <v/>
      </c>
      <c r="I5" s="54">
        <f>D5*KONVERSI!G16</f>
        <v/>
      </c>
      <c r="J5" s="54">
        <f>D5*L5</f>
        <v/>
      </c>
      <c r="K5" s="102">
        <f>I5-J5</f>
        <v/>
      </c>
      <c r="L5" s="29">
        <f>IF(G5="AARK",KONVERSI!$G$2,
IF(G5="ATH",KONVERSI!$G$3,
IF(G5="AURORA",KONVERSI!$G$4,
IF(G5="BUBBLE",KONVERSI!$G$5,
IF(G5="DEGEN",KONVERSI!$G$6,
IF(G5="HLG",KONVERSI!$G$7,
IF(G5="INTX",KONVERSI!$G$8,
IF(G5="IO",KONVERSI!$G$9,
IF(G5="MOG",KONVERSI!$G$10,
IF(G5="PIRATE",KONVERSI!$G$11,
IF(G5="RUBY",KONVERSI!$G$12,
IF(G5="SPEC",KONVERSI!$G$13,
IF(G5="TAIKO",KONVERSI!$G$14,
IF(G5="ULTI",KONVERSI!$G$15,
IF(G5="USDT",KONVERSI!$G$16,
IF(G5="XZK",KONVERSI!$G$17,
IF(G5="ZERO",KONVERSI!$G$18,
IF(G5="MON",KONVERSI!$G$19,
IF(G5="ELIX",KONVERSI!$G$20,
IF(G5="ZRO",KONVERSI!$G$21,
IF(G5="ZEX",KONVERSI!$G$22,
IF(G5="MCG",KONVERSI!$G$23,
IF(G5="PTC",KONVERSI!$G$24,
IF(G5="WELL",KONVERSI!$G$25,
IF(G5="NYAN",KONVERSI!$G$26,
IF(G5="MOCA",KONVERSI!$G$27,
IF(G5="DOP1",KONVERSI!$G$28,
IF(G5="UXLINK",KONVERSI!$G$29,
IF(G5="A8",KONVERSI!$G$30,
IF(G5="PIXFI",KONVERSI!$G$31,
IF(G5="FET",KONVERSI!$G$32,
IF(G5="MASA",KONVERSI!$G$33,
IF(G5="ETH",KONVERSI!$G$34,
"Simbol tidak ditemukan")))))))))))))))))))))))))))))))))</f>
        <v/>
      </c>
    </row>
    <row r="6">
      <c r="A6" s="131" t="inlineStr">
        <is>
          <t>UXLINK</t>
        </is>
      </c>
      <c r="B6" s="95" t="n">
        <v>14929</v>
      </c>
      <c r="C6" s="95" t="inlineStr">
        <is>
          <t>USDT</t>
        </is>
      </c>
      <c r="D6" s="99" t="n">
        <v>603.0934999999999</v>
      </c>
      <c r="E6" s="131" t="inlineStr">
        <is>
          <t>UXLINK</t>
        </is>
      </c>
      <c r="F6" s="100" t="n">
        <v>1000</v>
      </c>
      <c r="G6" s="131" t="inlineStr">
        <is>
          <t>UXLINK</t>
        </is>
      </c>
      <c r="H6" s="96">
        <f>$H$2</f>
        <v/>
      </c>
      <c r="I6" s="54">
        <f>D6*KONVERSI!G29</f>
        <v/>
      </c>
      <c r="J6" s="54">
        <f>D6*L6</f>
        <v/>
      </c>
      <c r="K6" s="102">
        <f>I6-J6</f>
        <v/>
      </c>
      <c r="L6" s="29">
        <f>IF(G6="AARK",KONVERSI!$G$2,
IF(G6="ATH",KONVERSI!$G$3,
IF(G6="AURORA",KONVERSI!$G$4,
IF(G6="BUBBLE",KONVERSI!$G$5,
IF(G6="DEGEN",KONVERSI!$G$6,
IF(G6="HLG",KONVERSI!$G$7,
IF(G6="INTX",KONVERSI!$G$8,
IF(G6="IO",KONVERSI!$G$9,
IF(G6="MOG",KONVERSI!$G$10,
IF(G6="PIRATE",KONVERSI!$G$11,
IF(G6="RUBY",KONVERSI!$G$12,
IF(G6="SPEC",KONVERSI!$G$13,
IF(G6="TAIKO",KONVERSI!$G$14,
IF(G6="ULTI",KONVERSI!$G$15,
IF(G6="USDT",KONVERSI!$G$16,
IF(G6="XZK",KONVERSI!$G$17,
IF(G6="ZERO",KONVERSI!$G$18,
IF(G6="MON",KONVERSI!$G$19,
IF(G6="ELIX",KONVERSI!$G$20,
IF(G6="ZRO",KONVERSI!$G$21,
IF(G6="ZEX",KONVERSI!$G$22,
IF(G6="MCG",KONVERSI!$G$23,
IF(G6="PTC",KONVERSI!$G$24,
IF(G6="WELL",KONVERSI!$G$25,
IF(G6="NYAN",KONVERSI!$G$26,
IF(G6="MOCA",KONVERSI!$G$27,
IF(G6="DOP1",KONVERSI!$G$28,
IF(G6="UXLINK",KONVERSI!$G$29,
IF(G6="A8",KONVERSI!$G$30,
IF(G6="PIXFI",KONVERSI!$G$31,
IF(G6="FET",KONVERSI!$G$32,
IF(G6="MASA",KONVERSI!$G$33,
IF(G6="ETH",KONVERSI!$G$34,
"Simbol tidak ditemukan")))))))))))))))))))))))))))))))))</f>
        <v/>
      </c>
    </row>
    <row r="7">
      <c r="A7" s="131" t="n"/>
      <c r="B7" s="95" t="n"/>
      <c r="C7" s="95" t="n"/>
      <c r="D7" s="99" t="n"/>
      <c r="E7" s="131" t="n"/>
      <c r="F7" s="100" t="n"/>
      <c r="G7" s="131" t="n"/>
      <c r="H7" s="96" t="n"/>
      <c r="I7" s="54" t="n"/>
      <c r="J7" s="54" t="n"/>
      <c r="K7" s="102" t="n"/>
      <c r="L7" s="131" t="n"/>
    </row>
    <row r="8">
      <c r="A8" s="131" t="n"/>
      <c r="B8" s="95" t="n"/>
      <c r="C8" s="95" t="n"/>
      <c r="D8" s="99" t="n"/>
      <c r="E8" s="131" t="n"/>
      <c r="F8" s="100" t="n"/>
      <c r="G8" s="131" t="n"/>
      <c r="H8" s="96" t="n"/>
      <c r="I8" s="54" t="n"/>
      <c r="J8" s="54" t="n"/>
      <c r="K8" s="102" t="n"/>
      <c r="L8" s="131" t="n"/>
    </row>
    <row r="9">
      <c r="A9" s="131" t="n"/>
      <c r="B9" s="95" t="n"/>
      <c r="C9" s="131" t="n"/>
      <c r="D9" s="99" t="n"/>
      <c r="E9" s="131" t="n"/>
      <c r="F9" s="100" t="n"/>
      <c r="G9" s="131" t="n"/>
      <c r="H9" s="131" t="n"/>
      <c r="I9" s="131" t="n"/>
      <c r="J9" s="131" t="n"/>
      <c r="K9" s="29" t="n"/>
      <c r="L9" s="131" t="n"/>
    </row>
    <row r="10">
      <c r="A10" s="131" t="n"/>
      <c r="B10" s="95" t="n"/>
      <c r="C10" s="131" t="n"/>
      <c r="D10" s="99" t="n"/>
      <c r="E10" s="131" t="n"/>
      <c r="F10" s="100" t="n"/>
      <c r="G10" s="131" t="n"/>
      <c r="H10" s="131" t="n"/>
      <c r="I10" s="54">
        <f>SUM(I2:I9)</f>
        <v/>
      </c>
      <c r="J10" s="54">
        <f>SUM(J2:J9)</f>
        <v/>
      </c>
      <c r="K10" s="29" t="n"/>
      <c r="L10" s="131" t="n"/>
    </row>
    <row r="11">
      <c r="A11" s="131" t="n"/>
      <c r="B11" s="95" t="n"/>
      <c r="C11" s="131" t="n"/>
      <c r="D11" s="99" t="n"/>
      <c r="E11" s="131" t="n"/>
      <c r="F11" s="100" t="n"/>
      <c r="G11" s="131" t="n"/>
      <c r="H11" s="131" t="n"/>
      <c r="I11" s="131" t="n"/>
      <c r="J11" s="131" t="n"/>
      <c r="K11" s="29" t="n"/>
      <c r="L11" s="131" t="n"/>
    </row>
    <row r="12">
      <c r="A12" s="131" t="n"/>
      <c r="B12" s="95" t="n"/>
      <c r="C12" s="131" t="n"/>
      <c r="D12" s="99" t="n"/>
      <c r="E12" s="131" t="n"/>
      <c r="F12" s="100" t="n"/>
      <c r="G12" s="131" t="n"/>
      <c r="H12" s="131" t="n"/>
      <c r="I12" s="131" t="n"/>
      <c r="J12" s="131" t="n"/>
      <c r="K12" s="29" t="n"/>
      <c r="L12" s="131" t="n"/>
    </row>
    <row r="13">
      <c r="A13" s="131" t="n"/>
      <c r="B13" s="95" t="n"/>
      <c r="C13" s="131" t="n"/>
      <c r="D13" s="99" t="n"/>
      <c r="E13" s="131" t="n"/>
      <c r="F13" s="100" t="n"/>
      <c r="G13" s="131" t="n"/>
      <c r="H13" s="131" t="n"/>
      <c r="I13" s="131" t="n"/>
      <c r="J13" s="131" t="n"/>
      <c r="K13" s="29" t="n"/>
      <c r="L13" s="131" t="n"/>
    </row>
    <row r="14">
      <c r="A14" s="131" t="n"/>
      <c r="B14" s="95" t="n"/>
      <c r="C14" s="131" t="n"/>
      <c r="D14" s="99" t="n"/>
      <c r="E14" s="131" t="n"/>
      <c r="F14" s="100" t="n"/>
      <c r="G14" s="131" t="n"/>
      <c r="H14" s="131" t="n"/>
      <c r="I14" s="131" t="n"/>
      <c r="J14" s="131" t="n"/>
      <c r="K14" s="29" t="n"/>
      <c r="L14" s="131" t="n"/>
    </row>
    <row r="15">
      <c r="A15" s="131" t="n"/>
      <c r="B15" s="95" t="n"/>
      <c r="C15" s="131" t="n"/>
      <c r="D15" s="99" t="n"/>
      <c r="E15" s="131" t="n"/>
      <c r="F15" s="100" t="n"/>
      <c r="G15" s="131" t="n"/>
      <c r="H15" s="131" t="n"/>
      <c r="I15" s="131" t="n"/>
      <c r="J15" s="131" t="n"/>
      <c r="K15" s="131" t="n"/>
      <c r="L15" s="131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34"/>
  <sheetViews>
    <sheetView zoomScaleNormal="100" workbookViewId="0">
      <selection activeCell="A1" sqref="A1:G1"/>
    </sheetView>
  </sheetViews>
  <sheetFormatPr baseColWidth="8" defaultColWidth="9.140625" defaultRowHeight="15"/>
  <cols>
    <col width="7.5703125" customWidth="1" style="131" min="1" max="1"/>
    <col width="23.140625" customWidth="1" style="131" min="2" max="2"/>
    <col width="25.7109375" customWidth="1" style="131" min="3" max="3"/>
    <col width="38.85546875" customWidth="1" style="131" min="4" max="4"/>
    <col width="37.28515625" customWidth="1" style="131" min="5" max="5"/>
    <col width="35.85546875" customWidth="1" style="131" min="6" max="6"/>
    <col width="37.140625" customWidth="1" style="131" min="7" max="7"/>
    <col width="13.7109375" bestFit="1" customWidth="1" style="29" min="8" max="8"/>
    <col width="9.140625" customWidth="1" style="131" min="9" max="83"/>
    <col width="9.140625" customWidth="1" style="131" min="84" max="16384"/>
  </cols>
  <sheetData>
    <row r="1" ht="50.1" customFormat="1" customHeight="1" s="43">
      <c r="A1" s="119" t="inlineStr">
        <is>
          <t>TOKEN SPLASH DEPOSIT</t>
        </is>
      </c>
      <c r="B1" s="113" t="n"/>
      <c r="C1" s="113" t="n"/>
      <c r="D1" s="113" t="n"/>
      <c r="E1" s="113" t="n"/>
      <c r="F1" s="113" t="n"/>
      <c r="G1" s="113" t="n"/>
      <c r="H1" s="42" t="n"/>
    </row>
    <row r="2" ht="35.1" customFormat="1" customHeight="1" s="30">
      <c r="A2" s="39" t="inlineStr">
        <is>
          <t>NO</t>
        </is>
      </c>
      <c r="B2" s="39" t="inlineStr">
        <is>
          <t>STATUS</t>
        </is>
      </c>
      <c r="C2" s="39" t="inlineStr">
        <is>
          <t>TOKEN</t>
        </is>
      </c>
      <c r="D2" s="39" t="inlineStr">
        <is>
          <t>EST REWARD</t>
        </is>
      </c>
      <c r="E2" s="39" t="inlineStr">
        <is>
          <t>TASK</t>
        </is>
      </c>
      <c r="F2" s="39" t="inlineStr">
        <is>
          <t>WAKTU EVENT</t>
        </is>
      </c>
      <c r="G2" s="39" t="inlineStr">
        <is>
          <t>REAL REWARD</t>
        </is>
      </c>
      <c r="H2" s="27" t="n"/>
    </row>
    <row r="3">
      <c r="A3" s="19" t="n">
        <v>1</v>
      </c>
      <c r="B3" s="19">
        <f>IF(F3&lt;0.1,"END","ACTIVE")</f>
        <v/>
      </c>
      <c r="C3" s="24" t="inlineStr">
        <is>
          <t>PIRATE *</t>
        </is>
      </c>
      <c r="D3" s="15">
        <f>10*I3</f>
        <v/>
      </c>
      <c r="E3" s="14" t="inlineStr">
        <is>
          <t>Done</t>
        </is>
      </c>
      <c r="F3" s="23" t="n">
        <v>0</v>
      </c>
      <c r="G3" s="14" t="n">
        <v>0</v>
      </c>
      <c r="H3" s="29">
        <f>IF(C3="AARK",KONVERSI!$G$2,
IF(C3="ATH",KONVERSI!$G$3,
IF(C3="AURORA",KONVERSI!$G$4,
IF(C3="BUBBLE",KONVERSI!$G$5,
IF(C3="DEGEN",KONVERSI!$G$6,
IF(C3="HLG",KONVERSI!$G$7,
IF(C3="INTX",KONVERSI!$G$8,
IF(C3="IO",KONVERSI!$G$9,
IF(C3="MOG",KONVERSI!$G$10,
IF(C3="PIRATE",KONVERSI!$G$11,
IF(C3="RUBY",KONVERSI!$G$12,
IF(C3="SPEC",KONVERSI!$G$13,
IF(C3="TAIKO",KONVERSI!$G$14,
IF(C3="ULTI",KONVERSI!$G$15,
IF(C3="USDT",KONVERSI!$G$16,
IF(C3="XZK",KONVERSI!$G$17,
IF(C3="ZERO",KONVERSI!$G$18,
IF(C3="MON",KONVERSI!$G$19,
IF(C3="ELIX",KONVERSI!$G$20,
IF(C3="ZRO",KONVERSI!$G$21,
IF(C3="ZEX",KONVERSI!$G$22,
IF(C3="MCG",KONVERSI!$G$23,
IF(C3="PTC",KONVERSI!$G$24,
IF(C3="WELL",KONVERSI!$G$25,
IF(C3="NYAN",KONVERSI!$G$26,
IF(C3="MOCA",KONVERSI!$G$27,
IF(C3="DOP1",KONVERSI!$G$28,
IF(C3="UXLINK",KONVERSI!$G$29,
IF(C3="A8",KONVERSI!$G$30,
IF(C3="PIXFI",KONVERSI!$G$31,
IF(C3="FET",KONVERSI!$G$32,
IF(C3="MASA",KONVERSI!$G$33,
IF(C3="ETH",KONVERSI!$G$34,
"Simbol tidak ditemukan")))))))))))))))))))))))))))))))))</f>
        <v/>
      </c>
      <c r="I3" s="29">
        <f>KONVERSI!G16</f>
        <v/>
      </c>
    </row>
    <row r="4">
      <c r="A4" s="19" t="n">
        <v>2</v>
      </c>
      <c r="B4" s="19">
        <f>IF(F4&lt;0.1,"END","ACTIVE")</f>
        <v/>
      </c>
      <c r="C4" s="24" t="inlineStr">
        <is>
          <t>IO</t>
        </is>
      </c>
      <c r="D4" s="15">
        <f>10*H4</f>
        <v/>
      </c>
      <c r="E4" s="14" t="inlineStr">
        <is>
          <t>Done</t>
        </is>
      </c>
      <c r="F4" s="23" t="n">
        <v>0</v>
      </c>
      <c r="G4" s="14" t="n">
        <v>0</v>
      </c>
      <c r="H4" s="29">
        <f>IF(C4="AARK",KONVERSI!$G$2,
IF(C4="ATH",KONVERSI!$G$3,
IF(C4="AURORA",KONVERSI!$G$4,
IF(C4="BUBBLE",KONVERSI!$G$5,
IF(C4="DEGEN",KONVERSI!$G$6,
IF(C4="HLG",KONVERSI!$G$7,
IF(C4="INTX",KONVERSI!$G$8,
IF(C4="IO",KONVERSI!$G$9,
IF(C4="MOG",KONVERSI!$G$10,
IF(C4="PIRATE",KONVERSI!$G$11,
IF(C4="RUBY",KONVERSI!$G$12,
IF(C4="SPEC",KONVERSI!$G$13,
IF(C4="TAIKO",KONVERSI!$G$14,
IF(C4="ULTI",KONVERSI!$G$15,
IF(C4="USDT",KONVERSI!$G$16,
IF(C4="XZK",KONVERSI!$G$17,
IF(C4="ZERO",KONVERSI!$G$18,
IF(C4="MON",KONVERSI!$G$19,
IF(C4="ELIX",KONVERSI!$G$20,
IF(C4="ZRO",KONVERSI!$G$21,
IF(C4="ZEX",KONVERSI!$G$22,
IF(C4="MCG",KONVERSI!$G$23,
IF(C4="PTC",KONVERSI!$G$24,
IF(C4="WELL",KONVERSI!$G$25,
IF(C4="NYAN",KONVERSI!$G$26,
IF(C4="MOCA",KONVERSI!$G$27,
IF(C4="DOP1",KONVERSI!$G$28,
IF(C4="UXLINK",KONVERSI!$G$29,
IF(C4="A8",KONVERSI!$G$30,
IF(C4="PIXFI",KONVERSI!$G$31,
IF(C4="FET",KONVERSI!$G$32,
IF(C4="MASA",KONVERSI!$G$33,
IF(C4="ETH",KONVERSI!$G$34,
"Simbol tidak ditemukan")))))))))))))))))))))))))))))))))</f>
        <v/>
      </c>
      <c r="I4" s="29">
        <f>KONVERSI!G17</f>
        <v/>
      </c>
    </row>
    <row r="5">
      <c r="A5" s="19" t="n">
        <v>3</v>
      </c>
      <c r="B5" s="19">
        <f>IF(F5&lt;0.1,"END","ACTIVE")</f>
        <v/>
      </c>
      <c r="C5" s="24" t="inlineStr">
        <is>
          <t>ULTI</t>
        </is>
      </c>
      <c r="D5" s="15">
        <f>625*H5</f>
        <v/>
      </c>
      <c r="E5" s="14" t="inlineStr">
        <is>
          <t>Done</t>
        </is>
      </c>
      <c r="F5" s="23" t="n">
        <v>0</v>
      </c>
      <c r="G5" s="14" t="n">
        <v>0</v>
      </c>
      <c r="H5" s="29">
        <f>IF(C5="AARK",KONVERSI!$G$2,
IF(C5="ATH",KONVERSI!$G$3,
IF(C5="AURORA",KONVERSI!$G$4,
IF(C5="BUBBLE",KONVERSI!$G$5,
IF(C5="DEGEN",KONVERSI!$G$6,
IF(C5="HLG",KONVERSI!$G$7,
IF(C5="INTX",KONVERSI!$G$8,
IF(C5="IO",KONVERSI!$G$9,
IF(C5="MOG",KONVERSI!$G$10,
IF(C5="PIRATE",KONVERSI!$G$11,
IF(C5="RUBY",KONVERSI!$G$12,
IF(C5="SPEC",KONVERSI!$G$13,
IF(C5="TAIKO",KONVERSI!$G$14,
IF(C5="ULTI",KONVERSI!$G$15,
IF(C5="USDT",KONVERSI!$G$16,
IF(C5="XZK",KONVERSI!$G$17,
IF(C5="ZERO",KONVERSI!$G$18,
IF(C5="MON",KONVERSI!$G$19,
IF(C5="ELIX",KONVERSI!$G$20,
IF(C5="ZRO",KONVERSI!$G$21,
IF(C5="ZEX",KONVERSI!$G$22,
IF(C5="MCG",KONVERSI!$G$23,
IF(C5="PTC",KONVERSI!$G$24,
IF(C5="WELL",KONVERSI!$G$25,
IF(C5="NYAN",KONVERSI!$G$26,
IF(C5="MOCA",KONVERSI!$G$27,
IF(C5="DOP1",KONVERSI!$G$28,
IF(C5="UXLINK",KONVERSI!$G$29,
IF(C5="A8",KONVERSI!$G$30,
IF(C5="PIXFI",KONVERSI!$G$31,
IF(C5="FET",KONVERSI!$G$32,
IF(C5="MASA",KONVERSI!$G$33,
IF(C5="ETH",KONVERSI!$G$34,
"Simbol tidak ditemukan")))))))))))))))))))))))))))))))))</f>
        <v/>
      </c>
      <c r="I5" s="29">
        <f>KONVERSI!G18</f>
        <v/>
      </c>
    </row>
    <row r="6" ht="15" customHeight="1">
      <c r="A6" s="19" t="n">
        <v>4</v>
      </c>
      <c r="B6" s="19">
        <f>IF(F6&lt;0.1,"END","ACTIVE")</f>
        <v/>
      </c>
      <c r="C6" s="24" t="inlineStr">
        <is>
          <t>MOG</t>
        </is>
      </c>
      <c r="D6" s="15">
        <f>25000000*H6</f>
        <v/>
      </c>
      <c r="E6" s="14" t="inlineStr">
        <is>
          <t>Done</t>
        </is>
      </c>
      <c r="F6" s="23" t="n">
        <v>0</v>
      </c>
      <c r="G6" s="14" t="n">
        <v>0</v>
      </c>
      <c r="H6" s="29">
        <f>IF(C6="AARK",KONVERSI!$G$2,
IF(C6="ATH",KONVERSI!$G$3,
IF(C6="AURORA",KONVERSI!$G$4,
IF(C6="BUBBLE",KONVERSI!$G$5,
IF(C6="DEGEN",KONVERSI!$G$6,
IF(C6="HLG",KONVERSI!$G$7,
IF(C6="INTX",KONVERSI!$G$8,
IF(C6="IO",KONVERSI!$G$9,
IF(C6="MOG",KONVERSI!$G$10,
IF(C6="PIRATE",KONVERSI!$G$11,
IF(C6="RUBY",KONVERSI!$G$12,
IF(C6="SPEC",KONVERSI!$G$13,
IF(C6="TAIKO",KONVERSI!$G$14,
IF(C6="ULTI",KONVERSI!$G$15,
IF(C6="USDT",KONVERSI!$G$16,
IF(C6="XZK",KONVERSI!$G$17,
IF(C6="ZERO",KONVERSI!$G$18,
IF(C6="MON",KONVERSI!$G$19,
IF(C6="ELIX",KONVERSI!$G$20,
IF(C6="ZRO",KONVERSI!$G$21,
IF(C6="ZEX",KONVERSI!$G$22,
IF(C6="MCG",KONVERSI!$G$23,
IF(C6="PTC",KONVERSI!$G$24,
IF(C6="WELL",KONVERSI!$G$25,
IF(C6="NYAN",KONVERSI!$G$26,
IF(C6="MOCA",KONVERSI!$G$27,
IF(C6="DOP1",KONVERSI!$G$28,
IF(C6="UXLINK",KONVERSI!$G$29,
IF(C6="A8",KONVERSI!$G$30,
IF(C6="PIXFI",KONVERSI!$G$31,
IF(C6="FET",KONVERSI!$G$32,
IF(C6="MASA",KONVERSI!$G$33,
IF(C6="ETH",KONVERSI!$G$34,
"Simbol tidak ditemukan")))))))))))))))))))))))))))))))))</f>
        <v/>
      </c>
      <c r="I6" s="29">
        <f>KONVERSI!G19</f>
        <v/>
      </c>
    </row>
    <row r="7" ht="15" customHeight="1">
      <c r="A7" s="19" t="n">
        <v>5</v>
      </c>
      <c r="B7" s="16">
        <f>IF(F7&lt;0.1,"END","ACTIVE")</f>
        <v/>
      </c>
      <c r="C7" s="24" t="inlineStr">
        <is>
          <t>INTX</t>
        </is>
      </c>
      <c r="D7" s="15">
        <f>25*H7</f>
        <v/>
      </c>
      <c r="E7" s="14" t="inlineStr">
        <is>
          <t>Done</t>
        </is>
      </c>
      <c r="F7" s="23" t="n">
        <v>0</v>
      </c>
      <c r="G7" s="14" t="n">
        <v>0</v>
      </c>
      <c r="H7" s="29">
        <f>IF(C7="AARK",KONVERSI!$G$2,
IF(C7="ATH",KONVERSI!$G$3,
IF(C7="AURORA",KONVERSI!$G$4,
IF(C7="BUBBLE",KONVERSI!$G$5,
IF(C7="DEGEN",KONVERSI!$G$6,
IF(C7="HLG",KONVERSI!$G$7,
IF(C7="INTX",KONVERSI!$G$8,
IF(C7="IO",KONVERSI!$G$9,
IF(C7="MOG",KONVERSI!$G$10,
IF(C7="PIRATE",KONVERSI!$G$11,
IF(C7="RUBY",KONVERSI!$G$12,
IF(C7="SPEC",KONVERSI!$G$13,
IF(C7="TAIKO",KONVERSI!$G$14,
IF(C7="ULTI",KONVERSI!$G$15,
IF(C7="USDT",KONVERSI!$G$16,
IF(C7="XZK",KONVERSI!$G$17,
IF(C7="ZERO",KONVERSI!$G$18,
IF(C7="MON",KONVERSI!$G$19,
IF(C7="ELIX",KONVERSI!$G$20,
IF(C7="ZRO",KONVERSI!$G$21,
IF(C7="ZEX",KONVERSI!$G$22,
IF(C7="MCG",KONVERSI!$G$23,
IF(C7="PTC",KONVERSI!$G$24,
IF(C7="WELL",KONVERSI!$G$25,
IF(C7="NYAN",KONVERSI!$G$26,
IF(C7="MOCA",KONVERSI!$G$27,
IF(C7="DOP1",KONVERSI!$G$28,
IF(C7="UXLINK",KONVERSI!$G$29,
IF(C7="A8",KONVERSI!$G$30,
IF(C7="PIXFI",KONVERSI!$G$31,
IF(C7="FET",KONVERSI!$G$32,
IF(C7="MASA",KONVERSI!$G$33,
IF(C7="ETH",KONVERSI!$G$34,
"Simbol tidak ditemukan")))))))))))))))))))))))))))))))))</f>
        <v/>
      </c>
      <c r="I7" s="29">
        <f>KONVERSI!G20</f>
        <v/>
      </c>
    </row>
    <row r="8">
      <c r="H8" s="29" t="inlineStr">
        <is>
          <t>IF(C3="HLG",KONVERSI!$G$7,</t>
        </is>
      </c>
    </row>
    <row r="9" ht="24.95" customFormat="1" customHeight="1" s="32">
      <c r="A9" s="109" t="inlineStr">
        <is>
          <t>HASIL</t>
        </is>
      </c>
      <c r="B9" s="110" t="n"/>
      <c r="C9" s="111" t="n"/>
      <c r="D9" s="118">
        <f>SUM(D3:D7)</f>
        <v/>
      </c>
      <c r="E9" s="108" t="n"/>
      <c r="F9" s="121">
        <f>SUM(G3:G7)</f>
        <v/>
      </c>
      <c r="G9" s="108" t="n"/>
      <c r="H9" s="28" t="inlineStr">
        <is>
          <t>IF(C3="INTX",KONVERSI!$G$8,</t>
        </is>
      </c>
    </row>
    <row r="10" ht="15" customHeight="1">
      <c r="A10" s="112" t="n"/>
      <c r="B10" s="113" t="n"/>
      <c r="C10" s="114" t="n"/>
      <c r="D10" s="117" t="inlineStr">
        <is>
          <t>ESTIMASI</t>
        </is>
      </c>
      <c r="E10" s="108" t="n"/>
      <c r="F10" s="106" t="inlineStr">
        <is>
          <t>RESULT</t>
        </is>
      </c>
      <c r="G10" s="108" t="n"/>
      <c r="H10" s="29" t="inlineStr">
        <is>
          <t>IF(C3="IO",KONVERSI!$G$9,</t>
        </is>
      </c>
    </row>
    <row r="11">
      <c r="D11" s="35" t="n"/>
      <c r="E11" s="36" t="n"/>
      <c r="H11" s="29" t="inlineStr">
        <is>
          <t>IF(C3="MOG",KONVERSI!$G$10,</t>
        </is>
      </c>
    </row>
    <row r="12">
      <c r="D12" s="35" t="n"/>
      <c r="E12" s="36" t="n"/>
      <c r="H12" s="29" t="inlineStr">
        <is>
          <t>IF(C3="PIRATE",KONVERSI!$G$11,</t>
        </is>
      </c>
    </row>
    <row r="13">
      <c r="D13" s="35" t="n"/>
      <c r="E13" s="36" t="n"/>
      <c r="H13" s="29" t="inlineStr">
        <is>
          <t>IF(C3="RUBY",KONVERSI!$G$12,</t>
        </is>
      </c>
    </row>
    <row r="14">
      <c r="D14" s="35" t="n"/>
      <c r="E14" s="36" t="n"/>
      <c r="H14" s="29" t="inlineStr">
        <is>
          <t>IF(C3="SPEC",KONVERSI!$G$13,</t>
        </is>
      </c>
    </row>
    <row r="15">
      <c r="D15" s="35" t="n"/>
      <c r="E15" s="36" t="n"/>
      <c r="H15" s="29" t="inlineStr">
        <is>
          <t>IF(C3="TAIKO",KONVERSI!$G$14,</t>
        </is>
      </c>
    </row>
    <row r="16">
      <c r="D16" s="35" t="n"/>
      <c r="E16" s="36" t="n"/>
      <c r="H16" s="29" t="inlineStr">
        <is>
          <t>IF(C3="ULTI",KONVERSI!$G$15,</t>
        </is>
      </c>
    </row>
    <row r="17">
      <c r="D17" s="35" t="n"/>
      <c r="E17" s="36" t="n"/>
      <c r="H17" s="29" t="inlineStr">
        <is>
          <t>IF(C3="USDT",KONVERSI!$G$16,</t>
        </is>
      </c>
    </row>
    <row r="18">
      <c r="D18" s="35" t="n"/>
      <c r="E18" s="36" t="n"/>
      <c r="H18" s="29" t="inlineStr">
        <is>
          <t>IF(C3="XZK",KONVERSI!$G$17,</t>
        </is>
      </c>
    </row>
    <row r="19">
      <c r="D19" s="35" t="n"/>
      <c r="E19" s="36" t="n"/>
      <c r="H19" s="29" t="inlineStr">
        <is>
          <t>IF(C3="ZERO",KONVERSI!$G$18,</t>
        </is>
      </c>
    </row>
    <row r="20">
      <c r="D20" s="35" t="n"/>
      <c r="E20" s="36" t="n"/>
      <c r="H20" s="29" t="inlineStr">
        <is>
          <t>IF(C3="MON",KONVERSI!$G$19,</t>
        </is>
      </c>
    </row>
    <row r="21">
      <c r="E21" s="36" t="n"/>
      <c r="H21" s="29" t="inlineStr">
        <is>
          <t>IF(C3="ELIX",KONVERSI!$G$20,</t>
        </is>
      </c>
    </row>
    <row r="22">
      <c r="E22" s="36" t="n"/>
      <c r="H22" s="29" t="inlineStr">
        <is>
          <t>IF(C3="ZRO",KONVERSI!$G$21,</t>
        </is>
      </c>
    </row>
    <row r="23">
      <c r="E23" s="36" t="n"/>
      <c r="H23" s="29" t="inlineStr">
        <is>
          <t>IF(C3="ZEX",KONVERSI!$G$22,</t>
        </is>
      </c>
    </row>
    <row r="24">
      <c r="H24" s="29" t="inlineStr">
        <is>
          <t>IF(C3="MCG",KONVERSI!$G$23,</t>
        </is>
      </c>
    </row>
    <row r="25">
      <c r="H25" s="29" t="inlineStr">
        <is>
          <t>IF(C3="PTC",KONVERSI!$G$24,</t>
        </is>
      </c>
    </row>
    <row r="26">
      <c r="H26" s="29" t="inlineStr">
        <is>
          <t>IF(C3="WELL",KONVERSI!$G$25,</t>
        </is>
      </c>
    </row>
    <row r="27">
      <c r="H27" s="29" t="inlineStr">
        <is>
          <t>IF(C3="NYAN",KONVERSI!$G$26,</t>
        </is>
      </c>
    </row>
    <row r="28">
      <c r="H28" s="29" t="inlineStr">
        <is>
          <t>IF(C3="MOCA",KONVERSI!$G$27,</t>
        </is>
      </c>
    </row>
    <row r="29">
      <c r="H29" s="29" t="inlineStr">
        <is>
          <t>IF(C3="DOP1",KONVERSI!$G$28,</t>
        </is>
      </c>
    </row>
    <row r="30">
      <c r="H30" s="29" t="inlineStr">
        <is>
          <t>IF(C3="UXLINK",KONVERSI!$G$29,</t>
        </is>
      </c>
    </row>
    <row r="31">
      <c r="H31" s="29" t="inlineStr">
        <is>
          <t>IF(C3="A8",KONVERSI!$G$30,</t>
        </is>
      </c>
    </row>
    <row r="32">
      <c r="H32" s="29" t="inlineStr">
        <is>
          <t>IF(C3="PIXFI",KONVERSI!$G$31,</t>
        </is>
      </c>
    </row>
    <row r="33">
      <c r="H33" s="29" t="inlineStr">
        <is>
          <t>IF(C3="FET",KONVERSI!$G$32,</t>
        </is>
      </c>
    </row>
    <row r="34">
      <c r="H34" s="29" t="inlineStr">
        <is>
          <t>Simbol tidak ditemukan)))))))))))))))))))))))))))))))</t>
        </is>
      </c>
    </row>
  </sheetData>
  <autoFilter ref="B2:I2"/>
  <mergeCells count="6">
    <mergeCell ref="A1:G1"/>
    <mergeCell ref="D10:E10"/>
    <mergeCell ref="F10:G10"/>
    <mergeCell ref="A9:C10"/>
    <mergeCell ref="D9:E9"/>
    <mergeCell ref="F9:G9"/>
  </mergeCells>
  <conditionalFormatting sqref="B2:B1048576">
    <cfRule type="containsText" priority="2" operator="containsText" dxfId="2" text="END">
      <formula>NOT(ISERROR(SEARCH("END",B2)))</formula>
    </cfRule>
    <cfRule type="containsText" priority="6" operator="containsText" dxfId="0" text="ac">
      <formula>NOT(ISERROR(SEARCH("ac",B2)))</formula>
    </cfRule>
  </conditionalFormatting>
  <conditionalFormatting sqref="D3:D7">
    <cfRule type="cellIs" priority="1" operator="greaterThan" dxfId="0">
      <formula>25</formula>
    </cfRule>
    <cfRule type="cellIs" priority="8" operator="lessThan" dxfId="2">
      <formula>10</formula>
    </cfRule>
  </conditionalFormatting>
  <conditionalFormatting sqref="E2:E8 E11:E1048576">
    <cfRule type="containsText" priority="10" operator="containsText" dxfId="2" text="dep">
      <formula>NOT(ISERROR(SEARCH("dep",E2)))</formula>
    </cfRule>
    <cfRule type="containsText" priority="11" operator="containsText" dxfId="0" text="DONE">
      <formula>NOT(ISERROR(SEARCH("DONE",E2)))</formula>
    </cfRule>
  </conditionalFormatting>
  <conditionalFormatting sqref="E2:E1048576">
    <cfRule type="containsText" priority="5" operator="containsText" dxfId="2" text="not">
      <formula>NOT(ISERROR(SEARCH("not",E2)))</formula>
    </cfRule>
  </conditionalFormatting>
  <conditionalFormatting sqref="F3:F7">
    <cfRule type="cellIs" priority="3" operator="lessThan" dxfId="42">
      <formula>0.2</formula>
    </cfRule>
    <cfRule type="cellIs" priority="7" operator="greaterThan" dxfId="60">
      <formula>13</formula>
    </cfRule>
    <cfRule type="cellIs" priority="9" operator="lessThan" dxfId="2">
      <formula>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3"/>
  <sheetViews>
    <sheetView zoomScaleNormal="100" workbookViewId="0">
      <selection activeCell="A1" sqref="A1:G1"/>
    </sheetView>
  </sheetViews>
  <sheetFormatPr baseColWidth="8" defaultColWidth="9.140625" defaultRowHeight="15"/>
  <cols>
    <col width="7.5703125" customWidth="1" style="131" min="1" max="1"/>
    <col width="23.140625" customWidth="1" style="131" min="2" max="2"/>
    <col width="25.7109375" customWidth="1" style="131" min="3" max="3"/>
    <col width="38.85546875" customWidth="1" style="131" min="4" max="4"/>
    <col width="37.28515625" customWidth="1" style="131" min="5" max="5"/>
    <col width="35.85546875" customWidth="1" style="131" min="6" max="6"/>
    <col width="37.140625" customWidth="1" style="131" min="7" max="7"/>
    <col width="13.7109375" bestFit="1" customWidth="1" style="29" min="8" max="8"/>
    <col width="9.140625" customWidth="1" style="131" min="9" max="83"/>
    <col width="9.140625" customWidth="1" style="131" min="84" max="16384"/>
  </cols>
  <sheetData>
    <row r="1" ht="50.1" customHeight="1">
      <c r="A1" s="119" t="inlineStr">
        <is>
          <t>AIRDROP HUNT</t>
        </is>
      </c>
      <c r="B1" s="113" t="n"/>
      <c r="C1" s="113" t="n"/>
      <c r="D1" s="113" t="n"/>
      <c r="E1" s="113" t="n"/>
      <c r="F1" s="113" t="n"/>
      <c r="G1" s="113" t="n"/>
    </row>
    <row r="2" ht="35.1" customFormat="1" customHeight="1" s="30">
      <c r="A2" s="39" t="inlineStr">
        <is>
          <t>NO</t>
        </is>
      </c>
      <c r="B2" s="39" t="inlineStr">
        <is>
          <t>STATUS</t>
        </is>
      </c>
      <c r="C2" s="39" t="inlineStr">
        <is>
          <t>TOKEN</t>
        </is>
      </c>
      <c r="D2" s="39" t="inlineStr">
        <is>
          <t>EST REWARD</t>
        </is>
      </c>
      <c r="E2" s="39" t="inlineStr">
        <is>
          <t>TASK</t>
        </is>
      </c>
      <c r="F2" s="39" t="inlineStr">
        <is>
          <t>WAKTU EVENT</t>
        </is>
      </c>
      <c r="G2" s="39" t="inlineStr">
        <is>
          <t>REAL REWARD</t>
        </is>
      </c>
      <c r="H2" s="27" t="n"/>
    </row>
    <row r="3" ht="17.25" customHeight="1">
      <c r="A3" s="19" t="n">
        <v>1</v>
      </c>
      <c r="B3" s="16">
        <f>IF(F3&lt;0.1,"END","ACTIVE")</f>
        <v/>
      </c>
      <c r="C3" s="24" t="inlineStr">
        <is>
          <t>ETH</t>
        </is>
      </c>
      <c r="D3" s="15">
        <f>25*I3</f>
        <v/>
      </c>
      <c r="E3" s="14" t="inlineStr">
        <is>
          <t>Done</t>
        </is>
      </c>
      <c r="F3" s="23" t="n">
        <v>6</v>
      </c>
      <c r="G3" s="14" t="n">
        <v>0</v>
      </c>
      <c r="H3" s="29">
        <f>IF(C3="AARK",KONVERSI!$G$2,
IF(C3="ATH",KONVERSI!$G$3,
IF(C3="AURORA",KONVERSI!$G$4,
IF(C3="BUBBLE",KONVERSI!$G$5,
IF(C3="DEGEN",KONVERSI!$G$6,
IF(C3="HLG",KONVERSI!$G$7,
IF(C3="INTX",KONVERSI!$G$8,
IF(C3="IO",KONVERSI!$G$9,
IF(C3="MOG",KONVERSI!$G$10,
IF(C3="PIRATE",KONVERSI!$G$11,
IF(C3="RUBY",KONVERSI!$G$12,
IF(C3="SPEC",KONVERSI!$G$13,
IF(C3="TAIKO",KONVERSI!$G$14,
IF(C3="ULTI",KONVERSI!$G$15,
IF(C3="USDT",KONVERSI!$G$16,
IF(C3="XZK",KONVERSI!$G$17,
IF(C3="ZERO",KONVERSI!$G$18,
IF(C3="MON",KONVERSI!$G$19,
IF(C3="ELIX",KONVERSI!$G$20,
IF(C3="ZRO",KONVERSI!$G$21,
IF(C3="ZEX",KONVERSI!$G$22,
IF(C3="MCG",KONVERSI!$G$23,
IF(C3="PTC",KONVERSI!$G$24,
IF(C3="WELL",KONVERSI!$G$25,
IF(C3="NYAN",KONVERSI!$G$26,
IF(C3="MOCA",KONVERSI!$G$27,
IF(C3="DOP1",KONVERSI!$G$28,
IF(C3="UXLINK",KONVERSI!$G$29,
IF(C3="A8",KONVERSI!$G$30,
IF(C3="PIXFI",KONVERSI!$G$31,
IF(C3="FET",KONVERSI!$G$32,
IF(C3="MASA",KONVERSI!$G$33,
IF(C3="ETH",KONVERSI!$G$34,
"Simbol tidak ditemukan")))))))))))))))))))))))))))))))))</f>
        <v/>
      </c>
      <c r="I3" s="29" t="n">
        <v>1</v>
      </c>
    </row>
    <row r="4" ht="17.25" customHeight="1">
      <c r="A4" s="19" t="n">
        <v>2</v>
      </c>
      <c r="B4" s="19">
        <f>IF(F4&lt;0.1,"END","ACTIVE")</f>
        <v/>
      </c>
      <c r="C4" s="24" t="inlineStr">
        <is>
          <t>SPEC</t>
        </is>
      </c>
      <c r="D4" s="15">
        <f>4*H4</f>
        <v/>
      </c>
      <c r="E4" s="14" t="inlineStr">
        <is>
          <t>Done</t>
        </is>
      </c>
      <c r="F4" s="23" t="n">
        <v>0</v>
      </c>
      <c r="G4" s="15" t="n">
        <v>30.3</v>
      </c>
      <c r="H4" s="29">
        <f>IF(C4="AARK",KONVERSI!$G$2,
IF(C4="ATH",KONVERSI!$G$3,
IF(C4="AURORA",KONVERSI!$G$4,
IF(C4="BUBBLE",KONVERSI!$G$5,
IF(C4="DEGEN",KONVERSI!$G$6,
IF(C4="HLG",KONVERSI!$G$7,
IF(C4="INTX",KONVERSI!$G$8,
IF(C4="IO",KONVERSI!$G$9,
IF(C4="MOG",KONVERSI!$G$10,
IF(C4="PIRATE",KONVERSI!$G$11,
IF(C4="RUBY",KONVERSI!$G$12,
IF(C4="SPEC",KONVERSI!$G$13,
IF(C4="TAIKO",KONVERSI!$G$14,
IF(C4="ULTI",KONVERSI!$G$15,
IF(C4="USDT",KONVERSI!$G$16,
IF(C4="XZK",KONVERSI!$G$17,
IF(C4="ZERO",KONVERSI!$G$18,
IF(C4="MON",KONVERSI!$G$19,
IF(C4="ELIX",KONVERSI!$G$20,
IF(C4="ZRO",KONVERSI!$G$21,
IF(C4="ZEX",KONVERSI!$G$22,
IF(C4="MCG",KONVERSI!$G$23,
IF(C4="PTC",KONVERSI!$G$24,
IF(C4="WELL",KONVERSI!$G$25,
IF(C4="NYAN",KONVERSI!$G$26,
IF(C4="MOCA",KONVERSI!$G$27,
IF(C4="DOP1",KONVERSI!$G$28,
IF(C4="UXLINK",KONVERSI!$G$29,
IF(C4="A8",KONVERSI!$G$30,
IF(C4="PIXFI",KONVERSI!$G$31,
IF(C4="FET",KONVERSI!$G$32,
IF(C4="MASA",KONVERSI!$G$33,
IF(C4="ETH",KONVERSI!$G$34,
"Simbol tidak ditemukan")))))))))))))))))))))))))))))))))</f>
        <v/>
      </c>
      <c r="I4" s="29" t="n">
        <v>1</v>
      </c>
    </row>
    <row r="5" ht="17.25" customHeight="1">
      <c r="A5" s="19" t="n">
        <v>3</v>
      </c>
      <c r="B5" s="19">
        <f>IF(F5&lt;0.1,"END","ACTIVE")</f>
        <v/>
      </c>
      <c r="C5" s="24" t="inlineStr">
        <is>
          <t>BUBBLE</t>
        </is>
      </c>
      <c r="D5" s="15">
        <f>4300*H5</f>
        <v/>
      </c>
      <c r="E5" s="14" t="inlineStr">
        <is>
          <t>Done</t>
        </is>
      </c>
      <c r="F5" s="23" t="n">
        <v>0</v>
      </c>
      <c r="G5" s="14" t="n">
        <v>0</v>
      </c>
      <c r="H5" s="29">
        <f>IF(C5="AARK",KONVERSI!$G$2,
IF(C5="ATH",KONVERSI!$G$3,
IF(C5="AURORA",KONVERSI!$G$4,
IF(C5="BUBBLE",KONVERSI!$G$5,
IF(C5="DEGEN",KONVERSI!$G$6,
IF(C5="HLG",KONVERSI!$G$7,
IF(C5="INTX",KONVERSI!$G$8,
IF(C5="IO",KONVERSI!$G$9,
IF(C5="MOG",KONVERSI!$G$10,
IF(C5="PIRATE",KONVERSI!$G$11,
IF(C5="RUBY",KONVERSI!$G$12,
IF(C5="SPEC",KONVERSI!$G$13,
IF(C5="TAIKO",KONVERSI!$G$14,
IF(C5="ULTI",KONVERSI!$G$15,
IF(C5="USDT",KONVERSI!$G$16,
IF(C5="XZK",KONVERSI!$G$17,
IF(C5="ZERO",KONVERSI!$G$18,
IF(C5="MON",KONVERSI!$G$19,
IF(C5="ELIX",KONVERSI!$G$20,
IF(C5="ZRO",KONVERSI!$G$21,
IF(C5="ZEX",KONVERSI!$G$22,
IF(C5="MCG",KONVERSI!$G$23,
IF(C5="PTC",KONVERSI!$G$24,
IF(C5="WELL",KONVERSI!$G$25,
IF(C5="NYAN",KONVERSI!$G$26,
IF(C5="MOCA",KONVERSI!$G$27,
IF(C5="DOP1",KONVERSI!$G$28,
IF(C5="UXLINK",KONVERSI!$G$29,
IF(C5="A8",KONVERSI!$G$30,
IF(C5="PIXFI",KONVERSI!$G$31,
IF(C5="FET",KONVERSI!$G$32,
IF(C5="MASA",KONVERSI!$G$33,
IF(C5="ETH",KONVERSI!$G$34,
"Simbol tidak ditemukan")))))))))))))))))))))))))))))))))</f>
        <v/>
      </c>
      <c r="I5" s="29" t="n">
        <v>1</v>
      </c>
    </row>
    <row r="6" ht="15" customHeight="1">
      <c r="A6" s="19" t="n">
        <v>4</v>
      </c>
      <c r="B6" s="19">
        <f>IF(F6&lt;0.1,"END","ACTIVE")</f>
        <v/>
      </c>
      <c r="C6" s="24" t="inlineStr">
        <is>
          <t>ZERO</t>
        </is>
      </c>
      <c r="D6" s="15">
        <f>46400*H6</f>
        <v/>
      </c>
      <c r="E6" s="14" t="inlineStr">
        <is>
          <t>Done</t>
        </is>
      </c>
      <c r="F6" s="23" t="n">
        <v>0</v>
      </c>
      <c r="G6" s="14" t="n">
        <v>0</v>
      </c>
      <c r="H6" s="29">
        <f>IF(C6="AARK",KONVERSI!$G$2,
IF(C6="ATH",KONVERSI!$G$3,
IF(C6="AURORA",KONVERSI!$G$4,
IF(C6="BUBBLE",KONVERSI!$G$5,
IF(C6="DEGEN",KONVERSI!$G$6,
IF(C6="HLG",KONVERSI!$G$7,
IF(C6="INTX",KONVERSI!$G$8,
IF(C6="IO",KONVERSI!$G$9,
IF(C6="MOG",KONVERSI!$G$10,
IF(C6="PIRATE",KONVERSI!$G$11,
IF(C6="RUBY",KONVERSI!$G$12,
IF(C6="SPEC",KONVERSI!$G$13,
IF(C6="TAIKO",KONVERSI!$G$14,
IF(C6="ULTI",KONVERSI!$G$15,
IF(C6="USDT",KONVERSI!$G$16,
IF(C6="XZK",KONVERSI!$G$17,
IF(C6="ZERO",KONVERSI!$G$18,
IF(C6="MON",KONVERSI!$G$19,
IF(C6="ELIX",KONVERSI!$G$20,
IF(C6="ZRO",KONVERSI!$G$21,
IF(C6="ZEX",KONVERSI!$G$22,
IF(C6="MCG",KONVERSI!$G$23,
IF(C6="PTC",KONVERSI!$G$24,
IF(C6="WELL",KONVERSI!$G$25,
IF(C6="NYAN",KONVERSI!$G$26,
IF(C6="MOCA",KONVERSI!$G$27,
IF(C6="DOP1",KONVERSI!$G$28,
IF(C6="UXLINK",KONVERSI!$G$29,
IF(C6="A8",KONVERSI!$G$30,
IF(C6="PIXFI",KONVERSI!$G$31,
IF(C6="FET",KONVERSI!$G$32,
IF(C6="MASA",KONVERSI!$G$33,
IF(C6="ETH",KONVERSI!$G$34,
"Simbol tidak ditemukan")))))))))))))))))))))))))))))))))</f>
        <v/>
      </c>
      <c r="I6" s="29" t="n">
        <v>1</v>
      </c>
    </row>
    <row r="7" ht="15" customHeight="1">
      <c r="A7" s="19" t="n">
        <v>5</v>
      </c>
      <c r="B7" s="16">
        <f>IF(F7&lt;0.1,"END","ACTIVE")</f>
        <v/>
      </c>
      <c r="C7" s="24" t="inlineStr">
        <is>
          <t>HLG</t>
        </is>
      </c>
      <c r="D7" s="15">
        <f>2500*H7</f>
        <v/>
      </c>
      <c r="E7" s="14" t="inlineStr">
        <is>
          <t>Done</t>
        </is>
      </c>
      <c r="F7" s="23" t="n">
        <v>0</v>
      </c>
      <c r="G7" s="14" t="n">
        <v>0</v>
      </c>
      <c r="H7" s="29">
        <f>IF(C7="AARK",KONVERSI!$G$2,
IF(C7="ATH",KONVERSI!$G$3,
IF(C7="AURORA",KONVERSI!$G$4,
IF(C7="BUBBLE",KONVERSI!$G$5,
IF(C7="DEGEN",KONVERSI!$G$6,
IF(C7="HLG",KONVERSI!$G$7,
IF(C7="INTX",KONVERSI!$G$8,
IF(C7="IO",KONVERSI!$G$9,
IF(C7="MOG",KONVERSI!$G$10,
IF(C7="PIRATE",KONVERSI!$G$11,
IF(C7="RUBY",KONVERSI!$G$12,
IF(C7="SPEC",KONVERSI!$G$13,
IF(C7="TAIKO",KONVERSI!$G$14,
IF(C7="ULTI",KONVERSI!$G$15,
IF(C7="USDT",KONVERSI!$G$16,
IF(C7="XZK",KONVERSI!$G$17,
IF(C7="ZERO",KONVERSI!$G$18,
IF(C7="MON",KONVERSI!$G$19,
IF(C7="ELIX",KONVERSI!$G$20,
IF(C7="ZRO",KONVERSI!$G$21,
IF(C7="ZEX",KONVERSI!$G$22,
IF(C7="MCG",KONVERSI!$G$23,
IF(C7="PTC",KONVERSI!$G$24,
IF(C7="WELL",KONVERSI!$G$25,
IF(C7="NYAN",KONVERSI!$G$26,
IF(C7="MOCA",KONVERSI!$G$27,
IF(C7="DOP1",KONVERSI!$G$28,
IF(C7="UXLINK",KONVERSI!$G$29,
IF(C7="A8",KONVERSI!$G$30,
IF(C7="PIXFI",KONVERSI!$G$31,
IF(C7="FET",KONVERSI!$G$32,
IF(C7="MASA",KONVERSI!$G$33,
IF(C7="ETH",KONVERSI!$G$34,
"Simbol tidak ditemukan")))))))))))))))))))))))))))))))))</f>
        <v/>
      </c>
      <c r="I7" s="29" t="n">
        <v>1</v>
      </c>
    </row>
    <row r="9" ht="24.95" customFormat="1" customHeight="1" s="32">
      <c r="A9" s="109" t="inlineStr">
        <is>
          <t>HASIL</t>
        </is>
      </c>
      <c r="B9" s="110" t="n"/>
      <c r="C9" s="111" t="n"/>
      <c r="D9" s="118">
        <f>SUM(D3:D7)</f>
        <v/>
      </c>
      <c r="E9" s="108" t="n"/>
      <c r="F9" s="116">
        <f>SUM(G3:G7)</f>
        <v/>
      </c>
      <c r="G9" s="108" t="n"/>
      <c r="H9" s="28" t="n"/>
    </row>
    <row r="10" ht="15" customHeight="1">
      <c r="A10" s="112" t="n"/>
      <c r="B10" s="113" t="n"/>
      <c r="C10" s="114" t="n"/>
      <c r="D10" s="117" t="inlineStr">
        <is>
          <t>ESTIMASI</t>
        </is>
      </c>
      <c r="E10" s="108" t="n"/>
      <c r="F10" s="106" t="inlineStr">
        <is>
          <t>RESULT</t>
        </is>
      </c>
      <c r="G10" s="108" t="n"/>
    </row>
    <row r="11">
      <c r="D11" s="35" t="n"/>
      <c r="E11" s="36" t="n"/>
    </row>
    <row r="12">
      <c r="D12" s="35" t="n"/>
      <c r="E12" s="36" t="n"/>
    </row>
    <row r="13">
      <c r="D13" s="35" t="n"/>
      <c r="E13" s="36" t="n"/>
    </row>
    <row r="14">
      <c r="D14" s="35" t="n"/>
      <c r="E14" s="36" t="n"/>
    </row>
    <row r="15">
      <c r="D15" s="35" t="n"/>
      <c r="E15" s="36" t="n"/>
    </row>
    <row r="16">
      <c r="D16" s="35" t="n"/>
      <c r="E16" s="36" t="n"/>
    </row>
    <row r="17">
      <c r="D17" s="35" t="n"/>
      <c r="E17" s="36" t="n"/>
    </row>
    <row r="18">
      <c r="D18" s="35" t="n"/>
      <c r="E18" s="36" t="n"/>
    </row>
    <row r="19">
      <c r="D19" s="35" t="n"/>
      <c r="E19" s="36" t="n"/>
    </row>
    <row r="20">
      <c r="D20" s="35" t="n"/>
      <c r="E20" s="36" t="n"/>
    </row>
    <row r="21">
      <c r="E21" s="36" t="n"/>
    </row>
    <row r="22">
      <c r="E22" s="36" t="n"/>
    </row>
    <row r="23">
      <c r="E23" s="36" t="n"/>
    </row>
  </sheetData>
  <autoFilter ref="B2:I2">
    <sortState ref="B3:I7">
      <sortCondition descending="1" ref="F2"/>
    </sortState>
  </autoFilter>
  <mergeCells count="6">
    <mergeCell ref="A1:G1"/>
    <mergeCell ref="D10:E10"/>
    <mergeCell ref="F10:G10"/>
    <mergeCell ref="A9:C10"/>
    <mergeCell ref="D9:E9"/>
    <mergeCell ref="F9:G9"/>
  </mergeCells>
  <conditionalFormatting sqref="B2:B8 B11:B1048576">
    <cfRule type="containsText" priority="4" operator="containsText" dxfId="2" text="END">
      <formula>NOT(ISERROR(SEARCH("END",B2)))</formula>
    </cfRule>
    <cfRule type="containsText" priority="5" operator="containsText" dxfId="2" text="SKIP">
      <formula>NOT(ISERROR(SEARCH("SKIP",B2)))</formula>
    </cfRule>
    <cfRule type="containsText" priority="7" operator="containsText" dxfId="0" text="act">
      <formula>NOT(ISERROR(SEARCH("act",B2)))</formula>
    </cfRule>
  </conditionalFormatting>
  <conditionalFormatting sqref="D3:D7">
    <cfRule type="cellIs" priority="2" operator="greaterThanOrEqual" dxfId="0">
      <formula>25</formula>
    </cfRule>
    <cfRule type="cellIs" priority="9" operator="lessThanOrEqual" dxfId="2">
      <formula>15</formula>
    </cfRule>
  </conditionalFormatting>
  <conditionalFormatting sqref="E2:E8 E11:E1048576">
    <cfRule type="containsText" priority="3" operator="containsText" dxfId="2" text="mint">
      <formula>NOT(ISERROR(SEARCH("mint",E2)))</formula>
    </cfRule>
    <cfRule type="containsText" priority="8" operator="containsText" dxfId="2" text="skip">
      <formula>NOT(ISERROR(SEARCH("skip",E2)))</formula>
    </cfRule>
    <cfRule type="containsText" priority="11" operator="containsText" dxfId="2" text="dep">
      <formula>NOT(ISERROR(SEARCH("dep",E2)))</formula>
    </cfRule>
    <cfRule type="containsText" priority="12" operator="containsText" dxfId="0" text="DONE">
      <formula>NOT(ISERROR(SEARCH("DONE",E2)))</formula>
    </cfRule>
  </conditionalFormatting>
  <conditionalFormatting sqref="F3:F7">
    <cfRule type="cellIs" priority="6" operator="lessThan" dxfId="42">
      <formula>1</formula>
    </cfRule>
    <cfRule type="cellIs" priority="10" operator="lessThan" dxfId="2">
      <formula>6</formula>
    </cfRule>
  </conditionalFormatting>
  <conditionalFormatting sqref="G1 G3:G1048576">
    <cfRule type="cellIs" priority="1" operator="greaterThan" dxfId="0">
      <formula>10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I34"/>
  <sheetViews>
    <sheetView zoomScaleNormal="100" workbookViewId="0">
      <selection activeCell="A1" sqref="A1:I1"/>
    </sheetView>
  </sheetViews>
  <sheetFormatPr baseColWidth="8" defaultColWidth="4.85546875" defaultRowHeight="15"/>
  <cols>
    <col width="7.7109375" customWidth="1" style="131" min="1" max="1"/>
    <col width="18.42578125" customWidth="1" style="131" min="2" max="2"/>
    <col width="30.7109375" customWidth="1" style="131" min="3" max="8"/>
    <col width="35" customWidth="1" style="131" min="9" max="9"/>
    <col width="4.85546875" customWidth="1" min="10" max="10"/>
  </cols>
  <sheetData>
    <row r="1" ht="50.1" customFormat="1" customHeight="1" s="129">
      <c r="A1" s="122" t="inlineStr">
        <is>
          <t>PRESALE (IDO / ICO / LAUNCHPAD)</t>
        </is>
      </c>
      <c r="B1" s="107" t="n"/>
      <c r="C1" s="107" t="n"/>
      <c r="D1" s="107" t="n"/>
      <c r="E1" s="107" t="n"/>
      <c r="F1" s="107" t="n"/>
      <c r="G1" s="107" t="n"/>
      <c r="H1" s="107" t="n"/>
      <c r="I1" s="108" t="n"/>
    </row>
    <row r="2" ht="35.1" customFormat="1" customHeight="1" s="5">
      <c r="A2" s="123" t="inlineStr">
        <is>
          <t>NO</t>
        </is>
      </c>
      <c r="B2" s="37" t="inlineStr">
        <is>
          <t>STATUS</t>
        </is>
      </c>
      <c r="C2" s="123" t="inlineStr">
        <is>
          <t>PLATFORM</t>
        </is>
      </c>
      <c r="D2" s="123" t="inlineStr">
        <is>
          <t>PROJEK</t>
        </is>
      </c>
      <c r="E2" s="123" t="inlineStr">
        <is>
          <t>MODAL AWAL</t>
        </is>
      </c>
      <c r="F2" s="123" t="inlineStr">
        <is>
          <t>MODAL AKHIR</t>
        </is>
      </c>
      <c r="G2" s="123" t="inlineStr">
        <is>
          <t>WAKTU EVENT</t>
        </is>
      </c>
      <c r="H2" s="123" t="inlineStr">
        <is>
          <t>P/L MODAL</t>
        </is>
      </c>
      <c r="I2" s="123" t="inlineStr">
        <is>
          <t>KET</t>
        </is>
      </c>
    </row>
    <row r="3" ht="17.25" customHeight="1">
      <c r="A3" s="19" t="n">
        <v>1</v>
      </c>
      <c r="B3" s="16" t="inlineStr">
        <is>
          <t>END</t>
        </is>
      </c>
      <c r="C3" s="16" t="inlineStr">
        <is>
          <t>Bitget Wallet</t>
        </is>
      </c>
      <c r="D3" s="58" t="inlineStr">
        <is>
          <t>ARTFI</t>
        </is>
      </c>
      <c r="E3" s="14" t="n">
        <v>300</v>
      </c>
      <c r="F3" s="14" t="n">
        <v>266.5</v>
      </c>
      <c r="G3" s="23" t="n">
        <v>0</v>
      </c>
      <c r="H3" s="14">
        <f>F3-E3</f>
        <v/>
      </c>
      <c r="I3" s="16" t="inlineStr">
        <is>
          <t>Rugi Holding BWB 1 Hari</t>
        </is>
      </c>
    </row>
    <row r="4" ht="17.25" customHeight="1">
      <c r="E4" s="20" t="n"/>
      <c r="F4" s="20" t="n"/>
      <c r="H4" s="20" t="n"/>
    </row>
    <row r="5" ht="17.25" customHeight="1">
      <c r="E5" s="20" t="n"/>
      <c r="F5" s="20" t="n"/>
      <c r="H5" s="20" t="n"/>
    </row>
    <row r="6" ht="17.25" customHeight="1">
      <c r="E6" s="20" t="n"/>
      <c r="F6" s="20" t="n"/>
      <c r="H6" s="20" t="n"/>
    </row>
    <row r="7" ht="17.25" customHeight="1">
      <c r="E7" s="20" t="n"/>
      <c r="F7" s="20" t="n"/>
      <c r="H7" s="20" t="n"/>
    </row>
    <row r="8" ht="17.25" customHeight="1">
      <c r="E8" s="20" t="n"/>
      <c r="F8" s="20" t="n"/>
      <c r="H8" s="20" t="n"/>
    </row>
    <row r="9" ht="17.25" customHeight="1">
      <c r="E9" s="20" t="n"/>
      <c r="F9" s="20" t="n"/>
      <c r="H9" s="20" t="n"/>
    </row>
    <row r="10" ht="17.25" customHeight="1">
      <c r="E10" s="20" t="n"/>
      <c r="F10" s="20" t="n"/>
      <c r="H10" s="20" t="n"/>
    </row>
    <row r="11" ht="17.25" customHeight="1">
      <c r="E11" s="20" t="n"/>
      <c r="F11" s="20" t="n"/>
      <c r="H11" s="20" t="n"/>
    </row>
    <row r="12" ht="17.25" customHeight="1">
      <c r="E12" s="20" t="n"/>
      <c r="F12" s="20" t="n"/>
      <c r="H12" s="20" t="n"/>
    </row>
    <row r="13" ht="17.25" customHeight="1">
      <c r="E13" s="20" t="n"/>
      <c r="F13" s="20" t="n"/>
      <c r="H13" s="20" t="n"/>
    </row>
    <row r="14" ht="17.25" customHeight="1">
      <c r="E14" s="20" t="n"/>
      <c r="F14" s="20" t="n"/>
      <c r="H14" s="20" t="n"/>
    </row>
    <row r="15" ht="17.25" customHeight="1">
      <c r="E15" s="20" t="n"/>
      <c r="F15" s="20" t="n"/>
      <c r="H15" s="20" t="n"/>
    </row>
    <row r="16" ht="17.25" customHeight="1">
      <c r="E16" s="20" t="n"/>
      <c r="F16" s="20" t="n"/>
      <c r="H16" s="20" t="n"/>
    </row>
    <row r="17" ht="17.25" customHeight="1">
      <c r="E17" s="20" t="n"/>
      <c r="F17" s="20" t="n"/>
      <c r="H17" s="20" t="n"/>
    </row>
    <row r="18">
      <c r="E18" s="20" t="n"/>
      <c r="F18" s="20" t="n"/>
      <c r="H18" s="20" t="n"/>
    </row>
    <row r="19">
      <c r="E19" s="20" t="n"/>
      <c r="F19" s="20" t="n"/>
      <c r="H19" s="20" t="n"/>
    </row>
    <row r="20">
      <c r="E20" s="20" t="n"/>
      <c r="F20" s="20" t="n"/>
      <c r="H20" s="20" t="n"/>
    </row>
    <row r="21">
      <c r="E21" s="20" t="n"/>
      <c r="F21" s="20" t="n"/>
      <c r="H21" s="20" t="n"/>
    </row>
    <row r="22">
      <c r="E22" s="20" t="n"/>
      <c r="F22" s="20" t="n"/>
      <c r="H22" s="20" t="n"/>
    </row>
    <row r="23">
      <c r="E23" s="20" t="n"/>
      <c r="F23" s="20" t="n"/>
      <c r="H23" s="20" t="n"/>
    </row>
    <row r="24">
      <c r="E24" s="20" t="n"/>
      <c r="F24" s="20" t="n"/>
      <c r="H24" s="20" t="n"/>
    </row>
    <row r="25">
      <c r="E25" s="20" t="n"/>
      <c r="F25" s="20" t="n"/>
      <c r="H25" s="20" t="n"/>
    </row>
    <row r="26">
      <c r="E26" s="20" t="n"/>
      <c r="F26" s="20" t="n"/>
      <c r="H26" s="20" t="n"/>
    </row>
    <row r="27">
      <c r="E27" s="20" t="n"/>
      <c r="F27" s="20" t="n"/>
      <c r="H27" s="20" t="n"/>
    </row>
    <row r="28">
      <c r="E28" s="20" t="n"/>
      <c r="F28" s="20" t="n"/>
      <c r="H28" s="20" t="n"/>
    </row>
    <row r="29">
      <c r="E29" s="20" t="n"/>
      <c r="F29" s="20" t="n"/>
      <c r="H29" s="20" t="n"/>
    </row>
    <row r="30">
      <c r="E30" s="20" t="n"/>
      <c r="F30" s="20" t="n"/>
      <c r="H30" s="20" t="n"/>
    </row>
    <row r="31">
      <c r="E31" s="20" t="n"/>
      <c r="F31" s="20" t="n"/>
      <c r="H31" s="20" t="n"/>
    </row>
    <row r="32">
      <c r="E32" s="20" t="n"/>
      <c r="F32" s="20" t="n"/>
      <c r="H32" s="20" t="n"/>
    </row>
    <row r="33">
      <c r="E33" s="20" t="n"/>
      <c r="F33" s="20" t="n"/>
      <c r="H33" s="20" t="n"/>
    </row>
    <row r="34">
      <c r="E34" s="20" t="n"/>
      <c r="F34" s="20" t="n"/>
      <c r="H34" s="20" t="n"/>
    </row>
  </sheetData>
  <mergeCells count="1">
    <mergeCell ref="A1:I1"/>
  </mergeCells>
  <conditionalFormatting sqref="B2:B7 B10:B1048576">
    <cfRule type="containsText" priority="7" operator="containsText" dxfId="2" text="END">
      <formula>NOT(ISERROR(SEARCH("END",B2)))</formula>
    </cfRule>
    <cfRule type="containsText" priority="8" operator="containsText" dxfId="2" text="SKIP">
      <formula>NOT(ISERROR(SEARCH("SKIP",B2)))</formula>
    </cfRule>
    <cfRule type="containsText" priority="9" operator="containsText" dxfId="0" text="act">
      <formula>NOT(ISERROR(SEARCH("act",B2)))</formula>
    </cfRule>
  </conditionalFormatting>
  <conditionalFormatting sqref="G2:G1048576">
    <cfRule type="containsText" priority="5" operator="containsText" dxfId="0" text="DON">
      <formula>NOT(ISERROR(SEARCH("DON",G2)))</formula>
    </cfRule>
  </conditionalFormatting>
  <conditionalFormatting sqref="G3">
    <cfRule type="cellIs" priority="3" operator="lessThan" dxfId="42">
      <formula>0.2</formula>
    </cfRule>
    <cfRule type="cellIs" priority="6" operator="between" dxfId="2">
      <formula>0.1</formula>
      <formula>5</formula>
    </cfRule>
  </conditionalFormatting>
  <conditionalFormatting sqref="G4:G5">
    <cfRule type="containsText" priority="4" operator="containsText" dxfId="2" text="N">
      <formula>NOT(ISERROR(SEARCH("N",G4)))</formula>
    </cfRule>
  </conditionalFormatting>
  <conditionalFormatting sqref="H2:H1048576">
    <cfRule type="cellIs" priority="1" operator="lessThan" dxfId="2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J211"/>
  <sheetViews>
    <sheetView topLeftCell="A191" workbookViewId="0">
      <selection activeCell="E52" sqref="E52"/>
    </sheetView>
  </sheetViews>
  <sheetFormatPr baseColWidth="8" defaultColWidth="20.85546875" defaultRowHeight="15.75"/>
  <cols>
    <col width="25.7109375" customWidth="1" style="1" min="1" max="1"/>
    <col width="35.7109375" customWidth="1" style="3" min="2" max="2"/>
    <col width="35.7109375" customWidth="1" style="4" min="3" max="3"/>
    <col width="35.7109375" customWidth="1" style="3" min="4" max="4"/>
    <col width="32.7109375" customWidth="1" style="1" min="5" max="5"/>
    <col width="1.140625" customWidth="1" style="68" min="6" max="6"/>
    <col width="26.7109375" customWidth="1" style="3" min="7" max="7"/>
    <col width="27.5703125" customWidth="1" style="3" min="8" max="8"/>
    <col width="20.7109375" customWidth="1" style="4" min="9" max="9"/>
    <col width="24.5703125" customWidth="1" style="1" min="10" max="10"/>
    <col width="20.85546875" customWidth="1" style="1" min="11" max="83"/>
    <col width="20.85546875" customWidth="1" style="1" min="84" max="16384"/>
  </cols>
  <sheetData>
    <row r="1" ht="50.1" customFormat="1" customHeight="1" s="5">
      <c r="A1" s="123" t="inlineStr">
        <is>
          <t>Tanggal</t>
        </is>
      </c>
      <c r="B1" s="6" t="inlineStr">
        <is>
          <t>Modal</t>
        </is>
      </c>
      <c r="C1" s="7" t="inlineStr">
        <is>
          <t>1% / Hari</t>
        </is>
      </c>
      <c r="D1" s="6" t="inlineStr">
        <is>
          <t>TARGET</t>
        </is>
      </c>
      <c r="E1" s="6" t="inlineStr">
        <is>
          <t>STATUS</t>
        </is>
      </c>
      <c r="F1" s="66" t="n"/>
      <c r="G1" s="7" t="inlineStr">
        <is>
          <t>HOLDING (ATH)</t>
        </is>
      </c>
      <c r="H1" s="53" t="inlineStr">
        <is>
          <t>Holding - Target (Daily)</t>
        </is>
      </c>
      <c r="I1" s="52" t="inlineStr">
        <is>
          <t>P/L From ATH</t>
        </is>
      </c>
      <c r="J1" s="123" t="inlineStr">
        <is>
          <t>REKT COIN</t>
        </is>
      </c>
    </row>
    <row r="2">
      <c r="A2" s="10" t="n">
        <v>45453</v>
      </c>
      <c r="B2" s="11" t="n">
        <v>1000</v>
      </c>
      <c r="C2" s="12">
        <f>1%*B2</f>
        <v/>
      </c>
      <c r="D2" s="11">
        <f>B2+C2</f>
        <v/>
      </c>
      <c r="E2" s="13">
        <f>IF(G2&lt;D2, "FAIL", "PASS")</f>
        <v/>
      </c>
      <c r="F2" s="67" t="n"/>
      <c r="G2" s="17" t="n">
        <v>1026</v>
      </c>
      <c r="H2" s="17">
        <f>G2-D2</f>
        <v/>
      </c>
      <c r="I2" s="8" t="n">
        <v>0</v>
      </c>
      <c r="J2" s="8" t="inlineStr">
        <is>
          <t>-</t>
        </is>
      </c>
    </row>
    <row r="3">
      <c r="A3" s="10" t="n">
        <v>45454</v>
      </c>
      <c r="B3" s="14">
        <f>D2</f>
        <v/>
      </c>
      <c r="C3" s="15">
        <f>1%*B3</f>
        <v/>
      </c>
      <c r="D3" s="14">
        <f>B3+C3</f>
        <v/>
      </c>
      <c r="E3" s="13">
        <f>IF(G3&lt;D3, "FAIL", "PASS")</f>
        <v/>
      </c>
      <c r="F3" s="67" t="n"/>
      <c r="G3" s="17" t="n">
        <v>972</v>
      </c>
      <c r="H3" s="17">
        <f>G3-D3</f>
        <v/>
      </c>
      <c r="I3" s="17">
        <f>G3-MAX($G$2:G3)</f>
        <v/>
      </c>
      <c r="J3" s="8" t="inlineStr">
        <is>
          <t>AARK</t>
        </is>
      </c>
    </row>
    <row r="4">
      <c r="A4" s="10" t="n">
        <v>45455</v>
      </c>
      <c r="B4" s="11">
        <f>D3</f>
        <v/>
      </c>
      <c r="C4" s="12">
        <f>1%*B4</f>
        <v/>
      </c>
      <c r="D4" s="11">
        <f>B4+C4</f>
        <v/>
      </c>
      <c r="E4" s="13">
        <f>IF(G4&lt;D4, "FAIL", "PASS")</f>
        <v/>
      </c>
      <c r="F4" s="67" t="n"/>
      <c r="G4" s="17" t="n">
        <v>1060</v>
      </c>
      <c r="H4" s="17">
        <f>G4-D4</f>
        <v/>
      </c>
      <c r="I4" s="17">
        <f>G4-MAX($G$2:G4)</f>
        <v/>
      </c>
      <c r="J4" s="8" t="inlineStr">
        <is>
          <t>-</t>
        </is>
      </c>
    </row>
    <row r="5">
      <c r="A5" s="10" t="n">
        <v>45456</v>
      </c>
      <c r="B5" s="11">
        <f>D4</f>
        <v/>
      </c>
      <c r="C5" s="12">
        <f>1%*B5</f>
        <v/>
      </c>
      <c r="D5" s="11">
        <f>B5+C5</f>
        <v/>
      </c>
      <c r="E5" s="13">
        <f>IF(G5&lt;D5, "FAIL", "PASS")</f>
        <v/>
      </c>
      <c r="F5" s="67" t="n"/>
      <c r="G5" s="17" t="n">
        <v>1066</v>
      </c>
      <c r="H5" s="17">
        <f>G5-D5</f>
        <v/>
      </c>
      <c r="I5" s="17">
        <f>G5-MAX($G$2:G5)</f>
        <v/>
      </c>
      <c r="J5" s="8" t="inlineStr">
        <is>
          <t>-</t>
        </is>
      </c>
    </row>
    <row r="6">
      <c r="A6" s="10" t="n">
        <v>45457</v>
      </c>
      <c r="B6" s="11">
        <f>D5</f>
        <v/>
      </c>
      <c r="C6" s="12">
        <f>1%*B6</f>
        <v/>
      </c>
      <c r="D6" s="11">
        <f>B6+C6</f>
        <v/>
      </c>
      <c r="E6" s="13">
        <f>IF(G6&lt;D6, "FAIL", "PASS")</f>
        <v/>
      </c>
      <c r="F6" s="67" t="n"/>
      <c r="G6" s="17" t="n">
        <v>1135</v>
      </c>
      <c r="H6" s="17">
        <f>G6-D6</f>
        <v/>
      </c>
      <c r="I6" s="17">
        <f>G6-MAX($G$2:G6)</f>
        <v/>
      </c>
      <c r="J6" s="8" t="inlineStr">
        <is>
          <t>-</t>
        </is>
      </c>
    </row>
    <row r="7">
      <c r="A7" s="10" t="n">
        <v>45458</v>
      </c>
      <c r="B7" s="14">
        <f>D6</f>
        <v/>
      </c>
      <c r="C7" s="15">
        <f>1%*B7</f>
        <v/>
      </c>
      <c r="D7" s="14">
        <f>B7+C7</f>
        <v/>
      </c>
      <c r="E7" s="13">
        <f>IF(G7&lt;D7, "FAIL", "PASS")</f>
        <v/>
      </c>
      <c r="F7" s="67" t="n"/>
      <c r="G7" s="17" t="n">
        <v>829</v>
      </c>
      <c r="H7" s="17">
        <f>G7-D7</f>
        <v/>
      </c>
      <c r="I7" s="17">
        <f>G7-MAX($G$2:G7)</f>
        <v/>
      </c>
      <c r="J7" s="8" t="inlineStr">
        <is>
          <t>HLG</t>
        </is>
      </c>
    </row>
    <row r="8">
      <c r="A8" s="10" t="n">
        <v>45459</v>
      </c>
      <c r="B8" s="11">
        <f>D7</f>
        <v/>
      </c>
      <c r="C8" s="12">
        <f>1%*B8</f>
        <v/>
      </c>
      <c r="D8" s="11">
        <f>B8+C8</f>
        <v/>
      </c>
      <c r="E8" s="13">
        <f>IF(G8&lt;D8, "FAIL", "PASS")</f>
        <v/>
      </c>
      <c r="F8" s="67" t="n"/>
      <c r="G8" s="17" t="n">
        <v>1093</v>
      </c>
      <c r="H8" s="17">
        <f>G8-D8</f>
        <v/>
      </c>
      <c r="I8" s="17">
        <f>G8-MAX($G$2:G8)</f>
        <v/>
      </c>
      <c r="J8" s="48" t="inlineStr">
        <is>
          <t>BWB, DEGEN</t>
        </is>
      </c>
    </row>
    <row r="9">
      <c r="A9" s="10" t="n">
        <v>45460</v>
      </c>
      <c r="B9" s="14">
        <f>D8</f>
        <v/>
      </c>
      <c r="C9" s="15">
        <f>1%*B9</f>
        <v/>
      </c>
      <c r="D9" s="14">
        <f>B9+C9</f>
        <v/>
      </c>
      <c r="E9" s="13">
        <f>IF(G9&lt;D9, "FAIL", "PASS")</f>
        <v/>
      </c>
      <c r="F9" s="67" t="n"/>
      <c r="G9" s="50" t="n">
        <v>1036</v>
      </c>
      <c r="H9" s="17">
        <f>G9-D9</f>
        <v/>
      </c>
      <c r="I9" s="17">
        <f>G9-MAX($G$2:G9)</f>
        <v/>
      </c>
      <c r="J9" s="8" t="inlineStr">
        <is>
          <t>DEGEN</t>
        </is>
      </c>
    </row>
    <row r="10">
      <c r="A10" s="10" t="n">
        <v>45461</v>
      </c>
      <c r="B10" s="14">
        <f>D9</f>
        <v/>
      </c>
      <c r="C10" s="15">
        <f>1%*B10</f>
        <v/>
      </c>
      <c r="D10" s="14">
        <f>B10+C10</f>
        <v/>
      </c>
      <c r="E10" s="13">
        <f>IF(G10&lt;D10, "FAIL", "PASS")</f>
        <v/>
      </c>
      <c r="F10" s="69" t="n"/>
      <c r="G10" s="50" t="n">
        <v>1005</v>
      </c>
      <c r="H10" s="50">
        <f>G10-D10</f>
        <v/>
      </c>
      <c r="I10" s="17">
        <f>G10-MAX($G$2:G10)</f>
        <v/>
      </c>
      <c r="J10" s="8" t="inlineStr">
        <is>
          <t>ATH</t>
        </is>
      </c>
    </row>
    <row r="11">
      <c r="A11" s="10" t="n">
        <v>45462</v>
      </c>
      <c r="B11" s="14">
        <f>D10</f>
        <v/>
      </c>
      <c r="C11" s="15">
        <f>1%*B11</f>
        <v/>
      </c>
      <c r="D11" s="14">
        <f>B11+C11</f>
        <v/>
      </c>
      <c r="E11" s="13">
        <f>IF(G11&lt;D11, "FAIL", "PASS")</f>
        <v/>
      </c>
      <c r="F11" s="69" t="n"/>
      <c r="G11" s="50" t="n">
        <v>1005</v>
      </c>
      <c r="H11" s="50">
        <f>G11-D11</f>
        <v/>
      </c>
      <c r="I11" s="17">
        <f>G11-MAX($G$2:G11)</f>
        <v/>
      </c>
      <c r="J11" s="8" t="inlineStr">
        <is>
          <t>ATH, ZK</t>
        </is>
      </c>
    </row>
    <row r="12">
      <c r="A12" s="10" t="n">
        <v>45463</v>
      </c>
      <c r="B12" s="11">
        <f>D11</f>
        <v/>
      </c>
      <c r="C12" s="12">
        <f>1%*B12</f>
        <v/>
      </c>
      <c r="D12" s="11">
        <f>B12+C12</f>
        <v/>
      </c>
      <c r="E12" s="13">
        <f>IF(G12&lt;D12, "FAIL", "PASS")</f>
        <v/>
      </c>
      <c r="F12" s="69" t="n"/>
      <c r="G12" s="50" t="n">
        <v>1465</v>
      </c>
      <c r="H12" s="50">
        <f>G12-D12</f>
        <v/>
      </c>
      <c r="I12" s="17">
        <f>G12-MAX($G$2:G12)</f>
        <v/>
      </c>
      <c r="J12" s="8" t="inlineStr">
        <is>
          <t>-</t>
        </is>
      </c>
    </row>
    <row r="13">
      <c r="A13" s="10" t="n">
        <v>45464</v>
      </c>
      <c r="B13" s="11">
        <f>D12</f>
        <v/>
      </c>
      <c r="C13" s="12">
        <f>1%*B13</f>
        <v/>
      </c>
      <c r="D13" s="11">
        <f>B13+C13</f>
        <v/>
      </c>
      <c r="E13" s="19">
        <f>IF(G13&lt;D13, "FAIL", "PASS")</f>
        <v/>
      </c>
      <c r="F13" s="67" t="n"/>
      <c r="G13" s="50" t="n">
        <v>1277</v>
      </c>
      <c r="H13" s="50">
        <f>G13-D13</f>
        <v/>
      </c>
      <c r="I13" s="17">
        <f>G13-MAX($G$2:G13)</f>
        <v/>
      </c>
      <c r="J13" s="8" t="inlineStr">
        <is>
          <t>ZRO</t>
        </is>
      </c>
    </row>
    <row r="14">
      <c r="A14" s="10" t="n">
        <v>45465</v>
      </c>
      <c r="B14" s="11">
        <f>D13</f>
        <v/>
      </c>
      <c r="C14" s="12">
        <f>1%*B14</f>
        <v/>
      </c>
      <c r="D14" s="11">
        <f>B14+C14</f>
        <v/>
      </c>
      <c r="E14" s="19">
        <f>IF(G14&lt;D14, "FAIL", "PASS")</f>
        <v/>
      </c>
      <c r="F14" s="67" t="n"/>
      <c r="G14" s="50" t="n">
        <v>1299</v>
      </c>
      <c r="H14" s="50">
        <f>G14-D14</f>
        <v/>
      </c>
      <c r="I14" s="17">
        <f>G14-MAX($G$2:G14)</f>
        <v/>
      </c>
      <c r="J14" s="8" t="inlineStr">
        <is>
          <t>ZRO</t>
        </is>
      </c>
    </row>
    <row r="15">
      <c r="A15" s="10" t="n">
        <v>45466</v>
      </c>
      <c r="B15" s="11">
        <f>D14</f>
        <v/>
      </c>
      <c r="C15" s="12">
        <f>1%*B15</f>
        <v/>
      </c>
      <c r="D15" s="11">
        <f>B15+C15</f>
        <v/>
      </c>
      <c r="E15" s="19">
        <f>IF(G15&lt;D15, "FAIL", "PASS")</f>
        <v/>
      </c>
      <c r="F15" s="67" t="n"/>
      <c r="G15" s="50" t="n">
        <v>1178</v>
      </c>
      <c r="H15" s="50">
        <f>G15-D15</f>
        <v/>
      </c>
      <c r="I15" s="17">
        <f>G15-MAX($G$2:G15)</f>
        <v/>
      </c>
      <c r="J15" s="8" t="inlineStr">
        <is>
          <t>ZRO</t>
        </is>
      </c>
    </row>
    <row r="16">
      <c r="A16" s="10" t="n">
        <v>45467</v>
      </c>
      <c r="B16" s="11">
        <f>D15</f>
        <v/>
      </c>
      <c r="C16" s="12">
        <f>1%*B16</f>
        <v/>
      </c>
      <c r="D16" s="11">
        <f>B16+C16</f>
        <v/>
      </c>
      <c r="E16" s="19">
        <f>IF(G16&lt;D16, "FAIL", "PASS")</f>
        <v/>
      </c>
      <c r="F16" s="67" t="n"/>
      <c r="G16" s="50" t="n">
        <v>1196</v>
      </c>
      <c r="H16" s="50">
        <f>G16-D16</f>
        <v/>
      </c>
      <c r="I16" s="17">
        <f>G16-MAX($G$2:G16)</f>
        <v/>
      </c>
      <c r="J16" s="8" t="inlineStr">
        <is>
          <t>ZRO</t>
        </is>
      </c>
    </row>
    <row r="17">
      <c r="A17" s="10" t="n">
        <v>45468</v>
      </c>
      <c r="B17" s="14">
        <f>D16</f>
        <v/>
      </c>
      <c r="C17" s="15">
        <f>1%*B17</f>
        <v/>
      </c>
      <c r="D17" s="14">
        <f>B17+C17</f>
        <v/>
      </c>
      <c r="E17" s="19">
        <f>IF(G17&lt;D17, "FAIL", "PASS")</f>
        <v/>
      </c>
      <c r="F17" s="67" t="n"/>
      <c r="G17" s="50" t="n">
        <v>1171</v>
      </c>
      <c r="H17" s="50">
        <f>G17-D17</f>
        <v/>
      </c>
      <c r="I17" s="17">
        <f>G17-MAX($G$2:G17)</f>
        <v/>
      </c>
      <c r="J17" s="8" t="inlineStr">
        <is>
          <t>ZRO</t>
        </is>
      </c>
    </row>
    <row r="18">
      <c r="A18" s="10" t="n">
        <v>45469</v>
      </c>
      <c r="B18" s="14">
        <f>D17</f>
        <v/>
      </c>
      <c r="C18" s="15">
        <f>1%*B18</f>
        <v/>
      </c>
      <c r="D18" s="14">
        <f>B18+C18</f>
        <v/>
      </c>
      <c r="E18" s="19">
        <f>IF(G18&lt;D18, "FAIL", "PASS")</f>
        <v/>
      </c>
      <c r="F18" s="67" t="n"/>
      <c r="G18" s="50" t="n">
        <v>1105</v>
      </c>
      <c r="H18" s="50">
        <f>G18-D18</f>
        <v/>
      </c>
      <c r="I18" s="17">
        <f>G18-MAX($G$2:G18)</f>
        <v/>
      </c>
      <c r="J18" s="8" t="inlineStr">
        <is>
          <t>ZRO</t>
        </is>
      </c>
    </row>
    <row r="19">
      <c r="A19" s="10" t="n">
        <v>45470</v>
      </c>
      <c r="B19" s="14">
        <f>D18</f>
        <v/>
      </c>
      <c r="C19" s="15">
        <f>1%*B19</f>
        <v/>
      </c>
      <c r="D19" s="14">
        <f>B19+C19</f>
        <v/>
      </c>
      <c r="E19" s="19">
        <f>IF(G19&lt;D19, "FAIL", "PASS")</f>
        <v/>
      </c>
      <c r="F19" s="67" t="n"/>
      <c r="G19" s="50" t="n">
        <v>1114</v>
      </c>
      <c r="H19" s="50">
        <f>G19-D19</f>
        <v/>
      </c>
      <c r="I19" s="17">
        <f>G19-MAX($G$2:G19)</f>
        <v/>
      </c>
      <c r="J19" s="8" t="inlineStr">
        <is>
          <t>ZRO</t>
        </is>
      </c>
    </row>
    <row r="20">
      <c r="A20" s="10" t="n">
        <v>45471</v>
      </c>
      <c r="B20" s="14">
        <f>D19</f>
        <v/>
      </c>
      <c r="C20" s="15">
        <f>1%*B20</f>
        <v/>
      </c>
      <c r="D20" s="14">
        <f>B20+C20</f>
        <v/>
      </c>
      <c r="E20" s="19">
        <f>IF(G20&lt;D20, "FAIL", "PASS")</f>
        <v/>
      </c>
      <c r="F20" s="67" t="n"/>
      <c r="G20" s="50" t="n">
        <v>1100</v>
      </c>
      <c r="H20" s="50">
        <f>G20-D20</f>
        <v/>
      </c>
      <c r="I20" s="17">
        <f>G20-MAX($G$2:G20)</f>
        <v/>
      </c>
      <c r="J20" s="8" t="inlineStr">
        <is>
          <t>ZRO</t>
        </is>
      </c>
    </row>
    <row r="21">
      <c r="A21" s="10" t="n">
        <v>45472</v>
      </c>
      <c r="B21" s="14">
        <f>D20</f>
        <v/>
      </c>
      <c r="C21" s="15">
        <f>1%*B21</f>
        <v/>
      </c>
      <c r="D21" s="14">
        <f>B21+C21</f>
        <v/>
      </c>
      <c r="E21" s="19">
        <f>IF(G21&lt;D21, "FAIL", "PASS")</f>
        <v/>
      </c>
      <c r="F21" s="67" t="n"/>
      <c r="G21" s="50" t="n">
        <v>1209</v>
      </c>
      <c r="H21" s="50">
        <f>G21-D21</f>
        <v/>
      </c>
      <c r="I21" s="17">
        <f>G21-MAX($G$2:G21)</f>
        <v/>
      </c>
      <c r="J21" s="8" t="inlineStr">
        <is>
          <t>ZRO</t>
        </is>
      </c>
    </row>
    <row r="22">
      <c r="A22" s="10" t="n">
        <v>45473</v>
      </c>
      <c r="B22" s="11">
        <f>D21</f>
        <v/>
      </c>
      <c r="C22" s="12">
        <f>1%*B22</f>
        <v/>
      </c>
      <c r="D22" s="11">
        <f>B22+C22</f>
        <v/>
      </c>
      <c r="E22" s="19">
        <f>IF(G22&lt;D22, "FAIL", "PASS")</f>
        <v/>
      </c>
      <c r="F22" s="67" t="n"/>
      <c r="G22" s="50" t="n">
        <v>1500</v>
      </c>
      <c r="H22" s="50">
        <f>G22-D22</f>
        <v/>
      </c>
      <c r="I22" s="17">
        <f>G22-MAX($G$2:G22)</f>
        <v/>
      </c>
      <c r="J22" s="8" t="inlineStr">
        <is>
          <t>-</t>
        </is>
      </c>
    </row>
    <row r="23">
      <c r="A23" s="10" t="n">
        <v>45474</v>
      </c>
      <c r="B23" s="11">
        <f>D22</f>
        <v/>
      </c>
      <c r="C23" s="12">
        <f>1%*B23</f>
        <v/>
      </c>
      <c r="D23" s="11">
        <f>B23+C23</f>
        <v/>
      </c>
      <c r="E23" s="19">
        <f>IF(G23&lt;D23, "FAIL", "PASS")</f>
        <v/>
      </c>
      <c r="F23" s="67" t="n"/>
      <c r="G23" s="50" t="n">
        <v>1468</v>
      </c>
      <c r="H23" s="50">
        <f>G23-D23</f>
        <v/>
      </c>
      <c r="I23" s="17">
        <f>G23-MAX($G$2:G23)</f>
        <v/>
      </c>
      <c r="J23" s="8" t="inlineStr">
        <is>
          <t>WELL</t>
        </is>
      </c>
    </row>
    <row r="24">
      <c r="A24" s="10" t="n">
        <v>45475</v>
      </c>
      <c r="B24" s="11">
        <f>D23</f>
        <v/>
      </c>
      <c r="C24" s="12">
        <f>1%*B24</f>
        <v/>
      </c>
      <c r="D24" s="11">
        <f>B24+C24</f>
        <v/>
      </c>
      <c r="E24" s="19">
        <f>IF(G24&lt;D24, "FAIL", "PASS")</f>
        <v/>
      </c>
      <c r="F24" s="67" t="n"/>
      <c r="G24" s="50" t="n">
        <v>1450</v>
      </c>
      <c r="H24" s="50">
        <f>G24-D24</f>
        <v/>
      </c>
      <c r="I24" s="17">
        <f>G24-MAX($G$2:G24)</f>
        <v/>
      </c>
      <c r="J24" s="8" t="inlineStr">
        <is>
          <t>WELL</t>
        </is>
      </c>
    </row>
    <row r="25">
      <c r="A25" s="10" t="n">
        <v>45476</v>
      </c>
      <c r="B25" s="11">
        <f>D24</f>
        <v/>
      </c>
      <c r="C25" s="12">
        <f>1%*B25</f>
        <v/>
      </c>
      <c r="D25" s="11">
        <f>B25+C25</f>
        <v/>
      </c>
      <c r="E25" s="19">
        <f>IF(G25&lt;D25, "FAIL", "PASS")</f>
        <v/>
      </c>
      <c r="F25" s="67" t="n"/>
      <c r="G25" s="50" t="n">
        <v>1492</v>
      </c>
      <c r="H25" s="50">
        <f>G25-D25</f>
        <v/>
      </c>
      <c r="I25" s="17">
        <f>G25-MAX($G$2:G25)</f>
        <v/>
      </c>
      <c r="J25" s="8" t="inlineStr">
        <is>
          <t>WELL</t>
        </is>
      </c>
    </row>
    <row r="26">
      <c r="A26" s="10" t="n">
        <v>45477</v>
      </c>
      <c r="B26" s="11">
        <f>D25</f>
        <v/>
      </c>
      <c r="C26" s="12">
        <f>1%*B26</f>
        <v/>
      </c>
      <c r="D26" s="11">
        <f>B26+C26</f>
        <v/>
      </c>
      <c r="E26" s="19">
        <f>IF(G26&lt;D26, "FAIL", "PASS")</f>
        <v/>
      </c>
      <c r="F26" s="67" t="n"/>
      <c r="G26" s="50" t="n">
        <v>1366</v>
      </c>
      <c r="H26" s="50">
        <f>G26-D26</f>
        <v/>
      </c>
      <c r="I26" s="17">
        <f>G26-MAX($G$2:G26)</f>
        <v/>
      </c>
      <c r="J26" s="8" t="inlineStr">
        <is>
          <t>WELL</t>
        </is>
      </c>
    </row>
    <row r="27">
      <c r="A27" s="10" t="n">
        <v>45478</v>
      </c>
      <c r="B27" s="11">
        <f>D26</f>
        <v/>
      </c>
      <c r="C27" s="12">
        <f>1%*B27</f>
        <v/>
      </c>
      <c r="D27" s="11">
        <f>B27+C27</f>
        <v/>
      </c>
      <c r="E27" s="19">
        <f>IF(G27&lt;D27, "FAIL", "PASS")</f>
        <v/>
      </c>
      <c r="F27" s="67" t="n"/>
      <c r="G27" s="50" t="n">
        <v>1398</v>
      </c>
      <c r="H27" s="50">
        <f>G27-D27</f>
        <v/>
      </c>
      <c r="I27" s="17">
        <f>G27-MAX($G$2:G27)</f>
        <v/>
      </c>
      <c r="J27" s="8" t="inlineStr">
        <is>
          <t>WELL</t>
        </is>
      </c>
    </row>
    <row r="28">
      <c r="A28" s="10" t="n">
        <v>45479</v>
      </c>
      <c r="B28" s="11">
        <f>D27</f>
        <v/>
      </c>
      <c r="C28" s="12">
        <f>1%*B28</f>
        <v/>
      </c>
      <c r="D28" s="11">
        <f>B28+C28</f>
        <v/>
      </c>
      <c r="E28" s="19">
        <f>IF(G28&lt;D28, "FAIL", "PASS")</f>
        <v/>
      </c>
      <c r="F28" s="67" t="n"/>
      <c r="G28" s="50" t="n">
        <v>1531</v>
      </c>
      <c r="H28" s="50">
        <f>G28-D28</f>
        <v/>
      </c>
      <c r="I28" s="17">
        <f>G28-MAX($G$2:G28)</f>
        <v/>
      </c>
      <c r="J28" s="8" t="inlineStr">
        <is>
          <t>-</t>
        </is>
      </c>
    </row>
    <row r="29">
      <c r="A29" s="10" t="n">
        <v>45480</v>
      </c>
      <c r="B29" s="11">
        <f>D28</f>
        <v/>
      </c>
      <c r="C29" s="12">
        <f>1%*B29</f>
        <v/>
      </c>
      <c r="D29" s="11">
        <f>B29+C29</f>
        <v/>
      </c>
      <c r="E29" s="19">
        <f>IF(G29&lt;D29, "FAIL", "PASS")</f>
        <v/>
      </c>
      <c r="F29" s="67" t="n"/>
      <c r="G29" s="50" t="n">
        <v>1366</v>
      </c>
      <c r="H29" s="50">
        <f>G29-D29</f>
        <v/>
      </c>
      <c r="I29" s="17">
        <f>G29-MAX($G$2:G29)</f>
        <v/>
      </c>
      <c r="J29" s="8" t="inlineStr">
        <is>
          <t>ZK</t>
        </is>
      </c>
    </row>
    <row r="30">
      <c r="A30" s="10" t="n">
        <v>45481</v>
      </c>
      <c r="B30" s="11">
        <f>D29</f>
        <v/>
      </c>
      <c r="C30" s="12">
        <f>1%*B30</f>
        <v/>
      </c>
      <c r="D30" s="11">
        <f>B30+C30</f>
        <v/>
      </c>
      <c r="E30" s="19">
        <f>IF(G30&lt;D30, "FAIL", "PASS")</f>
        <v/>
      </c>
      <c r="F30" s="67" t="n"/>
      <c r="G30" s="50" t="n">
        <v>1348</v>
      </c>
      <c r="H30" s="50">
        <f>G30-D30</f>
        <v/>
      </c>
      <c r="I30" s="17">
        <f>G30-MAX($G$2:G30)</f>
        <v/>
      </c>
      <c r="J30" s="8" t="inlineStr">
        <is>
          <t>ZK</t>
        </is>
      </c>
    </row>
    <row r="31">
      <c r="A31" s="10" t="n">
        <v>45482</v>
      </c>
      <c r="B31" s="11">
        <f>D30</f>
        <v/>
      </c>
      <c r="C31" s="12">
        <f>1%*B31</f>
        <v/>
      </c>
      <c r="D31" s="11">
        <f>B31+C31</f>
        <v/>
      </c>
      <c r="E31" s="19">
        <f>IF(G31&lt;D31, "FAIL", "PASS")</f>
        <v/>
      </c>
      <c r="F31" s="67" t="n"/>
      <c r="G31" s="50" t="n">
        <v>1387</v>
      </c>
      <c r="H31" s="50">
        <f>G31-D31</f>
        <v/>
      </c>
      <c r="I31" s="17">
        <f>G31-MAX($G$2:G31)</f>
        <v/>
      </c>
      <c r="J31" s="8" t="inlineStr">
        <is>
          <t>MOCA</t>
        </is>
      </c>
    </row>
    <row r="32">
      <c r="A32" s="10" t="n">
        <v>45483</v>
      </c>
      <c r="B32" s="11">
        <f>D31</f>
        <v/>
      </c>
      <c r="C32" s="12">
        <f>1%*B32</f>
        <v/>
      </c>
      <c r="D32" s="11">
        <f>B32+C32</f>
        <v/>
      </c>
      <c r="E32" s="19">
        <f>IF(G32&lt;D32, "FAIL", "PASS")</f>
        <v/>
      </c>
      <c r="F32" s="67" t="n"/>
      <c r="G32" s="50" t="n">
        <v>1519</v>
      </c>
      <c r="H32" s="50">
        <f>G32-D32</f>
        <v/>
      </c>
      <c r="I32" s="17">
        <f>G32-MAX($G$2:G32)</f>
        <v/>
      </c>
      <c r="J32" s="8" t="inlineStr">
        <is>
          <t>MOCA</t>
        </is>
      </c>
    </row>
    <row r="33">
      <c r="A33" s="10" t="n">
        <v>45484</v>
      </c>
      <c r="B33" s="11">
        <f>D32</f>
        <v/>
      </c>
      <c r="C33" s="12">
        <f>1%*B33</f>
        <v/>
      </c>
      <c r="D33" s="11">
        <f>B33+C33</f>
        <v/>
      </c>
      <c r="E33" s="19">
        <f>IF(G33&lt;D33, "FAIL", "PASS")</f>
        <v/>
      </c>
      <c r="F33" s="67" t="n"/>
      <c r="G33" s="50" t="n">
        <v>1530</v>
      </c>
      <c r="H33" s="50">
        <f>G33-D33</f>
        <v/>
      </c>
      <c r="I33" s="17">
        <f>G33-MAX($G$2:G33)</f>
        <v/>
      </c>
      <c r="J33" s="8" t="inlineStr">
        <is>
          <t>MOCA</t>
        </is>
      </c>
    </row>
    <row r="34">
      <c r="A34" s="10" t="n">
        <v>45485</v>
      </c>
      <c r="B34" s="11">
        <f>D33</f>
        <v/>
      </c>
      <c r="C34" s="12">
        <f>1%*B34</f>
        <v/>
      </c>
      <c r="D34" s="11">
        <f>B34+C34</f>
        <v/>
      </c>
      <c r="E34" s="19">
        <f>IF(G34&lt;D34, "FAIL", "PASS")</f>
        <v/>
      </c>
      <c r="F34" s="67" t="n"/>
      <c r="G34" s="50" t="n">
        <v>1700</v>
      </c>
      <c r="H34" s="50">
        <f>G34-D34</f>
        <v/>
      </c>
      <c r="I34" s="17">
        <f>G34-MAX($G$2:G34)</f>
        <v/>
      </c>
      <c r="J34" s="8" t="inlineStr">
        <is>
          <t>-</t>
        </is>
      </c>
    </row>
    <row r="35">
      <c r="A35" s="10" t="n">
        <v>45486</v>
      </c>
      <c r="B35" s="11">
        <f>D34</f>
        <v/>
      </c>
      <c r="C35" s="12">
        <f>1%*B35</f>
        <v/>
      </c>
      <c r="D35" s="11">
        <f>B35+C35</f>
        <v/>
      </c>
      <c r="E35" s="19">
        <f>IF(G35&lt;D35, "FAIL", "PASS")</f>
        <v/>
      </c>
      <c r="F35" s="67" t="n"/>
      <c r="G35" s="50" t="n">
        <v>1741</v>
      </c>
      <c r="H35" s="50">
        <f>G35-D35</f>
        <v/>
      </c>
      <c r="I35" s="17">
        <f>G35-MAX($G$2:G35)</f>
        <v/>
      </c>
      <c r="J35" s="8" t="inlineStr">
        <is>
          <t>-</t>
        </is>
      </c>
    </row>
    <row r="36">
      <c r="A36" s="10" t="n">
        <v>45487</v>
      </c>
      <c r="B36" s="11">
        <f>D35</f>
        <v/>
      </c>
      <c r="C36" s="12">
        <f>1%*B36</f>
        <v/>
      </c>
      <c r="D36" s="11">
        <f>B36+C36</f>
        <v/>
      </c>
      <c r="E36" s="19">
        <f>IF(G36&lt;D36, "FAIL", "PASS")</f>
        <v/>
      </c>
      <c r="F36" s="67" t="n"/>
      <c r="G36" s="50" t="n">
        <v>1686</v>
      </c>
      <c r="H36" s="50">
        <f>G36-D36</f>
        <v/>
      </c>
      <c r="I36" s="17">
        <f>G36-MAX($G$2:G36)</f>
        <v/>
      </c>
      <c r="J36" s="8" t="inlineStr">
        <is>
          <t>DOP1</t>
        </is>
      </c>
    </row>
    <row r="37">
      <c r="A37" s="10" t="n">
        <v>45488</v>
      </c>
      <c r="B37" s="11">
        <f>D36</f>
        <v/>
      </c>
      <c r="C37" s="12">
        <f>1%*B37</f>
        <v/>
      </c>
      <c r="D37" s="11">
        <f>B37+C37</f>
        <v/>
      </c>
      <c r="E37" s="19">
        <f>IF(G37&lt;D37, "FAIL", "PASS")</f>
        <v/>
      </c>
      <c r="F37" s="67" t="n"/>
      <c r="G37" s="50" t="n">
        <v>1643</v>
      </c>
      <c r="H37" s="50">
        <f>G37-D37</f>
        <v/>
      </c>
      <c r="I37" s="17">
        <f>G37-MAX($G$2:G37)</f>
        <v/>
      </c>
      <c r="J37" s="8" t="inlineStr">
        <is>
          <t>DOP1</t>
        </is>
      </c>
    </row>
    <row r="38">
      <c r="A38" s="10" t="n">
        <v>45489</v>
      </c>
      <c r="B38" s="11">
        <f>D37</f>
        <v/>
      </c>
      <c r="C38" s="12">
        <f>1%*B38</f>
        <v/>
      </c>
      <c r="D38" s="11">
        <f>B38+C38</f>
        <v/>
      </c>
      <c r="E38" s="19">
        <f>IF(G38&lt;D38, "FAIL", "PASS")</f>
        <v/>
      </c>
      <c r="F38" s="67" t="n"/>
      <c r="G38" s="50" t="n">
        <v>1486</v>
      </c>
      <c r="H38" s="50">
        <f>G38-D38</f>
        <v/>
      </c>
      <c r="I38" s="17">
        <f>G38-MAX($G$2:G38)</f>
        <v/>
      </c>
      <c r="J38" s="8" t="inlineStr">
        <is>
          <t>DOP1</t>
        </is>
      </c>
    </row>
    <row r="39">
      <c r="A39" s="10" t="n">
        <v>45490</v>
      </c>
      <c r="B39" s="11">
        <f>D38</f>
        <v/>
      </c>
      <c r="C39" s="12">
        <f>1%*B39</f>
        <v/>
      </c>
      <c r="D39" s="11">
        <f>B39+C39</f>
        <v/>
      </c>
      <c r="E39" s="19">
        <f>IF(G39&lt;D39, "FAIL", "PASS")</f>
        <v/>
      </c>
      <c r="F39" s="67" t="n"/>
      <c r="G39" s="50" t="n">
        <v>1694</v>
      </c>
      <c r="H39" s="50">
        <f>G39-D39</f>
        <v/>
      </c>
      <c r="I39" s="17">
        <f>G39-MAX($G$2:G39)</f>
        <v/>
      </c>
      <c r="J39" s="8" t="inlineStr">
        <is>
          <t>A8</t>
        </is>
      </c>
    </row>
    <row r="40">
      <c r="A40" s="10" t="n">
        <v>45491</v>
      </c>
      <c r="B40" s="11">
        <f>D39</f>
        <v/>
      </c>
      <c r="C40" s="12">
        <f>1%*B40</f>
        <v/>
      </c>
      <c r="D40" s="11">
        <f>B40+C40</f>
        <v/>
      </c>
      <c r="E40" s="19">
        <f>IF(G40&lt;D40, "FAIL", "PASS")</f>
        <v/>
      </c>
      <c r="F40" s="67" t="n"/>
      <c r="G40" s="50" t="n">
        <v>1533</v>
      </c>
      <c r="H40" s="50">
        <f>G40-D40</f>
        <v/>
      </c>
      <c r="I40" s="17">
        <f>G40-MAX($G$2:G40)</f>
        <v/>
      </c>
      <c r="J40" s="8" t="inlineStr">
        <is>
          <t>A8</t>
        </is>
      </c>
    </row>
    <row r="41">
      <c r="A41" s="10" t="n">
        <v>45492</v>
      </c>
      <c r="B41" s="11">
        <f>D40</f>
        <v/>
      </c>
      <c r="C41" s="12">
        <f>1%*B41</f>
        <v/>
      </c>
      <c r="D41" s="11">
        <f>B41+C41</f>
        <v/>
      </c>
      <c r="E41" s="19">
        <f>IF(G41&lt;D41, "FAIL", "PASS")</f>
        <v/>
      </c>
      <c r="F41" s="67" t="n"/>
      <c r="G41" s="50" t="n">
        <v>1831</v>
      </c>
      <c r="H41" s="50">
        <f>G41-D41</f>
        <v/>
      </c>
      <c r="I41" s="17">
        <f>G41-MAX($G$2:G41)</f>
        <v/>
      </c>
      <c r="J41" s="8" t="inlineStr">
        <is>
          <t>-</t>
        </is>
      </c>
    </row>
    <row r="42">
      <c r="A42" s="10" t="n">
        <v>45493</v>
      </c>
      <c r="B42" s="11">
        <f>D41</f>
        <v/>
      </c>
      <c r="C42" s="12">
        <f>1%*B42</f>
        <v/>
      </c>
      <c r="D42" s="11">
        <f>B42+C42</f>
        <v/>
      </c>
      <c r="E42" s="19">
        <f>IF(G42&lt;D42, "FAIL", "PASS")</f>
        <v/>
      </c>
      <c r="F42" s="67" t="n"/>
      <c r="G42" s="50" t="n">
        <v>1834</v>
      </c>
      <c r="H42" s="50">
        <f>G42-D42</f>
        <v/>
      </c>
      <c r="I42" s="17">
        <f>G42-MAX($G$2:G42)</f>
        <v/>
      </c>
      <c r="J42" s="8" t="inlineStr">
        <is>
          <t>-</t>
        </is>
      </c>
    </row>
    <row r="43">
      <c r="A43" s="10" t="n">
        <v>45494</v>
      </c>
      <c r="B43" s="11">
        <f>D42</f>
        <v/>
      </c>
      <c r="C43" s="12">
        <f>1%*B43</f>
        <v/>
      </c>
      <c r="D43" s="11">
        <f>B43+C43</f>
        <v/>
      </c>
      <c r="E43" s="19">
        <f>IF(G43&lt;D43, "FAIL", "PASS")</f>
        <v/>
      </c>
      <c r="F43" s="67" t="n"/>
      <c r="G43" s="50" t="n">
        <v>1875</v>
      </c>
      <c r="H43" s="50">
        <f>G43-D43</f>
        <v/>
      </c>
      <c r="I43" s="17">
        <f>G43-MAX($G$2:G43)</f>
        <v/>
      </c>
      <c r="J43" s="8" t="inlineStr">
        <is>
          <t>-</t>
        </is>
      </c>
    </row>
    <row r="44">
      <c r="A44" s="10" t="n">
        <v>45495</v>
      </c>
      <c r="B44" s="11">
        <f>D43</f>
        <v/>
      </c>
      <c r="C44" s="12">
        <f>1%*B44</f>
        <v/>
      </c>
      <c r="D44" s="11">
        <f>B44+C44</f>
        <v/>
      </c>
      <c r="E44" s="19">
        <f>IF(G44&lt;D44, "FAIL", "PASS")</f>
        <v/>
      </c>
      <c r="F44" s="67" t="n"/>
      <c r="G44" s="50" t="n">
        <v>1764</v>
      </c>
      <c r="H44" s="50">
        <f>G44-D44</f>
        <v/>
      </c>
      <c r="I44" s="17">
        <f>G44-MAX($G$2:G44)</f>
        <v/>
      </c>
      <c r="J44" s="8" t="inlineStr">
        <is>
          <t>AVAIL</t>
        </is>
      </c>
    </row>
    <row r="45">
      <c r="A45" s="10" t="n">
        <v>45496</v>
      </c>
      <c r="B45" s="11">
        <f>D44</f>
        <v/>
      </c>
      <c r="C45" s="12">
        <f>1%*B45</f>
        <v/>
      </c>
      <c r="D45" s="11">
        <f>B45+C45</f>
        <v/>
      </c>
      <c r="E45" s="19">
        <f>IF(G45&lt;D45, "FAIL", "PASS")</f>
        <v/>
      </c>
      <c r="F45" s="67" t="n"/>
      <c r="G45" s="50" t="n">
        <v>1811</v>
      </c>
      <c r="H45" s="50">
        <f>G45-D45</f>
        <v/>
      </c>
      <c r="I45" s="17">
        <f>G45-MAX($G$2:G45)</f>
        <v/>
      </c>
      <c r="J45" s="8" t="inlineStr">
        <is>
          <t>AVAIL</t>
        </is>
      </c>
    </row>
    <row r="46">
      <c r="A46" s="10" t="n">
        <v>45497</v>
      </c>
      <c r="B46" s="11">
        <f>D45</f>
        <v/>
      </c>
      <c r="C46" s="12">
        <f>1%*B46</f>
        <v/>
      </c>
      <c r="D46" s="11">
        <f>B46+C46</f>
        <v/>
      </c>
      <c r="E46" s="19">
        <f>IF(G46&lt;D46, "FAIL", "PASS")</f>
        <v/>
      </c>
      <c r="F46" s="67" t="n"/>
      <c r="G46" s="50" t="n">
        <v>1881</v>
      </c>
      <c r="H46" s="50">
        <f>G46-D46</f>
        <v/>
      </c>
      <c r="I46" s="17">
        <f>G46-MAX($G$2:G46)</f>
        <v/>
      </c>
      <c r="J46" s="8" t="inlineStr">
        <is>
          <t>-</t>
        </is>
      </c>
    </row>
    <row r="47">
      <c r="A47" s="10" t="n">
        <v>45498</v>
      </c>
      <c r="B47" s="11">
        <f>D46</f>
        <v/>
      </c>
      <c r="C47" s="12">
        <f>1%*B47</f>
        <v/>
      </c>
      <c r="D47" s="11">
        <f>B47+C47</f>
        <v/>
      </c>
      <c r="E47" s="13">
        <f>IF(G47&lt;D47, "FAIL", "PASS")</f>
        <v/>
      </c>
      <c r="F47" s="67" t="n"/>
      <c r="G47" s="50" t="n">
        <v>1777</v>
      </c>
      <c r="H47" s="50">
        <f>G47-D47</f>
        <v/>
      </c>
      <c r="I47" s="17">
        <f>G47-MAX($G$2:G47)</f>
        <v/>
      </c>
      <c r="J47" s="8" t="inlineStr">
        <is>
          <t>Saldo Diwallet Rtero</t>
        </is>
      </c>
    </row>
    <row r="48">
      <c r="A48" s="10" t="n">
        <v>45499</v>
      </c>
      <c r="B48" s="11">
        <f>D47</f>
        <v/>
      </c>
      <c r="C48" s="12">
        <f>1%*B48</f>
        <v/>
      </c>
      <c r="D48" s="11">
        <f>B48+C48</f>
        <v/>
      </c>
      <c r="E48" s="13">
        <f>IF(G48&lt;D48, "FAIL", "PASS")</f>
        <v/>
      </c>
      <c r="F48" s="67" t="n"/>
      <c r="G48" s="50" t="n">
        <v>1747</v>
      </c>
      <c r="H48" s="50">
        <f>G48-D48</f>
        <v/>
      </c>
      <c r="I48" s="17">
        <f>G48-MAX($G$2:G48)</f>
        <v/>
      </c>
      <c r="J48" s="8" t="inlineStr">
        <is>
          <t>Saldo Diwallet Rtero</t>
        </is>
      </c>
    </row>
    <row r="49">
      <c r="A49" s="10" t="n">
        <v>45500</v>
      </c>
      <c r="B49" s="14">
        <f>D48</f>
        <v/>
      </c>
      <c r="C49" s="15">
        <f>1%*B49</f>
        <v/>
      </c>
      <c r="D49" s="14">
        <f>B49+C49</f>
        <v/>
      </c>
      <c r="E49" s="19">
        <f>IF(G49&lt;D49, "FAIL", "PASS")</f>
        <v/>
      </c>
      <c r="F49" s="67" t="n"/>
      <c r="G49" s="50" t="n">
        <v>1565</v>
      </c>
      <c r="H49" s="50">
        <f>G49-D49</f>
        <v/>
      </c>
      <c r="I49" s="17">
        <f>G49-MAX($G$2:G49)</f>
        <v/>
      </c>
      <c r="J49" s="8" t="inlineStr">
        <is>
          <t>Saldo Diwallet Rtero</t>
        </is>
      </c>
    </row>
    <row r="50">
      <c r="A50" s="10" t="n">
        <v>45501</v>
      </c>
      <c r="B50" s="11">
        <f>D49</f>
        <v/>
      </c>
      <c r="C50" s="12">
        <f>1%*B50</f>
        <v/>
      </c>
      <c r="D50" s="11">
        <f>B50+C50</f>
        <v/>
      </c>
      <c r="E50" s="13">
        <f>IF(G50&lt;D50, "FAIL", "PASS")</f>
        <v/>
      </c>
      <c r="F50" s="67" t="n"/>
      <c r="G50" s="50" t="n">
        <v>1995</v>
      </c>
      <c r="H50" s="50">
        <f>G50-D50</f>
        <v/>
      </c>
      <c r="I50" s="17">
        <f>G50-MAX($G$2:G50)</f>
        <v/>
      </c>
      <c r="J50" s="8" t="inlineStr">
        <is>
          <t>-</t>
        </is>
      </c>
    </row>
    <row r="51">
      <c r="A51" s="10" t="n">
        <v>45502</v>
      </c>
      <c r="B51" s="17">
        <f>D50</f>
        <v/>
      </c>
      <c r="C51" s="18">
        <f>1%*B51</f>
        <v/>
      </c>
      <c r="D51" s="17">
        <f>B51+C51</f>
        <v/>
      </c>
      <c r="E51" s="19" t="n"/>
      <c r="F51" s="67" t="n"/>
      <c r="G51" s="50" t="n"/>
      <c r="H51" s="50" t="n"/>
      <c r="I51" s="51" t="n"/>
      <c r="J51" s="8" t="n"/>
    </row>
    <row r="52">
      <c r="A52" s="10" t="n">
        <v>45503</v>
      </c>
      <c r="B52" s="17">
        <f>D51</f>
        <v/>
      </c>
      <c r="C52" s="18">
        <f>1%*B52</f>
        <v/>
      </c>
      <c r="D52" s="17">
        <f>B52+C52</f>
        <v/>
      </c>
      <c r="E52" s="19" t="n"/>
      <c r="F52" s="67" t="n"/>
      <c r="G52" s="50" t="n"/>
      <c r="H52" s="50" t="n"/>
      <c r="I52" s="51" t="n"/>
      <c r="J52" s="8" t="n"/>
    </row>
    <row r="53">
      <c r="A53" s="10" t="n">
        <v>45504</v>
      </c>
      <c r="B53" s="17">
        <f>D52</f>
        <v/>
      </c>
      <c r="C53" s="18">
        <f>1%*B53</f>
        <v/>
      </c>
      <c r="D53" s="17">
        <f>B53+C53</f>
        <v/>
      </c>
      <c r="E53" s="19" t="n"/>
      <c r="F53" s="67" t="n"/>
      <c r="G53" s="50" t="n"/>
      <c r="H53" s="50" t="n"/>
      <c r="I53" s="51" t="n"/>
      <c r="J53" s="8" t="n"/>
    </row>
    <row r="54">
      <c r="A54" s="10" t="n">
        <v>45505</v>
      </c>
      <c r="B54" s="17">
        <f>D53</f>
        <v/>
      </c>
      <c r="C54" s="18">
        <f>1%*B54</f>
        <v/>
      </c>
      <c r="D54" s="17">
        <f>B54+C54</f>
        <v/>
      </c>
      <c r="E54" s="19" t="n"/>
      <c r="F54" s="67" t="n"/>
      <c r="G54" s="50" t="n"/>
      <c r="H54" s="50" t="n"/>
      <c r="I54" s="51" t="n"/>
      <c r="J54" s="8" t="n"/>
    </row>
    <row r="55">
      <c r="A55" s="10" t="n">
        <v>45506</v>
      </c>
      <c r="B55" s="17">
        <f>D54</f>
        <v/>
      </c>
      <c r="C55" s="18">
        <f>1%*B55</f>
        <v/>
      </c>
      <c r="D55" s="17">
        <f>B55+C55</f>
        <v/>
      </c>
      <c r="E55" s="19" t="n"/>
      <c r="F55" s="67" t="n"/>
      <c r="G55" s="50" t="n"/>
      <c r="H55" s="50" t="n"/>
      <c r="I55" s="51" t="n"/>
      <c r="J55" s="8" t="n"/>
    </row>
    <row r="56">
      <c r="A56" s="10" t="n">
        <v>45507</v>
      </c>
      <c r="B56" s="17">
        <f>D55</f>
        <v/>
      </c>
      <c r="C56" s="18">
        <f>1%*B56</f>
        <v/>
      </c>
      <c r="D56" s="17">
        <f>B56+C56</f>
        <v/>
      </c>
      <c r="E56" s="19" t="n"/>
      <c r="F56" s="67" t="n"/>
      <c r="G56" s="50" t="n"/>
      <c r="H56" s="50" t="n"/>
      <c r="I56" s="51" t="n"/>
      <c r="J56" s="8" t="n"/>
    </row>
    <row r="57">
      <c r="A57" s="10" t="n">
        <v>45508</v>
      </c>
      <c r="B57" s="17">
        <f>D56</f>
        <v/>
      </c>
      <c r="C57" s="18">
        <f>1%*B57</f>
        <v/>
      </c>
      <c r="D57" s="17">
        <f>B57+C57</f>
        <v/>
      </c>
      <c r="E57" s="19" t="n"/>
      <c r="F57" s="67" t="n"/>
      <c r="G57" s="50" t="n"/>
      <c r="H57" s="50" t="n"/>
      <c r="I57" s="51" t="n"/>
      <c r="J57" s="8" t="n"/>
    </row>
    <row r="58">
      <c r="A58" s="10" t="n">
        <v>45509</v>
      </c>
      <c r="B58" s="17">
        <f>D57</f>
        <v/>
      </c>
      <c r="C58" s="18">
        <f>1%*B58</f>
        <v/>
      </c>
      <c r="D58" s="17">
        <f>B58+C58</f>
        <v/>
      </c>
      <c r="E58" s="19" t="n"/>
      <c r="F58" s="67" t="n"/>
      <c r="G58" s="50" t="n"/>
      <c r="H58" s="50" t="n"/>
      <c r="I58" s="51" t="n"/>
      <c r="J58" s="8" t="n"/>
    </row>
    <row r="59">
      <c r="A59" s="10" t="n">
        <v>45510</v>
      </c>
      <c r="B59" s="17">
        <f>D58</f>
        <v/>
      </c>
      <c r="C59" s="18">
        <f>1%*B59</f>
        <v/>
      </c>
      <c r="D59" s="17">
        <f>B59+C59</f>
        <v/>
      </c>
      <c r="E59" s="19" t="n"/>
      <c r="F59" s="67" t="n"/>
      <c r="G59" s="50" t="n"/>
      <c r="H59" s="50" t="n"/>
      <c r="I59" s="51" t="n"/>
      <c r="J59" s="8" t="n"/>
    </row>
    <row r="60">
      <c r="A60" s="10" t="n">
        <v>45511</v>
      </c>
      <c r="B60" s="17">
        <f>D59</f>
        <v/>
      </c>
      <c r="C60" s="18">
        <f>1%*B60</f>
        <v/>
      </c>
      <c r="D60" s="17">
        <f>B60+C60</f>
        <v/>
      </c>
      <c r="E60" s="19" t="n"/>
      <c r="F60" s="67" t="n"/>
      <c r="G60" s="50" t="n"/>
      <c r="H60" s="50" t="n"/>
      <c r="I60" s="51" t="n"/>
      <c r="J60" s="8" t="n"/>
    </row>
    <row r="61">
      <c r="A61" s="10" t="n">
        <v>45512</v>
      </c>
      <c r="B61" s="17">
        <f>D60</f>
        <v/>
      </c>
      <c r="C61" s="18">
        <f>1%*B61</f>
        <v/>
      </c>
      <c r="D61" s="17">
        <f>B61+C61</f>
        <v/>
      </c>
      <c r="E61" s="19" t="n"/>
      <c r="F61" s="67" t="n"/>
      <c r="G61" s="50" t="n"/>
      <c r="H61" s="50" t="n"/>
      <c r="I61" s="51" t="n"/>
      <c r="J61" s="8" t="n"/>
    </row>
    <row r="62">
      <c r="A62" s="10" t="n">
        <v>45513</v>
      </c>
      <c r="B62" s="17">
        <f>D61</f>
        <v/>
      </c>
      <c r="C62" s="18">
        <f>1%*B62</f>
        <v/>
      </c>
      <c r="D62" s="17">
        <f>B62+C62</f>
        <v/>
      </c>
      <c r="E62" s="19" t="n"/>
      <c r="F62" s="67" t="n"/>
      <c r="G62" s="50" t="n"/>
      <c r="H62" s="50" t="n"/>
      <c r="I62" s="51" t="n"/>
      <c r="J62" s="8" t="n"/>
    </row>
    <row r="63">
      <c r="A63" s="10" t="n">
        <v>45514</v>
      </c>
      <c r="B63" s="17">
        <f>D62</f>
        <v/>
      </c>
      <c r="C63" s="18">
        <f>1%*B63</f>
        <v/>
      </c>
      <c r="D63" s="17">
        <f>B63+C63</f>
        <v/>
      </c>
      <c r="E63" s="19" t="n"/>
      <c r="F63" s="67" t="n"/>
      <c r="G63" s="50" t="n"/>
      <c r="H63" s="50" t="n"/>
      <c r="I63" s="51" t="n"/>
      <c r="J63" s="8" t="n"/>
    </row>
    <row r="64">
      <c r="A64" s="10" t="n">
        <v>45515</v>
      </c>
      <c r="B64" s="17">
        <f>D63</f>
        <v/>
      </c>
      <c r="C64" s="18">
        <f>1%*B64</f>
        <v/>
      </c>
      <c r="D64" s="17">
        <f>B64+C64</f>
        <v/>
      </c>
      <c r="E64" s="19" t="n"/>
      <c r="F64" s="67" t="n"/>
      <c r="G64" s="50" t="n"/>
      <c r="H64" s="50" t="n"/>
      <c r="I64" s="51" t="n"/>
      <c r="J64" s="8" t="n"/>
    </row>
    <row r="65">
      <c r="A65" s="10" t="n">
        <v>45516</v>
      </c>
      <c r="B65" s="17">
        <f>D64</f>
        <v/>
      </c>
      <c r="C65" s="18">
        <f>1%*B65</f>
        <v/>
      </c>
      <c r="D65" s="17">
        <f>B65+C65</f>
        <v/>
      </c>
      <c r="E65" s="19" t="n"/>
      <c r="F65" s="67" t="n"/>
      <c r="G65" s="50" t="n"/>
      <c r="H65" s="50" t="n"/>
      <c r="I65" s="51" t="n"/>
      <c r="J65" s="8" t="n"/>
    </row>
    <row r="66">
      <c r="A66" s="10" t="n">
        <v>45517</v>
      </c>
      <c r="B66" s="17">
        <f>D65</f>
        <v/>
      </c>
      <c r="C66" s="18">
        <f>1%*B66</f>
        <v/>
      </c>
      <c r="D66" s="17">
        <f>B66+C66</f>
        <v/>
      </c>
      <c r="E66" s="19" t="n"/>
      <c r="F66" s="67" t="n"/>
      <c r="G66" s="50" t="n"/>
      <c r="H66" s="50" t="n"/>
      <c r="I66" s="51" t="n"/>
      <c r="J66" s="8" t="n"/>
    </row>
    <row r="67">
      <c r="A67" s="10" t="n">
        <v>45518</v>
      </c>
      <c r="B67" s="17">
        <f>D66</f>
        <v/>
      </c>
      <c r="C67" s="18">
        <f>1%*B67</f>
        <v/>
      </c>
      <c r="D67" s="17">
        <f>B67+C67</f>
        <v/>
      </c>
      <c r="E67" s="19" t="n"/>
      <c r="F67" s="67" t="n"/>
      <c r="G67" s="50" t="n"/>
      <c r="H67" s="50" t="n"/>
      <c r="I67" s="51" t="n"/>
      <c r="J67" s="8" t="n"/>
    </row>
    <row r="68">
      <c r="A68" s="10" t="n">
        <v>45519</v>
      </c>
      <c r="B68" s="17">
        <f>D67</f>
        <v/>
      </c>
      <c r="C68" s="18">
        <f>1%*B68</f>
        <v/>
      </c>
      <c r="D68" s="17">
        <f>B68+C68</f>
        <v/>
      </c>
      <c r="E68" s="19" t="n"/>
      <c r="F68" s="67" t="n"/>
      <c r="G68" s="50" t="n"/>
      <c r="H68" s="50" t="n"/>
      <c r="I68" s="51" t="n"/>
      <c r="J68" s="8" t="n"/>
    </row>
    <row r="69">
      <c r="A69" s="10" t="n">
        <v>45520</v>
      </c>
      <c r="B69" s="17">
        <f>D68</f>
        <v/>
      </c>
      <c r="C69" s="18">
        <f>1%*B69</f>
        <v/>
      </c>
      <c r="D69" s="17">
        <f>B69+C69</f>
        <v/>
      </c>
      <c r="E69" s="19" t="n"/>
      <c r="F69" s="67" t="n"/>
      <c r="G69" s="50" t="n"/>
      <c r="H69" s="50" t="n"/>
      <c r="I69" s="51" t="n"/>
      <c r="J69" s="8" t="n"/>
    </row>
    <row r="70">
      <c r="A70" s="10" t="n">
        <v>45521</v>
      </c>
      <c r="B70" s="17">
        <f>D69</f>
        <v/>
      </c>
      <c r="C70" s="18">
        <f>1%*B70</f>
        <v/>
      </c>
      <c r="D70" s="17">
        <f>B70+C70</f>
        <v/>
      </c>
      <c r="E70" s="19" t="n"/>
      <c r="F70" s="67" t="n"/>
      <c r="G70" s="50" t="n"/>
      <c r="H70" s="50" t="n"/>
      <c r="I70" s="51" t="n"/>
      <c r="J70" s="8" t="n"/>
    </row>
    <row r="71">
      <c r="A71" s="10" t="n">
        <v>45522</v>
      </c>
      <c r="B71" s="17">
        <f>D70</f>
        <v/>
      </c>
      <c r="C71" s="18">
        <f>1%*B71</f>
        <v/>
      </c>
      <c r="D71" s="17">
        <f>B71+C71</f>
        <v/>
      </c>
      <c r="E71" s="19" t="n"/>
      <c r="F71" s="67" t="n"/>
      <c r="G71" s="50" t="n"/>
      <c r="H71" s="50" t="n"/>
      <c r="I71" s="51" t="n"/>
      <c r="J71" s="8" t="n"/>
    </row>
    <row r="72">
      <c r="A72" s="10" t="n">
        <v>45523</v>
      </c>
      <c r="B72" s="17">
        <f>D71</f>
        <v/>
      </c>
      <c r="C72" s="18">
        <f>1%*B72</f>
        <v/>
      </c>
      <c r="D72" s="17">
        <f>B72+C72</f>
        <v/>
      </c>
      <c r="E72" s="19" t="n"/>
      <c r="F72" s="67" t="n"/>
      <c r="G72" s="50" t="n"/>
      <c r="H72" s="50" t="n"/>
      <c r="I72" s="51" t="n"/>
      <c r="J72" s="8" t="n"/>
    </row>
    <row r="73">
      <c r="A73" s="10" t="n">
        <v>45524</v>
      </c>
      <c r="B73" s="17">
        <f>D72</f>
        <v/>
      </c>
      <c r="C73" s="18">
        <f>1%*B73</f>
        <v/>
      </c>
      <c r="D73" s="17">
        <f>B73+C73</f>
        <v/>
      </c>
      <c r="E73" s="19" t="n"/>
      <c r="F73" s="67" t="n"/>
      <c r="G73" s="50" t="n"/>
      <c r="H73" s="50" t="n"/>
      <c r="I73" s="51" t="n"/>
      <c r="J73" s="8" t="n"/>
    </row>
    <row r="74">
      <c r="A74" s="10" t="n">
        <v>45525</v>
      </c>
      <c r="B74" s="17">
        <f>D73</f>
        <v/>
      </c>
      <c r="C74" s="18">
        <f>1%*B74</f>
        <v/>
      </c>
      <c r="D74" s="17">
        <f>B74+C74</f>
        <v/>
      </c>
      <c r="E74" s="19" t="n"/>
      <c r="F74" s="67" t="n"/>
      <c r="G74" s="50" t="n"/>
      <c r="H74" s="50" t="n"/>
      <c r="I74" s="51" t="n"/>
      <c r="J74" s="8" t="n"/>
    </row>
    <row r="75">
      <c r="A75" s="10" t="n">
        <v>45526</v>
      </c>
      <c r="B75" s="17">
        <f>D74</f>
        <v/>
      </c>
      <c r="C75" s="18">
        <f>1%*B75</f>
        <v/>
      </c>
      <c r="D75" s="17">
        <f>B75+C75</f>
        <v/>
      </c>
      <c r="E75" s="19" t="n"/>
      <c r="F75" s="67" t="n"/>
      <c r="G75" s="50" t="n"/>
      <c r="H75" s="50" t="n"/>
      <c r="I75" s="51" t="n"/>
      <c r="J75" s="8" t="n"/>
    </row>
    <row r="76">
      <c r="A76" s="10" t="n">
        <v>45527</v>
      </c>
      <c r="B76" s="17">
        <f>D75</f>
        <v/>
      </c>
      <c r="C76" s="18">
        <f>1%*B76</f>
        <v/>
      </c>
      <c r="D76" s="17">
        <f>B76+C76</f>
        <v/>
      </c>
      <c r="E76" s="19" t="n"/>
      <c r="F76" s="67" t="n"/>
      <c r="G76" s="50" t="n"/>
      <c r="H76" s="50" t="n"/>
      <c r="I76" s="51" t="n"/>
      <c r="J76" s="8" t="n"/>
    </row>
    <row r="77">
      <c r="A77" s="10" t="n">
        <v>45528</v>
      </c>
      <c r="B77" s="17">
        <f>D76</f>
        <v/>
      </c>
      <c r="C77" s="18">
        <f>1%*B77</f>
        <v/>
      </c>
      <c r="D77" s="17">
        <f>B77+C77</f>
        <v/>
      </c>
      <c r="E77" s="19" t="n"/>
      <c r="F77" s="67" t="n"/>
      <c r="G77" s="50" t="n"/>
      <c r="H77" s="50" t="n"/>
      <c r="I77" s="51" t="n"/>
      <c r="J77" s="8" t="n"/>
    </row>
    <row r="78">
      <c r="A78" s="10" t="n">
        <v>45529</v>
      </c>
      <c r="B78" s="17">
        <f>D77</f>
        <v/>
      </c>
      <c r="C78" s="18">
        <f>1%*B78</f>
        <v/>
      </c>
      <c r="D78" s="17">
        <f>B78+C78</f>
        <v/>
      </c>
      <c r="E78" s="19" t="n"/>
      <c r="F78" s="67" t="n"/>
      <c r="G78" s="50" t="n"/>
      <c r="H78" s="50" t="n"/>
      <c r="I78" s="51" t="n"/>
      <c r="J78" s="8" t="n"/>
    </row>
    <row r="79">
      <c r="A79" s="10" t="n">
        <v>45530</v>
      </c>
      <c r="B79" s="17">
        <f>D78</f>
        <v/>
      </c>
      <c r="C79" s="18">
        <f>1%*B79</f>
        <v/>
      </c>
      <c r="D79" s="17">
        <f>B79+C79</f>
        <v/>
      </c>
      <c r="E79" s="19" t="n"/>
      <c r="F79" s="67" t="n"/>
      <c r="G79" s="50" t="n"/>
      <c r="H79" s="50" t="n"/>
      <c r="I79" s="51" t="n"/>
      <c r="J79" s="8" t="n"/>
    </row>
    <row r="80">
      <c r="A80" s="10" t="n">
        <v>45531</v>
      </c>
      <c r="B80" s="17">
        <f>D79</f>
        <v/>
      </c>
      <c r="C80" s="18">
        <f>1%*B80</f>
        <v/>
      </c>
      <c r="D80" s="17">
        <f>B80+C80</f>
        <v/>
      </c>
      <c r="E80" s="19" t="n"/>
      <c r="F80" s="67" t="n"/>
      <c r="G80" s="50" t="n"/>
      <c r="H80" s="50" t="n"/>
      <c r="I80" s="51" t="n"/>
      <c r="J80" s="8" t="n"/>
    </row>
    <row r="81">
      <c r="A81" s="10" t="n">
        <v>45532</v>
      </c>
      <c r="B81" s="17">
        <f>D80</f>
        <v/>
      </c>
      <c r="C81" s="18">
        <f>1%*B81</f>
        <v/>
      </c>
      <c r="D81" s="17">
        <f>B81+C81</f>
        <v/>
      </c>
      <c r="E81" s="19" t="n"/>
      <c r="F81" s="67" t="n"/>
      <c r="G81" s="50" t="n"/>
      <c r="H81" s="50" t="n"/>
      <c r="I81" s="51" t="n"/>
      <c r="J81" s="8" t="n"/>
    </row>
    <row r="82">
      <c r="A82" s="10" t="n">
        <v>45533</v>
      </c>
      <c r="B82" s="17">
        <f>D81</f>
        <v/>
      </c>
      <c r="C82" s="18">
        <f>1%*B82</f>
        <v/>
      </c>
      <c r="D82" s="17">
        <f>B82+C82</f>
        <v/>
      </c>
      <c r="E82" s="19" t="n"/>
      <c r="F82" s="67" t="n"/>
      <c r="G82" s="50" t="n"/>
      <c r="H82" s="50" t="n"/>
      <c r="I82" s="51" t="n"/>
      <c r="J82" s="8" t="n"/>
    </row>
    <row r="83">
      <c r="A83" s="10" t="n">
        <v>45534</v>
      </c>
      <c r="B83" s="17">
        <f>D82</f>
        <v/>
      </c>
      <c r="C83" s="18">
        <f>1%*B83</f>
        <v/>
      </c>
      <c r="D83" s="17">
        <f>B83+C83</f>
        <v/>
      </c>
      <c r="E83" s="19" t="n"/>
      <c r="F83" s="67" t="n"/>
      <c r="G83" s="50" t="n"/>
      <c r="H83" s="50" t="n"/>
      <c r="I83" s="51" t="n"/>
      <c r="J83" s="8" t="n"/>
    </row>
    <row r="84">
      <c r="A84" s="10" t="n">
        <v>45535</v>
      </c>
      <c r="B84" s="17">
        <f>D83</f>
        <v/>
      </c>
      <c r="C84" s="18">
        <f>1%*B84</f>
        <v/>
      </c>
      <c r="D84" s="17">
        <f>B84+C84</f>
        <v/>
      </c>
      <c r="E84" s="19" t="n"/>
      <c r="F84" s="67" t="n"/>
      <c r="G84" s="50" t="n"/>
      <c r="H84" s="50" t="n"/>
      <c r="I84" s="51" t="n"/>
      <c r="J84" s="8" t="n"/>
    </row>
    <row r="85">
      <c r="A85" s="10" t="n">
        <v>45536</v>
      </c>
      <c r="B85" s="17">
        <f>D84</f>
        <v/>
      </c>
      <c r="C85" s="18">
        <f>1%*B85</f>
        <v/>
      </c>
      <c r="D85" s="17">
        <f>B85+C85</f>
        <v/>
      </c>
      <c r="E85" s="19" t="n"/>
      <c r="F85" s="67" t="n"/>
      <c r="G85" s="50" t="n"/>
      <c r="H85" s="50" t="n"/>
      <c r="I85" s="51" t="n"/>
      <c r="J85" s="8" t="n"/>
    </row>
    <row r="86">
      <c r="A86" s="10" t="n">
        <v>45537</v>
      </c>
      <c r="B86" s="17">
        <f>D85</f>
        <v/>
      </c>
      <c r="C86" s="18">
        <f>1%*B86</f>
        <v/>
      </c>
      <c r="D86" s="17">
        <f>B86+C86</f>
        <v/>
      </c>
      <c r="E86" s="19" t="n"/>
      <c r="F86" s="67" t="n"/>
      <c r="G86" s="50" t="n"/>
      <c r="H86" s="50" t="n"/>
      <c r="I86" s="51" t="n"/>
      <c r="J86" s="8" t="n"/>
    </row>
    <row r="87">
      <c r="A87" s="10" t="n">
        <v>45538</v>
      </c>
      <c r="B87" s="17">
        <f>D86</f>
        <v/>
      </c>
      <c r="C87" s="18">
        <f>1%*B87</f>
        <v/>
      </c>
      <c r="D87" s="17">
        <f>B87+C87</f>
        <v/>
      </c>
      <c r="E87" s="19" t="n"/>
      <c r="F87" s="67" t="n"/>
      <c r="G87" s="50" t="n"/>
      <c r="H87" s="50" t="n"/>
      <c r="I87" s="51" t="n"/>
      <c r="J87" s="8" t="n"/>
    </row>
    <row r="88">
      <c r="A88" s="10" t="n">
        <v>45539</v>
      </c>
      <c r="B88" s="17">
        <f>D87</f>
        <v/>
      </c>
      <c r="C88" s="18">
        <f>1%*B88</f>
        <v/>
      </c>
      <c r="D88" s="17">
        <f>B88+C88</f>
        <v/>
      </c>
      <c r="E88" s="19" t="n"/>
      <c r="F88" s="67" t="n"/>
      <c r="G88" s="50" t="n"/>
      <c r="H88" s="50" t="n"/>
      <c r="I88" s="51" t="n"/>
      <c r="J88" s="8" t="n"/>
    </row>
    <row r="89">
      <c r="A89" s="10" t="n">
        <v>45540</v>
      </c>
      <c r="B89" s="17">
        <f>D88</f>
        <v/>
      </c>
      <c r="C89" s="18">
        <f>1%*B89</f>
        <v/>
      </c>
      <c r="D89" s="17">
        <f>B89+C89</f>
        <v/>
      </c>
      <c r="E89" s="19" t="n"/>
      <c r="F89" s="67" t="n"/>
      <c r="G89" s="50" t="n"/>
      <c r="H89" s="50" t="n"/>
      <c r="I89" s="51" t="n"/>
      <c r="J89" s="8" t="n"/>
    </row>
    <row r="90">
      <c r="A90" s="10" t="n">
        <v>45541</v>
      </c>
      <c r="B90" s="17">
        <f>D89</f>
        <v/>
      </c>
      <c r="C90" s="18">
        <f>1%*B90</f>
        <v/>
      </c>
      <c r="D90" s="17">
        <f>B90+C90</f>
        <v/>
      </c>
      <c r="E90" s="19" t="n"/>
      <c r="F90" s="67" t="n"/>
      <c r="G90" s="50" t="n"/>
      <c r="H90" s="50" t="n"/>
      <c r="I90" s="51" t="n"/>
      <c r="J90" s="8" t="n"/>
    </row>
    <row r="91">
      <c r="A91" s="10" t="n">
        <v>45542</v>
      </c>
      <c r="B91" s="17">
        <f>D90</f>
        <v/>
      </c>
      <c r="C91" s="18">
        <f>1%*B91</f>
        <v/>
      </c>
      <c r="D91" s="17">
        <f>B91+C91</f>
        <v/>
      </c>
      <c r="E91" s="19" t="n"/>
      <c r="F91" s="67" t="n"/>
      <c r="G91" s="50" t="n"/>
      <c r="H91" s="50" t="n"/>
      <c r="I91" s="51" t="n"/>
      <c r="J91" s="8" t="n"/>
    </row>
    <row r="92">
      <c r="A92" s="10" t="n">
        <v>45543</v>
      </c>
      <c r="B92" s="17">
        <f>D91</f>
        <v/>
      </c>
      <c r="C92" s="18">
        <f>1%*B92</f>
        <v/>
      </c>
      <c r="D92" s="17">
        <f>B92+C92</f>
        <v/>
      </c>
      <c r="E92" s="19" t="n"/>
      <c r="F92" s="67" t="n"/>
      <c r="G92" s="50" t="n"/>
      <c r="H92" s="50" t="n"/>
      <c r="I92" s="51" t="n"/>
      <c r="J92" s="8" t="n"/>
    </row>
    <row r="93">
      <c r="A93" s="10" t="n">
        <v>45544</v>
      </c>
      <c r="B93" s="17">
        <f>D92</f>
        <v/>
      </c>
      <c r="C93" s="18">
        <f>1%*B93</f>
        <v/>
      </c>
      <c r="D93" s="17">
        <f>B93+C93</f>
        <v/>
      </c>
      <c r="E93" s="19" t="n"/>
      <c r="F93" s="67" t="n"/>
      <c r="G93" s="50" t="n"/>
      <c r="H93" s="50" t="n"/>
      <c r="I93" s="51" t="n"/>
      <c r="J93" s="8" t="n"/>
    </row>
    <row r="94">
      <c r="A94" s="10" t="n">
        <v>45545</v>
      </c>
      <c r="B94" s="17">
        <f>D93</f>
        <v/>
      </c>
      <c r="C94" s="18">
        <f>1%*B94</f>
        <v/>
      </c>
      <c r="D94" s="17">
        <f>B94+C94</f>
        <v/>
      </c>
      <c r="E94" s="19" t="n"/>
      <c r="F94" s="67" t="n"/>
      <c r="G94" s="50" t="n"/>
      <c r="H94" s="50" t="n"/>
      <c r="I94" s="51" t="n"/>
      <c r="J94" s="8" t="n"/>
    </row>
    <row r="95">
      <c r="A95" s="10" t="n">
        <v>45546</v>
      </c>
      <c r="B95" s="17">
        <f>D94</f>
        <v/>
      </c>
      <c r="C95" s="18">
        <f>1%*B95</f>
        <v/>
      </c>
      <c r="D95" s="17">
        <f>B95+C95</f>
        <v/>
      </c>
      <c r="E95" s="19" t="n"/>
      <c r="F95" s="67" t="n"/>
      <c r="G95" s="50" t="n"/>
      <c r="H95" s="50" t="n"/>
      <c r="I95" s="51" t="n"/>
      <c r="J95" s="8" t="n"/>
    </row>
    <row r="96">
      <c r="A96" s="10" t="n">
        <v>45547</v>
      </c>
      <c r="B96" s="17">
        <f>D95</f>
        <v/>
      </c>
      <c r="C96" s="18">
        <f>1%*B96</f>
        <v/>
      </c>
      <c r="D96" s="17">
        <f>B96+C96</f>
        <v/>
      </c>
      <c r="E96" s="19" t="n"/>
      <c r="F96" s="67" t="n"/>
      <c r="G96" s="50" t="n"/>
      <c r="H96" s="50" t="n"/>
      <c r="I96" s="51" t="n"/>
      <c r="J96" s="8" t="n"/>
    </row>
    <row r="97">
      <c r="A97" s="10" t="n">
        <v>45548</v>
      </c>
      <c r="B97" s="17">
        <f>D96</f>
        <v/>
      </c>
      <c r="C97" s="18">
        <f>1%*B97</f>
        <v/>
      </c>
      <c r="D97" s="17">
        <f>B97+C97</f>
        <v/>
      </c>
      <c r="E97" s="19" t="n"/>
      <c r="F97" s="67" t="n"/>
      <c r="G97" s="50" t="n"/>
      <c r="H97" s="50" t="n"/>
      <c r="I97" s="51" t="n"/>
      <c r="J97" s="8" t="n"/>
    </row>
    <row r="98">
      <c r="A98" s="10" t="n">
        <v>45549</v>
      </c>
      <c r="B98" s="17">
        <f>D97</f>
        <v/>
      </c>
      <c r="C98" s="18">
        <f>1%*B98</f>
        <v/>
      </c>
      <c r="D98" s="17">
        <f>B98+C98</f>
        <v/>
      </c>
      <c r="E98" s="19" t="n"/>
      <c r="F98" s="67" t="n"/>
      <c r="G98" s="50" t="n"/>
      <c r="H98" s="50" t="n"/>
      <c r="I98" s="51" t="n"/>
      <c r="J98" s="8" t="n"/>
    </row>
    <row r="99">
      <c r="A99" s="10" t="n">
        <v>45550</v>
      </c>
      <c r="B99" s="17">
        <f>D98</f>
        <v/>
      </c>
      <c r="C99" s="18">
        <f>1%*B99</f>
        <v/>
      </c>
      <c r="D99" s="17">
        <f>B99+C99</f>
        <v/>
      </c>
      <c r="E99" s="19" t="n"/>
      <c r="F99" s="67" t="n"/>
      <c r="G99" s="50" t="n"/>
      <c r="H99" s="50" t="n"/>
      <c r="I99" s="51" t="n"/>
      <c r="J99" s="8" t="n"/>
    </row>
    <row r="100">
      <c r="A100" s="10" t="n">
        <v>45551</v>
      </c>
      <c r="B100" s="17">
        <f>D99</f>
        <v/>
      </c>
      <c r="C100" s="18">
        <f>1%*B100</f>
        <v/>
      </c>
      <c r="D100" s="17">
        <f>B100+C100</f>
        <v/>
      </c>
      <c r="E100" s="19" t="n"/>
      <c r="F100" s="67" t="n"/>
      <c r="G100" s="50" t="n"/>
      <c r="H100" s="50" t="n"/>
      <c r="I100" s="51" t="n"/>
      <c r="J100" s="8" t="n"/>
    </row>
    <row r="101">
      <c r="A101" s="10" t="n">
        <v>45552</v>
      </c>
      <c r="B101" s="17">
        <f>D100</f>
        <v/>
      </c>
      <c r="C101" s="18">
        <f>1%*B101</f>
        <v/>
      </c>
      <c r="D101" s="17">
        <f>B101+C101</f>
        <v/>
      </c>
      <c r="E101" s="19" t="n"/>
      <c r="F101" s="67" t="n"/>
      <c r="G101" s="50" t="n"/>
      <c r="H101" s="50" t="n"/>
      <c r="I101" s="51" t="n"/>
      <c r="J101" s="8" t="n"/>
    </row>
    <row r="102">
      <c r="A102" s="10" t="n">
        <v>45553</v>
      </c>
      <c r="B102" s="17">
        <f>D101</f>
        <v/>
      </c>
      <c r="C102" s="18">
        <f>1%*B102</f>
        <v/>
      </c>
      <c r="D102" s="17">
        <f>B102+C102</f>
        <v/>
      </c>
      <c r="E102" s="19" t="n"/>
      <c r="F102" s="67" t="n"/>
      <c r="G102" s="50" t="n"/>
      <c r="H102" s="50" t="n"/>
      <c r="I102" s="51" t="n"/>
      <c r="J102" s="8" t="n"/>
    </row>
    <row r="103">
      <c r="A103" s="10" t="n">
        <v>45554</v>
      </c>
      <c r="B103" s="17">
        <f>D102</f>
        <v/>
      </c>
      <c r="C103" s="18">
        <f>1%*B103</f>
        <v/>
      </c>
      <c r="D103" s="17">
        <f>B103+C103</f>
        <v/>
      </c>
      <c r="E103" s="19" t="n"/>
      <c r="F103" s="67" t="n"/>
      <c r="G103" s="50" t="n"/>
      <c r="H103" s="50" t="n"/>
      <c r="I103" s="51" t="n"/>
      <c r="J103" s="8" t="n"/>
    </row>
    <row r="104">
      <c r="A104" s="10" t="n">
        <v>45555</v>
      </c>
      <c r="B104" s="17">
        <f>D103</f>
        <v/>
      </c>
      <c r="C104" s="18">
        <f>1%*B104</f>
        <v/>
      </c>
      <c r="D104" s="17">
        <f>B104+C104</f>
        <v/>
      </c>
      <c r="E104" s="19" t="n"/>
      <c r="F104" s="67" t="n"/>
      <c r="G104" s="50" t="n"/>
      <c r="H104" s="50" t="n"/>
      <c r="I104" s="51" t="n"/>
      <c r="J104" s="8" t="n"/>
    </row>
    <row r="105">
      <c r="A105" s="10" t="n">
        <v>45556</v>
      </c>
      <c r="B105" s="17">
        <f>D104</f>
        <v/>
      </c>
      <c r="C105" s="18">
        <f>1%*B105</f>
        <v/>
      </c>
      <c r="D105" s="17">
        <f>B105+C105</f>
        <v/>
      </c>
      <c r="E105" s="19" t="n"/>
      <c r="F105" s="67" t="n"/>
      <c r="G105" s="50" t="n"/>
      <c r="H105" s="50" t="n"/>
      <c r="I105" s="51" t="n"/>
      <c r="J105" s="8" t="n"/>
    </row>
    <row r="106">
      <c r="A106" s="10" t="n">
        <v>45557</v>
      </c>
      <c r="B106" s="17">
        <f>D105</f>
        <v/>
      </c>
      <c r="C106" s="18">
        <f>1%*B106</f>
        <v/>
      </c>
      <c r="D106" s="17">
        <f>B106+C106</f>
        <v/>
      </c>
      <c r="E106" s="19" t="n"/>
      <c r="F106" s="67" t="n"/>
      <c r="G106" s="50" t="n"/>
      <c r="H106" s="50" t="n"/>
      <c r="I106" s="51" t="n"/>
      <c r="J106" s="8" t="n"/>
    </row>
    <row r="107">
      <c r="A107" s="10" t="n">
        <v>45558</v>
      </c>
      <c r="B107" s="17">
        <f>D106</f>
        <v/>
      </c>
      <c r="C107" s="18">
        <f>1%*B107</f>
        <v/>
      </c>
      <c r="D107" s="17">
        <f>B107+C107</f>
        <v/>
      </c>
      <c r="E107" s="19" t="n"/>
      <c r="F107" s="67" t="n"/>
      <c r="G107" s="50" t="n"/>
      <c r="H107" s="50" t="n"/>
      <c r="I107" s="51" t="n"/>
      <c r="J107" s="8" t="n"/>
    </row>
    <row r="108">
      <c r="A108" s="10" t="n">
        <v>45559</v>
      </c>
      <c r="B108" s="17">
        <f>D107</f>
        <v/>
      </c>
      <c r="C108" s="18">
        <f>1%*B108</f>
        <v/>
      </c>
      <c r="D108" s="17">
        <f>B108+C108</f>
        <v/>
      </c>
      <c r="E108" s="19" t="n"/>
      <c r="F108" s="67" t="n"/>
      <c r="G108" s="50" t="n"/>
      <c r="H108" s="50" t="n"/>
      <c r="I108" s="51" t="n"/>
      <c r="J108" s="8" t="n"/>
    </row>
    <row r="109">
      <c r="A109" s="10" t="n">
        <v>45560</v>
      </c>
      <c r="B109" s="17">
        <f>D108</f>
        <v/>
      </c>
      <c r="C109" s="18">
        <f>1%*B109</f>
        <v/>
      </c>
      <c r="D109" s="17">
        <f>B109+C109</f>
        <v/>
      </c>
      <c r="E109" s="19" t="n"/>
      <c r="F109" s="67" t="n"/>
      <c r="G109" s="50" t="n"/>
      <c r="H109" s="50" t="n"/>
      <c r="I109" s="51" t="n"/>
      <c r="J109" s="8" t="n"/>
    </row>
    <row r="110">
      <c r="A110" s="10" t="n">
        <v>45561</v>
      </c>
      <c r="B110" s="17">
        <f>D109</f>
        <v/>
      </c>
      <c r="C110" s="18">
        <f>1%*B110</f>
        <v/>
      </c>
      <c r="D110" s="17">
        <f>B110+C110</f>
        <v/>
      </c>
      <c r="E110" s="19" t="n"/>
      <c r="F110" s="67" t="n"/>
      <c r="G110" s="50" t="n"/>
      <c r="H110" s="50" t="n"/>
      <c r="I110" s="51" t="n"/>
      <c r="J110" s="8" t="n"/>
    </row>
    <row r="111">
      <c r="A111" s="10" t="n">
        <v>45562</v>
      </c>
      <c r="B111" s="17">
        <f>D110</f>
        <v/>
      </c>
      <c r="C111" s="18">
        <f>1%*B111</f>
        <v/>
      </c>
      <c r="D111" s="17">
        <f>B111+C111</f>
        <v/>
      </c>
      <c r="E111" s="19" t="n"/>
      <c r="F111" s="67" t="n"/>
      <c r="G111" s="50" t="n"/>
      <c r="H111" s="50" t="n"/>
      <c r="I111" s="51" t="n"/>
      <c r="J111" s="8" t="n"/>
    </row>
    <row r="112">
      <c r="A112" s="10" t="n">
        <v>45563</v>
      </c>
      <c r="B112" s="17">
        <f>D111</f>
        <v/>
      </c>
      <c r="C112" s="18">
        <f>1%*B112</f>
        <v/>
      </c>
      <c r="D112" s="17">
        <f>B112+C112</f>
        <v/>
      </c>
      <c r="E112" s="19" t="n"/>
      <c r="F112" s="67" t="n"/>
      <c r="G112" s="50" t="n"/>
      <c r="H112" s="50" t="n"/>
      <c r="I112" s="51" t="n"/>
      <c r="J112" s="8" t="n"/>
    </row>
    <row r="113">
      <c r="A113" s="10" t="n">
        <v>45564</v>
      </c>
      <c r="B113" s="17">
        <f>D112</f>
        <v/>
      </c>
      <c r="C113" s="18">
        <f>1%*B113</f>
        <v/>
      </c>
      <c r="D113" s="17">
        <f>B113+C113</f>
        <v/>
      </c>
      <c r="E113" s="19" t="n"/>
      <c r="F113" s="67" t="n"/>
      <c r="G113" s="50" t="n"/>
      <c r="H113" s="50" t="n"/>
      <c r="I113" s="51" t="n"/>
      <c r="J113" s="8" t="n"/>
    </row>
    <row r="114">
      <c r="A114" s="10" t="n">
        <v>45565</v>
      </c>
      <c r="B114" s="17">
        <f>D113</f>
        <v/>
      </c>
      <c r="C114" s="18">
        <f>1%*B114</f>
        <v/>
      </c>
      <c r="D114" s="17">
        <f>B114+C114</f>
        <v/>
      </c>
      <c r="E114" s="19" t="n"/>
      <c r="F114" s="67" t="n"/>
      <c r="G114" s="50" t="n"/>
      <c r="H114" s="50" t="n"/>
      <c r="I114" s="51" t="n"/>
      <c r="J114" s="8" t="n"/>
    </row>
    <row r="115">
      <c r="A115" s="10" t="n">
        <v>45566</v>
      </c>
      <c r="B115" s="17">
        <f>D114</f>
        <v/>
      </c>
      <c r="C115" s="18">
        <f>1%*B115</f>
        <v/>
      </c>
      <c r="D115" s="17">
        <f>B115+C115</f>
        <v/>
      </c>
      <c r="E115" s="19" t="n"/>
      <c r="F115" s="67" t="n"/>
      <c r="G115" s="50" t="n"/>
      <c r="H115" s="50" t="n"/>
      <c r="I115" s="51" t="n"/>
      <c r="J115" s="8" t="n"/>
    </row>
    <row r="116">
      <c r="A116" s="10" t="n">
        <v>45567</v>
      </c>
      <c r="B116" s="17">
        <f>D115</f>
        <v/>
      </c>
      <c r="C116" s="18">
        <f>1%*B116</f>
        <v/>
      </c>
      <c r="D116" s="17">
        <f>B116+C116</f>
        <v/>
      </c>
      <c r="E116" s="19" t="n"/>
      <c r="F116" s="67" t="n"/>
      <c r="G116" s="50" t="n"/>
      <c r="H116" s="50" t="n"/>
      <c r="I116" s="51" t="n"/>
      <c r="J116" s="8" t="n"/>
    </row>
    <row r="117">
      <c r="A117" s="10" t="n">
        <v>45568</v>
      </c>
      <c r="B117" s="17">
        <f>D116</f>
        <v/>
      </c>
      <c r="C117" s="18">
        <f>1%*B117</f>
        <v/>
      </c>
      <c r="D117" s="17">
        <f>B117+C117</f>
        <v/>
      </c>
      <c r="E117" s="19" t="n"/>
      <c r="F117" s="67" t="n"/>
      <c r="G117" s="50" t="n"/>
      <c r="H117" s="50" t="n"/>
      <c r="I117" s="51" t="n"/>
      <c r="J117" s="8" t="n"/>
    </row>
    <row r="118">
      <c r="A118" s="10" t="n">
        <v>45569</v>
      </c>
      <c r="B118" s="17">
        <f>D117</f>
        <v/>
      </c>
      <c r="C118" s="18">
        <f>1%*B118</f>
        <v/>
      </c>
      <c r="D118" s="17">
        <f>B118+C118</f>
        <v/>
      </c>
      <c r="E118" s="19" t="n"/>
      <c r="F118" s="67" t="n"/>
      <c r="G118" s="50" t="n"/>
      <c r="H118" s="50" t="n"/>
      <c r="I118" s="51" t="n"/>
      <c r="J118" s="8" t="n"/>
    </row>
    <row r="119">
      <c r="A119" s="10" t="n">
        <v>45570</v>
      </c>
      <c r="B119" s="17">
        <f>D118</f>
        <v/>
      </c>
      <c r="C119" s="18">
        <f>1%*B119</f>
        <v/>
      </c>
      <c r="D119" s="17">
        <f>B119+C119</f>
        <v/>
      </c>
      <c r="E119" s="19" t="n"/>
      <c r="F119" s="67" t="n"/>
      <c r="G119" s="50" t="n"/>
      <c r="H119" s="50" t="n"/>
      <c r="I119" s="51" t="n"/>
      <c r="J119" s="8" t="n"/>
    </row>
    <row r="120">
      <c r="A120" s="10" t="n">
        <v>45571</v>
      </c>
      <c r="B120" s="17">
        <f>D119</f>
        <v/>
      </c>
      <c r="C120" s="18">
        <f>1%*B120</f>
        <v/>
      </c>
      <c r="D120" s="17">
        <f>B120+C120</f>
        <v/>
      </c>
      <c r="E120" s="19" t="n"/>
      <c r="F120" s="67" t="n"/>
      <c r="G120" s="50" t="n"/>
      <c r="H120" s="50" t="n"/>
      <c r="I120" s="51" t="n"/>
      <c r="J120" s="8" t="n"/>
    </row>
    <row r="121">
      <c r="A121" s="10" t="n">
        <v>45572</v>
      </c>
      <c r="B121" s="17">
        <f>D120</f>
        <v/>
      </c>
      <c r="C121" s="18">
        <f>1%*B121</f>
        <v/>
      </c>
      <c r="D121" s="17">
        <f>B121+C121</f>
        <v/>
      </c>
      <c r="E121" s="19" t="n"/>
      <c r="F121" s="67" t="n"/>
      <c r="G121" s="50" t="n"/>
      <c r="H121" s="50" t="n"/>
      <c r="I121" s="51" t="n"/>
      <c r="J121" s="8" t="n"/>
    </row>
    <row r="122">
      <c r="A122" s="10" t="n">
        <v>45573</v>
      </c>
      <c r="B122" s="17">
        <f>D121</f>
        <v/>
      </c>
      <c r="C122" s="18">
        <f>1%*B122</f>
        <v/>
      </c>
      <c r="D122" s="17">
        <f>B122+C122</f>
        <v/>
      </c>
      <c r="E122" s="19" t="n"/>
      <c r="F122" s="67" t="n"/>
      <c r="G122" s="50" t="n"/>
      <c r="H122" s="50" t="n"/>
      <c r="I122" s="51" t="n"/>
      <c r="J122" s="8" t="n"/>
    </row>
    <row r="123">
      <c r="A123" s="10" t="n">
        <v>45574</v>
      </c>
      <c r="B123" s="17">
        <f>D122</f>
        <v/>
      </c>
      <c r="C123" s="18">
        <f>1%*B123</f>
        <v/>
      </c>
      <c r="D123" s="17">
        <f>B123+C123</f>
        <v/>
      </c>
      <c r="E123" s="19" t="n"/>
      <c r="F123" s="67" t="n"/>
      <c r="G123" s="50" t="n"/>
      <c r="H123" s="50" t="n"/>
      <c r="I123" s="51" t="n"/>
      <c r="J123" s="8" t="n"/>
    </row>
    <row r="124">
      <c r="A124" s="10" t="n">
        <v>45575</v>
      </c>
      <c r="B124" s="17">
        <f>D123</f>
        <v/>
      </c>
      <c r="C124" s="18">
        <f>1%*B124</f>
        <v/>
      </c>
      <c r="D124" s="17">
        <f>B124+C124</f>
        <v/>
      </c>
      <c r="E124" s="19" t="n"/>
      <c r="F124" s="67" t="n"/>
      <c r="G124" s="50" t="n"/>
      <c r="H124" s="50" t="n"/>
      <c r="I124" s="51" t="n"/>
      <c r="J124" s="8" t="n"/>
    </row>
    <row r="125">
      <c r="A125" s="10" t="n">
        <v>45576</v>
      </c>
      <c r="B125" s="17">
        <f>D124</f>
        <v/>
      </c>
      <c r="C125" s="18">
        <f>1%*B125</f>
        <v/>
      </c>
      <c r="D125" s="17">
        <f>B125+C125</f>
        <v/>
      </c>
      <c r="E125" s="19" t="n"/>
      <c r="F125" s="67" t="n"/>
      <c r="G125" s="50" t="n"/>
      <c r="H125" s="50" t="n"/>
      <c r="I125" s="51" t="n"/>
      <c r="J125" s="8" t="n"/>
    </row>
    <row r="126">
      <c r="A126" s="10" t="n">
        <v>45577</v>
      </c>
      <c r="B126" s="17">
        <f>D125</f>
        <v/>
      </c>
      <c r="C126" s="18">
        <f>1%*B126</f>
        <v/>
      </c>
      <c r="D126" s="17">
        <f>B126+C126</f>
        <v/>
      </c>
      <c r="E126" s="19" t="n"/>
      <c r="F126" s="67" t="n"/>
      <c r="G126" s="50" t="n"/>
      <c r="H126" s="50" t="n"/>
      <c r="I126" s="51" t="n"/>
      <c r="J126" s="8" t="n"/>
    </row>
    <row r="127">
      <c r="A127" s="10" t="n">
        <v>45578</v>
      </c>
      <c r="B127" s="17">
        <f>D126</f>
        <v/>
      </c>
      <c r="C127" s="18">
        <f>1%*B127</f>
        <v/>
      </c>
      <c r="D127" s="17">
        <f>B127+C127</f>
        <v/>
      </c>
      <c r="E127" s="19" t="n"/>
      <c r="F127" s="67" t="n"/>
      <c r="G127" s="50" t="n"/>
      <c r="H127" s="50" t="n"/>
      <c r="I127" s="51" t="n"/>
      <c r="J127" s="8" t="n"/>
    </row>
    <row r="128">
      <c r="A128" s="10" t="n">
        <v>45579</v>
      </c>
      <c r="B128" s="17">
        <f>D127</f>
        <v/>
      </c>
      <c r="C128" s="18">
        <f>1%*B128</f>
        <v/>
      </c>
      <c r="D128" s="17">
        <f>B128+C128</f>
        <v/>
      </c>
      <c r="E128" s="19" t="n"/>
      <c r="F128" s="67" t="n"/>
      <c r="G128" s="50" t="n"/>
      <c r="H128" s="50" t="n"/>
      <c r="I128" s="51" t="n"/>
      <c r="J128" s="8" t="n"/>
    </row>
    <row r="129">
      <c r="A129" s="10" t="n">
        <v>45580</v>
      </c>
      <c r="B129" s="17">
        <f>D128</f>
        <v/>
      </c>
      <c r="C129" s="18">
        <f>1%*B129</f>
        <v/>
      </c>
      <c r="D129" s="17">
        <f>B129+C129</f>
        <v/>
      </c>
      <c r="E129" s="19" t="n"/>
      <c r="F129" s="67" t="n"/>
      <c r="G129" s="50" t="n"/>
      <c r="H129" s="50" t="n"/>
      <c r="I129" s="51" t="n"/>
      <c r="J129" s="8" t="n"/>
    </row>
    <row r="130">
      <c r="A130" s="10" t="n">
        <v>45581</v>
      </c>
      <c r="B130" s="17">
        <f>D129</f>
        <v/>
      </c>
      <c r="C130" s="18">
        <f>1%*B130</f>
        <v/>
      </c>
      <c r="D130" s="17">
        <f>B130+C130</f>
        <v/>
      </c>
      <c r="E130" s="19" t="n"/>
      <c r="F130" s="67" t="n"/>
      <c r="G130" s="50" t="n"/>
      <c r="H130" s="50" t="n"/>
      <c r="I130" s="51" t="n"/>
      <c r="J130" s="8" t="n"/>
    </row>
    <row r="131">
      <c r="A131" s="10" t="n">
        <v>45582</v>
      </c>
      <c r="B131" s="17">
        <f>D130</f>
        <v/>
      </c>
      <c r="C131" s="18">
        <f>1%*B131</f>
        <v/>
      </c>
      <c r="D131" s="17">
        <f>B131+C131</f>
        <v/>
      </c>
      <c r="E131" s="19" t="n"/>
      <c r="F131" s="67" t="n"/>
      <c r="G131" s="50" t="n"/>
      <c r="H131" s="50" t="n"/>
      <c r="I131" s="51" t="n"/>
      <c r="J131" s="8" t="n"/>
    </row>
    <row r="132">
      <c r="A132" s="10" t="n">
        <v>45583</v>
      </c>
      <c r="B132" s="17">
        <f>D131</f>
        <v/>
      </c>
      <c r="C132" s="18">
        <f>1%*B132</f>
        <v/>
      </c>
      <c r="D132" s="17">
        <f>B132+C132</f>
        <v/>
      </c>
      <c r="E132" s="19" t="n"/>
      <c r="F132" s="67" t="n"/>
      <c r="G132" s="50" t="n"/>
      <c r="H132" s="50" t="n"/>
      <c r="I132" s="51" t="n"/>
      <c r="J132" s="8" t="n"/>
    </row>
    <row r="133">
      <c r="A133" s="10" t="n">
        <v>45584</v>
      </c>
      <c r="B133" s="17">
        <f>D132</f>
        <v/>
      </c>
      <c r="C133" s="18">
        <f>1%*B133</f>
        <v/>
      </c>
      <c r="D133" s="17">
        <f>B133+C133</f>
        <v/>
      </c>
      <c r="E133" s="19" t="n"/>
      <c r="F133" s="67" t="n"/>
      <c r="G133" s="50" t="n"/>
      <c r="H133" s="50" t="n"/>
      <c r="I133" s="51" t="n"/>
      <c r="J133" s="8" t="n"/>
    </row>
    <row r="134">
      <c r="A134" s="10" t="n">
        <v>45585</v>
      </c>
      <c r="B134" s="17">
        <f>D133</f>
        <v/>
      </c>
      <c r="C134" s="18">
        <f>1%*B134</f>
        <v/>
      </c>
      <c r="D134" s="17">
        <f>B134+C134</f>
        <v/>
      </c>
      <c r="E134" s="19" t="n"/>
      <c r="F134" s="67" t="n"/>
      <c r="G134" s="50" t="n"/>
      <c r="H134" s="50" t="n"/>
      <c r="I134" s="51" t="n"/>
      <c r="J134" s="8" t="n"/>
    </row>
    <row r="135">
      <c r="A135" s="10" t="n">
        <v>45586</v>
      </c>
      <c r="B135" s="17">
        <f>D134</f>
        <v/>
      </c>
      <c r="C135" s="18">
        <f>1%*B135</f>
        <v/>
      </c>
      <c r="D135" s="17">
        <f>B135+C135</f>
        <v/>
      </c>
      <c r="E135" s="19" t="n"/>
      <c r="F135" s="67" t="n"/>
      <c r="G135" s="50" t="n"/>
      <c r="H135" s="50" t="n"/>
      <c r="I135" s="51" t="n"/>
      <c r="J135" s="8" t="n"/>
    </row>
    <row r="136">
      <c r="A136" s="10" t="n">
        <v>45587</v>
      </c>
      <c r="B136" s="17">
        <f>D135</f>
        <v/>
      </c>
      <c r="C136" s="18">
        <f>1%*B136</f>
        <v/>
      </c>
      <c r="D136" s="17">
        <f>B136+C136</f>
        <v/>
      </c>
      <c r="E136" s="19" t="n"/>
      <c r="F136" s="67" t="n"/>
      <c r="G136" s="50" t="n"/>
      <c r="H136" s="50" t="n"/>
      <c r="I136" s="51" t="n"/>
      <c r="J136" s="8" t="n"/>
    </row>
    <row r="137">
      <c r="A137" s="10" t="n">
        <v>45588</v>
      </c>
      <c r="B137" s="17">
        <f>D136</f>
        <v/>
      </c>
      <c r="C137" s="18">
        <f>1%*B137</f>
        <v/>
      </c>
      <c r="D137" s="17">
        <f>B137+C137</f>
        <v/>
      </c>
      <c r="E137" s="19" t="n"/>
      <c r="F137" s="67" t="n"/>
      <c r="G137" s="50" t="n"/>
      <c r="H137" s="50" t="n"/>
      <c r="I137" s="51" t="n"/>
      <c r="J137" s="8" t="n"/>
    </row>
    <row r="138">
      <c r="A138" s="10" t="n">
        <v>45589</v>
      </c>
      <c r="B138" s="17">
        <f>D137</f>
        <v/>
      </c>
      <c r="C138" s="18">
        <f>1%*B138</f>
        <v/>
      </c>
      <c r="D138" s="17">
        <f>B138+C138</f>
        <v/>
      </c>
      <c r="E138" s="19" t="n"/>
      <c r="F138" s="67" t="n"/>
      <c r="G138" s="50" t="n"/>
      <c r="H138" s="50" t="n"/>
      <c r="I138" s="51" t="n"/>
      <c r="J138" s="8" t="n"/>
    </row>
    <row r="139">
      <c r="A139" s="10" t="n">
        <v>45590</v>
      </c>
      <c r="B139" s="17">
        <f>D138</f>
        <v/>
      </c>
      <c r="C139" s="18">
        <f>1%*B139</f>
        <v/>
      </c>
      <c r="D139" s="17">
        <f>B139+C139</f>
        <v/>
      </c>
      <c r="E139" s="19" t="n"/>
      <c r="F139" s="67" t="n"/>
      <c r="G139" s="50" t="n"/>
      <c r="H139" s="50" t="n"/>
      <c r="I139" s="51" t="n"/>
      <c r="J139" s="8" t="n"/>
    </row>
    <row r="140">
      <c r="A140" s="10" t="n">
        <v>45591</v>
      </c>
      <c r="B140" s="17">
        <f>D139</f>
        <v/>
      </c>
      <c r="C140" s="18">
        <f>1%*B140</f>
        <v/>
      </c>
      <c r="D140" s="17">
        <f>B140+C140</f>
        <v/>
      </c>
      <c r="E140" s="19" t="n"/>
      <c r="F140" s="67" t="n"/>
      <c r="G140" s="50" t="n"/>
      <c r="H140" s="50" t="n"/>
      <c r="I140" s="51" t="n"/>
      <c r="J140" s="8" t="n"/>
    </row>
    <row r="141">
      <c r="A141" s="10" t="n">
        <v>45592</v>
      </c>
      <c r="B141" s="17">
        <f>D140</f>
        <v/>
      </c>
      <c r="C141" s="18">
        <f>1%*B141</f>
        <v/>
      </c>
      <c r="D141" s="17">
        <f>B141+C141</f>
        <v/>
      </c>
      <c r="E141" s="19" t="n"/>
      <c r="F141" s="67" t="n"/>
      <c r="G141" s="50" t="n"/>
      <c r="H141" s="50" t="n"/>
      <c r="I141" s="51" t="n"/>
      <c r="J141" s="8" t="n"/>
    </row>
    <row r="142">
      <c r="A142" s="10" t="n">
        <v>45593</v>
      </c>
      <c r="B142" s="17">
        <f>D141</f>
        <v/>
      </c>
      <c r="C142" s="18">
        <f>1%*B142</f>
        <v/>
      </c>
      <c r="D142" s="17">
        <f>B142+C142</f>
        <v/>
      </c>
      <c r="E142" s="19" t="n"/>
      <c r="F142" s="67" t="n"/>
      <c r="G142" s="50" t="n"/>
      <c r="H142" s="50" t="n"/>
      <c r="I142" s="51" t="n"/>
      <c r="J142" s="8" t="n"/>
    </row>
    <row r="143">
      <c r="A143" s="10" t="n">
        <v>45594</v>
      </c>
      <c r="B143" s="17">
        <f>D142</f>
        <v/>
      </c>
      <c r="C143" s="18">
        <f>1%*B143</f>
        <v/>
      </c>
      <c r="D143" s="17">
        <f>B143+C143</f>
        <v/>
      </c>
      <c r="E143" s="19" t="n"/>
      <c r="F143" s="67" t="n"/>
      <c r="G143" s="50" t="n"/>
      <c r="H143" s="50" t="n"/>
      <c r="I143" s="51" t="n"/>
      <c r="J143" s="8" t="n"/>
    </row>
    <row r="144">
      <c r="A144" s="10" t="n">
        <v>45595</v>
      </c>
      <c r="B144" s="17">
        <f>D143</f>
        <v/>
      </c>
      <c r="C144" s="18">
        <f>1%*B144</f>
        <v/>
      </c>
      <c r="D144" s="17">
        <f>B144+C144</f>
        <v/>
      </c>
      <c r="E144" s="19" t="n"/>
      <c r="F144" s="67" t="n"/>
      <c r="G144" s="50" t="n"/>
      <c r="H144" s="50" t="n"/>
      <c r="I144" s="51" t="n"/>
      <c r="J144" s="8" t="n"/>
    </row>
    <row r="145">
      <c r="A145" s="10" t="n">
        <v>45596</v>
      </c>
      <c r="B145" s="17">
        <f>D144</f>
        <v/>
      </c>
      <c r="C145" s="18">
        <f>1%*B145</f>
        <v/>
      </c>
      <c r="D145" s="17">
        <f>B145+C145</f>
        <v/>
      </c>
      <c r="E145" s="19" t="n"/>
      <c r="F145" s="67" t="n"/>
      <c r="G145" s="50" t="n"/>
      <c r="H145" s="50" t="n"/>
      <c r="I145" s="51" t="n"/>
      <c r="J145" s="8" t="n"/>
    </row>
    <row r="146">
      <c r="A146" s="10" t="n">
        <v>45597</v>
      </c>
      <c r="B146" s="17">
        <f>D145</f>
        <v/>
      </c>
      <c r="C146" s="18">
        <f>1%*B146</f>
        <v/>
      </c>
      <c r="D146" s="17">
        <f>B146+C146</f>
        <v/>
      </c>
      <c r="E146" s="19" t="n"/>
      <c r="F146" s="67" t="n"/>
      <c r="G146" s="50" t="n"/>
      <c r="H146" s="50" t="n"/>
      <c r="I146" s="51" t="n"/>
      <c r="J146" s="8" t="n"/>
    </row>
    <row r="147">
      <c r="A147" s="10" t="n">
        <v>45598</v>
      </c>
      <c r="B147" s="17">
        <f>D146</f>
        <v/>
      </c>
      <c r="C147" s="18">
        <f>1%*B147</f>
        <v/>
      </c>
      <c r="D147" s="17">
        <f>B147+C147</f>
        <v/>
      </c>
      <c r="E147" s="19" t="n"/>
      <c r="F147" s="67" t="n"/>
      <c r="G147" s="50" t="n"/>
      <c r="H147" s="50" t="n"/>
      <c r="I147" s="51" t="n"/>
      <c r="J147" s="8" t="n"/>
    </row>
    <row r="148">
      <c r="A148" s="10" t="n">
        <v>45599</v>
      </c>
      <c r="B148" s="17">
        <f>D147</f>
        <v/>
      </c>
      <c r="C148" s="18">
        <f>1%*B148</f>
        <v/>
      </c>
      <c r="D148" s="17">
        <f>B148+C148</f>
        <v/>
      </c>
      <c r="E148" s="19" t="n"/>
      <c r="F148" s="67" t="n"/>
      <c r="G148" s="50" t="n"/>
      <c r="H148" s="50" t="n"/>
      <c r="I148" s="51" t="n"/>
      <c r="J148" s="8" t="n"/>
    </row>
    <row r="149">
      <c r="A149" s="10" t="n">
        <v>45600</v>
      </c>
      <c r="B149" s="17">
        <f>D148</f>
        <v/>
      </c>
      <c r="C149" s="18">
        <f>1%*B149</f>
        <v/>
      </c>
      <c r="D149" s="17">
        <f>B149+C149</f>
        <v/>
      </c>
      <c r="E149" s="19" t="n"/>
      <c r="F149" s="67" t="n"/>
      <c r="G149" s="50" t="n"/>
      <c r="H149" s="50" t="n"/>
      <c r="I149" s="51" t="n"/>
      <c r="J149" s="8" t="n"/>
    </row>
    <row r="150">
      <c r="A150" s="10" t="n">
        <v>45601</v>
      </c>
      <c r="B150" s="17">
        <f>D149</f>
        <v/>
      </c>
      <c r="C150" s="18">
        <f>1%*B150</f>
        <v/>
      </c>
      <c r="D150" s="17">
        <f>B150+C150</f>
        <v/>
      </c>
      <c r="E150" s="19" t="n"/>
      <c r="F150" s="67" t="n"/>
      <c r="G150" s="50" t="n"/>
      <c r="H150" s="50" t="n"/>
      <c r="I150" s="51" t="n"/>
      <c r="J150" s="8" t="n"/>
    </row>
    <row r="151">
      <c r="A151" s="10" t="n">
        <v>45602</v>
      </c>
      <c r="B151" s="17">
        <f>D150</f>
        <v/>
      </c>
      <c r="C151" s="18">
        <f>1%*B151</f>
        <v/>
      </c>
      <c r="D151" s="17">
        <f>B151+C151</f>
        <v/>
      </c>
      <c r="E151" s="19" t="n"/>
      <c r="F151" s="67" t="n"/>
      <c r="G151" s="50" t="n"/>
      <c r="H151" s="50" t="n"/>
      <c r="I151" s="51" t="n"/>
      <c r="J151" s="8" t="n"/>
    </row>
    <row r="152">
      <c r="A152" s="10" t="n">
        <v>45603</v>
      </c>
      <c r="B152" s="17">
        <f>D151</f>
        <v/>
      </c>
      <c r="C152" s="18">
        <f>1%*B152</f>
        <v/>
      </c>
      <c r="D152" s="17">
        <f>B152+C152</f>
        <v/>
      </c>
      <c r="E152" s="19" t="n"/>
      <c r="F152" s="67" t="n"/>
      <c r="G152" s="50" t="n"/>
      <c r="H152" s="50" t="n"/>
      <c r="I152" s="51" t="n"/>
      <c r="J152" s="8" t="n"/>
    </row>
    <row r="153">
      <c r="A153" s="10" t="n">
        <v>45604</v>
      </c>
      <c r="B153" s="17">
        <f>D152</f>
        <v/>
      </c>
      <c r="C153" s="18">
        <f>1%*B153</f>
        <v/>
      </c>
      <c r="D153" s="17">
        <f>B153+C153</f>
        <v/>
      </c>
      <c r="E153" s="19" t="n"/>
      <c r="F153" s="67" t="n"/>
      <c r="G153" s="50" t="n"/>
      <c r="H153" s="50" t="n"/>
      <c r="I153" s="51" t="n"/>
      <c r="J153" s="8" t="n"/>
    </row>
    <row r="154">
      <c r="A154" s="10" t="n">
        <v>45605</v>
      </c>
      <c r="B154" s="17">
        <f>D153</f>
        <v/>
      </c>
      <c r="C154" s="18">
        <f>1%*B154</f>
        <v/>
      </c>
      <c r="D154" s="17">
        <f>B154+C154</f>
        <v/>
      </c>
      <c r="E154" s="19" t="n"/>
      <c r="F154" s="67" t="n"/>
      <c r="G154" s="50" t="n"/>
      <c r="H154" s="50" t="n"/>
      <c r="I154" s="51" t="n"/>
      <c r="J154" s="8" t="n"/>
    </row>
    <row r="155">
      <c r="A155" s="10" t="n">
        <v>45606</v>
      </c>
      <c r="B155" s="17">
        <f>D154</f>
        <v/>
      </c>
      <c r="C155" s="18">
        <f>1%*B155</f>
        <v/>
      </c>
      <c r="D155" s="17">
        <f>B155+C155</f>
        <v/>
      </c>
      <c r="E155" s="19" t="n"/>
      <c r="F155" s="67" t="n"/>
      <c r="G155" s="50" t="n"/>
      <c r="H155" s="50" t="n"/>
      <c r="I155" s="51" t="n"/>
      <c r="J155" s="8" t="n"/>
    </row>
    <row r="156">
      <c r="A156" s="10" t="n">
        <v>45607</v>
      </c>
      <c r="B156" s="17">
        <f>D155</f>
        <v/>
      </c>
      <c r="C156" s="18">
        <f>1%*B156</f>
        <v/>
      </c>
      <c r="D156" s="17">
        <f>B156+C156</f>
        <v/>
      </c>
      <c r="E156" s="19" t="n"/>
      <c r="F156" s="67" t="n"/>
      <c r="G156" s="50" t="n"/>
      <c r="H156" s="50" t="n"/>
      <c r="I156" s="51" t="n"/>
      <c r="J156" s="8" t="n"/>
    </row>
    <row r="157">
      <c r="A157" s="10" t="n">
        <v>45608</v>
      </c>
      <c r="B157" s="17">
        <f>D156</f>
        <v/>
      </c>
      <c r="C157" s="18">
        <f>1%*B157</f>
        <v/>
      </c>
      <c r="D157" s="17">
        <f>B157+C157</f>
        <v/>
      </c>
      <c r="E157" s="19" t="n"/>
      <c r="F157" s="67" t="n"/>
      <c r="G157" s="50" t="n"/>
      <c r="H157" s="50" t="n"/>
      <c r="I157" s="51" t="n"/>
      <c r="J157" s="8" t="n"/>
    </row>
    <row r="158">
      <c r="A158" s="10" t="n">
        <v>45609</v>
      </c>
      <c r="B158" s="17">
        <f>D157</f>
        <v/>
      </c>
      <c r="C158" s="18">
        <f>1%*B158</f>
        <v/>
      </c>
      <c r="D158" s="17">
        <f>B158+C158</f>
        <v/>
      </c>
      <c r="E158" s="19" t="n"/>
      <c r="F158" s="67" t="n"/>
      <c r="G158" s="50" t="n"/>
      <c r="H158" s="50" t="n"/>
      <c r="I158" s="51" t="n"/>
      <c r="J158" s="8" t="n"/>
    </row>
    <row r="159">
      <c r="A159" s="10" t="n">
        <v>45610</v>
      </c>
      <c r="B159" s="17">
        <f>D158</f>
        <v/>
      </c>
      <c r="C159" s="18">
        <f>1%*B159</f>
        <v/>
      </c>
      <c r="D159" s="17">
        <f>B159+C159</f>
        <v/>
      </c>
      <c r="E159" s="19" t="n"/>
      <c r="F159" s="67" t="n"/>
      <c r="G159" s="50" t="n"/>
      <c r="H159" s="50" t="n"/>
      <c r="I159" s="51" t="n"/>
      <c r="J159" s="8" t="n"/>
    </row>
    <row r="160">
      <c r="A160" s="10" t="n">
        <v>45611</v>
      </c>
      <c r="B160" s="17">
        <f>D159</f>
        <v/>
      </c>
      <c r="C160" s="18">
        <f>1%*B160</f>
        <v/>
      </c>
      <c r="D160" s="17">
        <f>B160+C160</f>
        <v/>
      </c>
      <c r="E160" s="19" t="n"/>
      <c r="F160" s="67" t="n"/>
      <c r="G160" s="50" t="n"/>
      <c r="H160" s="50" t="n"/>
      <c r="I160" s="51" t="n"/>
      <c r="J160" s="8" t="n"/>
    </row>
    <row r="161">
      <c r="A161" s="10" t="n">
        <v>45612</v>
      </c>
      <c r="B161" s="17">
        <f>D160</f>
        <v/>
      </c>
      <c r="C161" s="18">
        <f>1%*B161</f>
        <v/>
      </c>
      <c r="D161" s="17">
        <f>B161+C161</f>
        <v/>
      </c>
      <c r="E161" s="19" t="n"/>
      <c r="F161" s="67" t="n"/>
      <c r="G161" s="50" t="n"/>
      <c r="H161" s="50" t="n"/>
      <c r="I161" s="51" t="n"/>
      <c r="J161" s="8" t="n"/>
    </row>
    <row r="162">
      <c r="A162" s="10" t="n">
        <v>45613</v>
      </c>
      <c r="B162" s="17">
        <f>D161</f>
        <v/>
      </c>
      <c r="C162" s="18">
        <f>1%*B162</f>
        <v/>
      </c>
      <c r="D162" s="17">
        <f>B162+C162</f>
        <v/>
      </c>
      <c r="E162" s="19" t="n"/>
      <c r="F162" s="67" t="n"/>
      <c r="G162" s="50" t="n"/>
      <c r="H162" s="50" t="n"/>
      <c r="I162" s="51" t="n"/>
      <c r="J162" s="8" t="n"/>
    </row>
    <row r="163">
      <c r="A163" s="10" t="n">
        <v>45614</v>
      </c>
      <c r="B163" s="17">
        <f>D162</f>
        <v/>
      </c>
      <c r="C163" s="18">
        <f>1%*B163</f>
        <v/>
      </c>
      <c r="D163" s="17">
        <f>B163+C163</f>
        <v/>
      </c>
      <c r="E163" s="19" t="n"/>
      <c r="F163" s="67" t="n"/>
      <c r="G163" s="50" t="n"/>
      <c r="H163" s="50" t="n"/>
      <c r="I163" s="51" t="n"/>
      <c r="J163" s="8" t="n"/>
    </row>
    <row r="164">
      <c r="A164" s="10" t="n">
        <v>45615</v>
      </c>
      <c r="B164" s="17">
        <f>D163</f>
        <v/>
      </c>
      <c r="C164" s="18">
        <f>1%*B164</f>
        <v/>
      </c>
      <c r="D164" s="17">
        <f>B164+C164</f>
        <v/>
      </c>
      <c r="E164" s="19" t="n"/>
      <c r="F164" s="67" t="n"/>
      <c r="G164" s="50" t="n"/>
      <c r="H164" s="50" t="n"/>
      <c r="I164" s="51" t="n"/>
      <c r="J164" s="8" t="n"/>
    </row>
    <row r="165">
      <c r="A165" s="10" t="n">
        <v>45616</v>
      </c>
      <c r="B165" s="17">
        <f>D164</f>
        <v/>
      </c>
      <c r="C165" s="18">
        <f>1%*B165</f>
        <v/>
      </c>
      <c r="D165" s="17">
        <f>B165+C165</f>
        <v/>
      </c>
      <c r="E165" s="19" t="n"/>
      <c r="F165" s="67" t="n"/>
      <c r="G165" s="50" t="n"/>
      <c r="H165" s="50" t="n"/>
      <c r="I165" s="51" t="n"/>
      <c r="J165" s="8" t="n"/>
    </row>
    <row r="166">
      <c r="A166" s="10" t="n">
        <v>45617</v>
      </c>
      <c r="B166" s="17">
        <f>D165</f>
        <v/>
      </c>
      <c r="C166" s="18">
        <f>1%*B166</f>
        <v/>
      </c>
      <c r="D166" s="17">
        <f>B166+C166</f>
        <v/>
      </c>
      <c r="E166" s="19" t="n"/>
      <c r="F166" s="67" t="n"/>
      <c r="G166" s="50" t="n"/>
      <c r="H166" s="50" t="n"/>
      <c r="I166" s="51" t="n"/>
      <c r="J166" s="8" t="n"/>
    </row>
    <row r="167">
      <c r="A167" s="10" t="n">
        <v>45618</v>
      </c>
      <c r="B167" s="17">
        <f>D166</f>
        <v/>
      </c>
      <c r="C167" s="18">
        <f>1%*B167</f>
        <v/>
      </c>
      <c r="D167" s="17">
        <f>B167+C167</f>
        <v/>
      </c>
      <c r="E167" s="19" t="n"/>
      <c r="F167" s="67" t="n"/>
      <c r="G167" s="50" t="n"/>
      <c r="H167" s="50" t="n"/>
      <c r="I167" s="51" t="n"/>
      <c r="J167" s="8" t="n"/>
    </row>
    <row r="168">
      <c r="A168" s="10" t="n">
        <v>45619</v>
      </c>
      <c r="B168" s="17">
        <f>D167</f>
        <v/>
      </c>
      <c r="C168" s="18">
        <f>1%*B168</f>
        <v/>
      </c>
      <c r="D168" s="17">
        <f>B168+C168</f>
        <v/>
      </c>
      <c r="E168" s="19" t="n"/>
      <c r="F168" s="67" t="n"/>
      <c r="G168" s="50" t="n"/>
      <c r="H168" s="50" t="n"/>
      <c r="I168" s="51" t="n"/>
      <c r="J168" s="8" t="n"/>
    </row>
    <row r="169">
      <c r="A169" s="10" t="n">
        <v>45620</v>
      </c>
      <c r="B169" s="17">
        <f>D168</f>
        <v/>
      </c>
      <c r="C169" s="18">
        <f>1%*B169</f>
        <v/>
      </c>
      <c r="D169" s="17">
        <f>B169+C169</f>
        <v/>
      </c>
      <c r="E169" s="19" t="n"/>
      <c r="F169" s="67" t="n"/>
      <c r="G169" s="50" t="n"/>
      <c r="H169" s="50" t="n"/>
      <c r="I169" s="51" t="n"/>
      <c r="J169" s="8" t="n"/>
    </row>
    <row r="170">
      <c r="A170" s="10" t="n">
        <v>45621</v>
      </c>
      <c r="B170" s="17">
        <f>D169</f>
        <v/>
      </c>
      <c r="C170" s="18">
        <f>1%*B170</f>
        <v/>
      </c>
      <c r="D170" s="17">
        <f>B170+C170</f>
        <v/>
      </c>
      <c r="E170" s="19" t="n"/>
      <c r="F170" s="67" t="n"/>
      <c r="G170" s="50" t="n"/>
      <c r="H170" s="50" t="n"/>
      <c r="I170" s="51" t="n"/>
      <c r="J170" s="8" t="n"/>
    </row>
    <row r="171">
      <c r="A171" s="10" t="n">
        <v>45622</v>
      </c>
      <c r="B171" s="17">
        <f>D170</f>
        <v/>
      </c>
      <c r="C171" s="18">
        <f>1%*B171</f>
        <v/>
      </c>
      <c r="D171" s="17">
        <f>B171+C171</f>
        <v/>
      </c>
      <c r="E171" s="19" t="n"/>
      <c r="F171" s="67" t="n"/>
      <c r="G171" s="50" t="n"/>
      <c r="H171" s="50" t="n"/>
      <c r="I171" s="51" t="n"/>
      <c r="J171" s="8" t="n"/>
    </row>
    <row r="172">
      <c r="A172" s="10" t="n">
        <v>45623</v>
      </c>
      <c r="B172" s="17">
        <f>D171</f>
        <v/>
      </c>
      <c r="C172" s="18">
        <f>1%*B172</f>
        <v/>
      </c>
      <c r="D172" s="17">
        <f>B172+C172</f>
        <v/>
      </c>
      <c r="E172" s="19" t="n"/>
      <c r="F172" s="67" t="n"/>
      <c r="G172" s="50" t="n"/>
      <c r="H172" s="50" t="n"/>
      <c r="I172" s="51" t="n"/>
      <c r="J172" s="8" t="n"/>
    </row>
    <row r="173">
      <c r="A173" s="10" t="n">
        <v>45624</v>
      </c>
      <c r="B173" s="17">
        <f>D172</f>
        <v/>
      </c>
      <c r="C173" s="18">
        <f>1%*B173</f>
        <v/>
      </c>
      <c r="D173" s="17">
        <f>B173+C173</f>
        <v/>
      </c>
      <c r="E173" s="19" t="n"/>
      <c r="F173" s="67" t="n"/>
      <c r="G173" s="50" t="n"/>
      <c r="H173" s="50" t="n"/>
      <c r="I173" s="51" t="n"/>
      <c r="J173" s="8" t="n"/>
    </row>
    <row r="174">
      <c r="A174" s="10" t="n">
        <v>45625</v>
      </c>
      <c r="B174" s="17">
        <f>D173</f>
        <v/>
      </c>
      <c r="C174" s="18">
        <f>1%*B174</f>
        <v/>
      </c>
      <c r="D174" s="17">
        <f>B174+C174</f>
        <v/>
      </c>
      <c r="E174" s="19" t="n"/>
      <c r="F174" s="67" t="n"/>
      <c r="G174" s="50" t="n"/>
      <c r="H174" s="50" t="n"/>
      <c r="I174" s="51" t="n"/>
      <c r="J174" s="8" t="n"/>
    </row>
    <row r="175">
      <c r="A175" s="10" t="n">
        <v>45626</v>
      </c>
      <c r="B175" s="17">
        <f>D174</f>
        <v/>
      </c>
      <c r="C175" s="18">
        <f>1%*B175</f>
        <v/>
      </c>
      <c r="D175" s="17">
        <f>B175+C175</f>
        <v/>
      </c>
      <c r="E175" s="19" t="n"/>
      <c r="F175" s="67" t="n"/>
      <c r="G175" s="50" t="n"/>
      <c r="H175" s="50" t="n"/>
      <c r="I175" s="51" t="n"/>
      <c r="J175" s="8" t="n"/>
    </row>
    <row r="176">
      <c r="A176" s="10" t="n">
        <v>45627</v>
      </c>
      <c r="B176" s="17">
        <f>D175</f>
        <v/>
      </c>
      <c r="C176" s="18">
        <f>1%*B176</f>
        <v/>
      </c>
      <c r="D176" s="17">
        <f>B176+C176</f>
        <v/>
      </c>
      <c r="E176" s="19" t="n"/>
      <c r="F176" s="67" t="n"/>
      <c r="G176" s="50" t="n"/>
      <c r="H176" s="50" t="n"/>
      <c r="I176" s="51" t="n"/>
      <c r="J176" s="8" t="n"/>
    </row>
    <row r="177">
      <c r="A177" s="10" t="n">
        <v>45628</v>
      </c>
      <c r="B177" s="17">
        <f>D176</f>
        <v/>
      </c>
      <c r="C177" s="18">
        <f>1%*B177</f>
        <v/>
      </c>
      <c r="D177" s="17">
        <f>B177+C177</f>
        <v/>
      </c>
      <c r="E177" s="19" t="n"/>
      <c r="F177" s="67" t="n"/>
      <c r="G177" s="50" t="n"/>
      <c r="H177" s="50" t="n"/>
      <c r="I177" s="51" t="n"/>
      <c r="J177" s="8" t="n"/>
    </row>
    <row r="178">
      <c r="A178" s="10" t="n">
        <v>45629</v>
      </c>
      <c r="B178" s="17">
        <f>D177</f>
        <v/>
      </c>
      <c r="C178" s="18">
        <f>1%*B178</f>
        <v/>
      </c>
      <c r="D178" s="17">
        <f>B178+C178</f>
        <v/>
      </c>
      <c r="E178" s="19" t="n"/>
      <c r="F178" s="67" t="n"/>
      <c r="G178" s="50" t="n"/>
      <c r="H178" s="50" t="n"/>
      <c r="I178" s="51" t="n"/>
      <c r="J178" s="8" t="n"/>
    </row>
    <row r="179">
      <c r="A179" s="10" t="n">
        <v>45630</v>
      </c>
      <c r="B179" s="17">
        <f>D178</f>
        <v/>
      </c>
      <c r="C179" s="18">
        <f>1%*B179</f>
        <v/>
      </c>
      <c r="D179" s="17">
        <f>B179+C179</f>
        <v/>
      </c>
      <c r="E179" s="19" t="n"/>
      <c r="F179" s="67" t="n"/>
      <c r="G179" s="50" t="n"/>
      <c r="H179" s="50" t="n"/>
      <c r="I179" s="51" t="n"/>
      <c r="J179" s="8" t="n"/>
    </row>
    <row r="180">
      <c r="A180" s="10" t="n">
        <v>45631</v>
      </c>
      <c r="B180" s="17">
        <f>D179</f>
        <v/>
      </c>
      <c r="C180" s="18">
        <f>1%*B180</f>
        <v/>
      </c>
      <c r="D180" s="17">
        <f>B180+C180</f>
        <v/>
      </c>
      <c r="E180" s="19" t="n"/>
      <c r="F180" s="67" t="n"/>
      <c r="G180" s="50" t="n"/>
      <c r="H180" s="50" t="n"/>
      <c r="I180" s="51" t="n"/>
      <c r="J180" s="8" t="n"/>
    </row>
    <row r="181">
      <c r="A181" s="10" t="n">
        <v>45632</v>
      </c>
      <c r="B181" s="17">
        <f>D180</f>
        <v/>
      </c>
      <c r="C181" s="18">
        <f>1%*B181</f>
        <v/>
      </c>
      <c r="D181" s="17">
        <f>B181+C181</f>
        <v/>
      </c>
      <c r="E181" s="19" t="n"/>
      <c r="F181" s="67" t="n"/>
      <c r="G181" s="50" t="n"/>
      <c r="H181" s="50" t="n"/>
      <c r="I181" s="51" t="n"/>
      <c r="J181" s="8" t="n"/>
    </row>
    <row r="182">
      <c r="A182" s="10" t="n">
        <v>45633</v>
      </c>
      <c r="B182" s="17">
        <f>D181</f>
        <v/>
      </c>
      <c r="C182" s="18">
        <f>1%*B182</f>
        <v/>
      </c>
      <c r="D182" s="17">
        <f>B182+C182</f>
        <v/>
      </c>
      <c r="E182" s="19" t="n"/>
      <c r="F182" s="67" t="n"/>
      <c r="G182" s="50" t="n"/>
      <c r="H182" s="50" t="n"/>
      <c r="I182" s="51" t="n"/>
      <c r="J182" s="8" t="n"/>
    </row>
    <row r="183">
      <c r="A183" s="10" t="n">
        <v>45634</v>
      </c>
      <c r="B183" s="17">
        <f>D182</f>
        <v/>
      </c>
      <c r="C183" s="18">
        <f>1%*B183</f>
        <v/>
      </c>
      <c r="D183" s="17">
        <f>B183+C183</f>
        <v/>
      </c>
      <c r="E183" s="19" t="n"/>
      <c r="F183" s="67" t="n"/>
      <c r="G183" s="50" t="n"/>
      <c r="H183" s="50" t="n"/>
      <c r="I183" s="51" t="n"/>
      <c r="J183" s="8" t="n"/>
    </row>
    <row r="184">
      <c r="A184" s="10" t="n">
        <v>45635</v>
      </c>
      <c r="B184" s="17">
        <f>D183</f>
        <v/>
      </c>
      <c r="C184" s="18">
        <f>1%*B184</f>
        <v/>
      </c>
      <c r="D184" s="17">
        <f>B184+C184</f>
        <v/>
      </c>
      <c r="E184" s="19" t="n"/>
      <c r="F184" s="67" t="n"/>
      <c r="G184" s="50" t="n"/>
      <c r="H184" s="50" t="n"/>
      <c r="I184" s="51" t="n"/>
      <c r="J184" s="8" t="n"/>
    </row>
    <row r="185">
      <c r="A185" s="10" t="n">
        <v>45636</v>
      </c>
      <c r="B185" s="17">
        <f>D184</f>
        <v/>
      </c>
      <c r="C185" s="18">
        <f>1%*B185</f>
        <v/>
      </c>
      <c r="D185" s="17">
        <f>B185+C185</f>
        <v/>
      </c>
      <c r="E185" s="19" t="n"/>
      <c r="F185" s="67" t="n"/>
      <c r="G185" s="50" t="n"/>
      <c r="H185" s="50" t="n"/>
      <c r="I185" s="51" t="n"/>
      <c r="J185" s="8" t="n"/>
    </row>
    <row r="186">
      <c r="A186" s="10" t="n">
        <v>45637</v>
      </c>
      <c r="B186" s="17">
        <f>D185</f>
        <v/>
      </c>
      <c r="C186" s="18">
        <f>1%*B186</f>
        <v/>
      </c>
      <c r="D186" s="17">
        <f>B186+C186</f>
        <v/>
      </c>
      <c r="E186" s="19" t="n"/>
      <c r="F186" s="67" t="n"/>
      <c r="G186" s="50" t="n"/>
      <c r="H186" s="50" t="n"/>
      <c r="I186" s="51" t="n"/>
      <c r="J186" s="8" t="n"/>
    </row>
    <row r="187">
      <c r="A187" s="10" t="n">
        <v>45638</v>
      </c>
      <c r="B187" s="17">
        <f>D186</f>
        <v/>
      </c>
      <c r="C187" s="18">
        <f>1%*B187</f>
        <v/>
      </c>
      <c r="D187" s="17">
        <f>B187+C187</f>
        <v/>
      </c>
      <c r="E187" s="19" t="n"/>
      <c r="F187" s="67" t="n"/>
      <c r="G187" s="50" t="n"/>
      <c r="H187" s="50" t="n"/>
      <c r="I187" s="51" t="n"/>
      <c r="J187" s="8" t="n"/>
    </row>
    <row r="188">
      <c r="A188" s="10" t="n">
        <v>45639</v>
      </c>
      <c r="B188" s="17">
        <f>D187</f>
        <v/>
      </c>
      <c r="C188" s="18">
        <f>1%*B188</f>
        <v/>
      </c>
      <c r="D188" s="17">
        <f>B188+C188</f>
        <v/>
      </c>
      <c r="E188" s="19" t="n"/>
      <c r="F188" s="67" t="n"/>
      <c r="G188" s="50" t="n"/>
      <c r="H188" s="50" t="n"/>
      <c r="I188" s="51" t="n"/>
      <c r="J188" s="8" t="n"/>
    </row>
    <row r="189">
      <c r="A189" s="10" t="n">
        <v>45640</v>
      </c>
      <c r="B189" s="17">
        <f>D188</f>
        <v/>
      </c>
      <c r="C189" s="18">
        <f>1%*B189</f>
        <v/>
      </c>
      <c r="D189" s="17">
        <f>B189+C189</f>
        <v/>
      </c>
      <c r="E189" s="19" t="n"/>
      <c r="F189" s="67" t="n"/>
      <c r="G189" s="50" t="n"/>
      <c r="H189" s="50" t="n"/>
      <c r="I189" s="51" t="n"/>
      <c r="J189" s="8" t="n"/>
    </row>
    <row r="190">
      <c r="A190" s="10" t="n">
        <v>45641</v>
      </c>
      <c r="B190" s="17">
        <f>D189</f>
        <v/>
      </c>
      <c r="C190" s="18">
        <f>1%*B190</f>
        <v/>
      </c>
      <c r="D190" s="17">
        <f>B190+C190</f>
        <v/>
      </c>
      <c r="E190" s="19" t="n"/>
      <c r="F190" s="67" t="n"/>
      <c r="G190" s="50" t="n"/>
      <c r="H190" s="50" t="n"/>
      <c r="I190" s="51" t="n"/>
      <c r="J190" s="8" t="n"/>
    </row>
    <row r="191">
      <c r="A191" s="10" t="n">
        <v>45642</v>
      </c>
      <c r="B191" s="17">
        <f>D190</f>
        <v/>
      </c>
      <c r="C191" s="18">
        <f>1%*B191</f>
        <v/>
      </c>
      <c r="D191" s="17">
        <f>B191+C191</f>
        <v/>
      </c>
      <c r="E191" s="19" t="n"/>
      <c r="F191" s="67" t="n"/>
      <c r="G191" s="50" t="n"/>
      <c r="H191" s="50" t="n"/>
      <c r="I191" s="51" t="n"/>
      <c r="J191" s="8" t="n"/>
    </row>
    <row r="192">
      <c r="A192" s="10" t="n">
        <v>45643</v>
      </c>
      <c r="B192" s="17">
        <f>D191</f>
        <v/>
      </c>
      <c r="C192" s="18">
        <f>1%*B192</f>
        <v/>
      </c>
      <c r="D192" s="17">
        <f>B192+C192</f>
        <v/>
      </c>
      <c r="E192" s="19" t="n"/>
      <c r="F192" s="67" t="n"/>
      <c r="G192" s="50" t="n"/>
      <c r="H192" s="50" t="n"/>
      <c r="I192" s="51" t="n"/>
      <c r="J192" s="8" t="n"/>
    </row>
    <row r="193">
      <c r="A193" s="10" t="n">
        <v>45644</v>
      </c>
      <c r="B193" s="17">
        <f>D192</f>
        <v/>
      </c>
      <c r="C193" s="18">
        <f>1%*B193</f>
        <v/>
      </c>
      <c r="D193" s="17">
        <f>B193+C193</f>
        <v/>
      </c>
      <c r="E193" s="19" t="n"/>
      <c r="F193" s="67" t="n"/>
      <c r="G193" s="50" t="n"/>
      <c r="H193" s="50" t="n"/>
      <c r="I193" s="51" t="n"/>
      <c r="J193" s="8" t="n"/>
    </row>
    <row r="194">
      <c r="A194" s="10" t="n">
        <v>45645</v>
      </c>
      <c r="B194" s="17">
        <f>D193</f>
        <v/>
      </c>
      <c r="C194" s="18">
        <f>1%*B194</f>
        <v/>
      </c>
      <c r="D194" s="17">
        <f>B194+C194</f>
        <v/>
      </c>
      <c r="E194" s="19" t="n"/>
      <c r="F194" s="67" t="n"/>
      <c r="G194" s="50" t="n"/>
      <c r="H194" s="50" t="n"/>
      <c r="I194" s="51" t="n"/>
      <c r="J194" s="8" t="n"/>
    </row>
    <row r="195">
      <c r="A195" s="10" t="n">
        <v>45646</v>
      </c>
      <c r="B195" s="17">
        <f>D194</f>
        <v/>
      </c>
      <c r="C195" s="18">
        <f>1%*B195</f>
        <v/>
      </c>
      <c r="D195" s="17">
        <f>B195+C195</f>
        <v/>
      </c>
      <c r="E195" s="19" t="n"/>
      <c r="F195" s="67" t="n"/>
      <c r="G195" s="50" t="n"/>
      <c r="H195" s="50" t="n"/>
      <c r="I195" s="51" t="n"/>
      <c r="J195" s="8" t="n"/>
    </row>
    <row r="196">
      <c r="A196" s="10" t="n">
        <v>45647</v>
      </c>
      <c r="B196" s="17">
        <f>D195</f>
        <v/>
      </c>
      <c r="C196" s="18">
        <f>1%*B196</f>
        <v/>
      </c>
      <c r="D196" s="17">
        <f>B196+C196</f>
        <v/>
      </c>
      <c r="E196" s="19" t="n"/>
      <c r="F196" s="67" t="n"/>
      <c r="G196" s="50" t="n"/>
      <c r="H196" s="50" t="n"/>
      <c r="I196" s="51" t="n"/>
      <c r="J196" s="8" t="n"/>
    </row>
    <row r="197">
      <c r="A197" s="10" t="n">
        <v>45648</v>
      </c>
      <c r="B197" s="17">
        <f>D196</f>
        <v/>
      </c>
      <c r="C197" s="18">
        <f>1%*B197</f>
        <v/>
      </c>
      <c r="D197" s="17">
        <f>B197+C197</f>
        <v/>
      </c>
      <c r="E197" s="19" t="n"/>
      <c r="F197" s="67" t="n"/>
      <c r="G197" s="50" t="n"/>
      <c r="H197" s="50" t="n"/>
      <c r="I197" s="51" t="n"/>
      <c r="J197" s="8" t="n"/>
    </row>
    <row r="198">
      <c r="A198" s="10" t="n">
        <v>45649</v>
      </c>
      <c r="B198" s="17">
        <f>D197</f>
        <v/>
      </c>
      <c r="C198" s="18">
        <f>1%*B198</f>
        <v/>
      </c>
      <c r="D198" s="17">
        <f>B198+C198</f>
        <v/>
      </c>
      <c r="E198" s="19" t="n"/>
      <c r="F198" s="67" t="n"/>
      <c r="G198" s="50" t="n"/>
      <c r="H198" s="50" t="n"/>
      <c r="I198" s="51" t="n"/>
      <c r="J198" s="8" t="n"/>
    </row>
    <row r="199">
      <c r="A199" s="10" t="n">
        <v>45650</v>
      </c>
      <c r="B199" s="17">
        <f>D198</f>
        <v/>
      </c>
      <c r="C199" s="18">
        <f>1%*B199</f>
        <v/>
      </c>
      <c r="D199" s="17">
        <f>B199+C199</f>
        <v/>
      </c>
      <c r="E199" s="19" t="n"/>
      <c r="F199" s="67" t="n"/>
      <c r="G199" s="50" t="n"/>
      <c r="H199" s="50" t="n"/>
      <c r="I199" s="51" t="n"/>
      <c r="J199" s="8" t="n"/>
    </row>
    <row r="200">
      <c r="A200" s="10" t="n">
        <v>45651</v>
      </c>
      <c r="B200" s="17">
        <f>D199</f>
        <v/>
      </c>
      <c r="C200" s="18">
        <f>1%*B200</f>
        <v/>
      </c>
      <c r="D200" s="17">
        <f>B200+C200</f>
        <v/>
      </c>
      <c r="E200" s="19" t="n"/>
      <c r="F200" s="67" t="n"/>
      <c r="G200" s="50" t="n"/>
      <c r="H200" s="50" t="n"/>
      <c r="I200" s="51" t="n"/>
      <c r="J200" s="8" t="n"/>
    </row>
    <row r="201">
      <c r="A201" s="10" t="n">
        <v>45652</v>
      </c>
      <c r="B201" s="17">
        <f>D200</f>
        <v/>
      </c>
      <c r="C201" s="18">
        <f>1%*B201</f>
        <v/>
      </c>
      <c r="D201" s="17">
        <f>B201+C201</f>
        <v/>
      </c>
      <c r="E201" s="19" t="n"/>
      <c r="F201" s="67" t="n"/>
      <c r="G201" s="50" t="n"/>
      <c r="H201" s="50" t="n"/>
      <c r="I201" s="51" t="n"/>
      <c r="J201" s="8" t="n"/>
    </row>
    <row r="202">
      <c r="A202" s="10" t="n">
        <v>45653</v>
      </c>
      <c r="B202" s="17">
        <f>D201</f>
        <v/>
      </c>
      <c r="C202" s="18">
        <f>1%*B202</f>
        <v/>
      </c>
      <c r="D202" s="17">
        <f>B202+C202</f>
        <v/>
      </c>
      <c r="E202" s="19" t="n"/>
      <c r="F202" s="67" t="n"/>
      <c r="G202" s="50" t="n"/>
      <c r="H202" s="50" t="n"/>
      <c r="I202" s="51" t="n"/>
      <c r="J202" s="8" t="n"/>
    </row>
    <row r="203">
      <c r="A203" s="10" t="n">
        <v>45654</v>
      </c>
      <c r="B203" s="17">
        <f>D202</f>
        <v/>
      </c>
      <c r="C203" s="18">
        <f>1%*B203</f>
        <v/>
      </c>
      <c r="D203" s="17">
        <f>B203+C203</f>
        <v/>
      </c>
      <c r="E203" s="19" t="n"/>
      <c r="F203" s="67" t="n"/>
      <c r="G203" s="50" t="n"/>
      <c r="H203" s="50" t="n"/>
      <c r="I203" s="51" t="n"/>
      <c r="J203" s="8" t="n"/>
    </row>
    <row r="204">
      <c r="A204" s="10" t="n">
        <v>45655</v>
      </c>
      <c r="B204" s="17">
        <f>D203</f>
        <v/>
      </c>
      <c r="C204" s="18">
        <f>1%*B204</f>
        <v/>
      </c>
      <c r="D204" s="17">
        <f>B204+C204</f>
        <v/>
      </c>
      <c r="E204" s="19" t="n"/>
      <c r="F204" s="67" t="n"/>
      <c r="G204" s="50" t="n"/>
      <c r="H204" s="50" t="n"/>
      <c r="I204" s="51" t="n"/>
      <c r="J204" s="8" t="n"/>
    </row>
    <row r="205">
      <c r="A205" s="10" t="n">
        <v>45656</v>
      </c>
      <c r="B205" s="17">
        <f>D204</f>
        <v/>
      </c>
      <c r="C205" s="18">
        <f>1%*B205</f>
        <v/>
      </c>
      <c r="D205" s="17">
        <f>B205+C205</f>
        <v/>
      </c>
      <c r="E205" s="19" t="n"/>
      <c r="F205" s="67" t="n"/>
      <c r="G205" s="50" t="n"/>
      <c r="H205" s="50" t="n"/>
      <c r="I205" s="51" t="n"/>
      <c r="J205" s="8" t="n"/>
    </row>
    <row r="206">
      <c r="A206" s="10" t="n">
        <v>45657</v>
      </c>
      <c r="B206" s="17">
        <f>D205</f>
        <v/>
      </c>
      <c r="C206" s="18">
        <f>1%*B206</f>
        <v/>
      </c>
      <c r="D206" s="17">
        <f>B206+C206</f>
        <v/>
      </c>
      <c r="E206" s="19" t="n"/>
      <c r="F206" s="67" t="n"/>
      <c r="G206" s="50" t="n"/>
      <c r="H206" s="50" t="n"/>
      <c r="I206" s="51" t="n"/>
      <c r="J206" s="8" t="n"/>
    </row>
    <row r="207" ht="15.75" customHeight="1">
      <c r="A207" s="2" t="n"/>
    </row>
    <row r="209">
      <c r="D209" s="3" t="inlineStr">
        <is>
          <t>PASS</t>
        </is>
      </c>
      <c r="E209" s="1">
        <f>COUNTIF($E$2:$E$206,"PASS")</f>
        <v/>
      </c>
    </row>
    <row r="210">
      <c r="D210" s="3" t="inlineStr">
        <is>
          <t>NOT PASS</t>
        </is>
      </c>
      <c r="E210" s="1">
        <f>COUNTIF(E3:E207,"FAIL")</f>
        <v/>
      </c>
    </row>
    <row r="211">
      <c r="D211" s="3" t="inlineStr">
        <is>
          <t>WIN RATE</t>
        </is>
      </c>
      <c r="E211" s="104">
        <f>E209/SUM(E209:E210)*100%</f>
        <v/>
      </c>
    </row>
  </sheetData>
  <conditionalFormatting sqref="E1:E1048576">
    <cfRule type="containsText" priority="12" operator="containsText" dxfId="2" text="FAIL">
      <formula>NOT(ISERROR(SEARCH("FAIL",E1)))</formula>
    </cfRule>
    <cfRule type="containsText" priority="13" operator="containsText" dxfId="0" text="PASS">
      <formula>NOT(ISERROR(SEARCH("PASS",E1)))</formula>
    </cfRule>
  </conditionalFormatting>
  <conditionalFormatting sqref="G1:G1048576">
    <cfRule type="top10" rank="1" priority="1" dxfId="1" bottom="1"/>
    <cfRule type="top10" rank="1" priority="9" dxfId="35"/>
  </conditionalFormatting>
  <conditionalFormatting sqref="H2:H1048576">
    <cfRule type="cellIs" priority="5" operator="lessThan" dxfId="2">
      <formula>0</formula>
    </cfRule>
    <cfRule type="cellIs" priority="6" operator="greaterThan" dxfId="33">
      <formula>50</formula>
    </cfRule>
  </conditionalFormatting>
  <conditionalFormatting sqref="I1 I3:I1048576">
    <cfRule type="cellIs" priority="11" operator="lessThan" dxfId="2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M61"/>
  <sheetViews>
    <sheetView topLeftCell="A34" zoomScaleNormal="100" workbookViewId="0">
      <selection activeCell="A56" sqref="A56"/>
    </sheetView>
  </sheetViews>
  <sheetFormatPr baseColWidth="8" defaultColWidth="4.85546875" defaultRowHeight="15"/>
  <cols>
    <col width="8" customWidth="1" style="131" min="1" max="1"/>
    <col width="15.42578125" customWidth="1" style="131" min="2" max="2"/>
    <col width="16" customWidth="1" style="131" min="3" max="3"/>
    <col width="21" customWidth="1" style="131" min="4" max="4"/>
    <col width="40" customWidth="1" style="131" min="5" max="5"/>
    <col width="14.7109375" customWidth="1" style="132" min="6" max="6"/>
    <col width="34.42578125" customWidth="1" style="131" min="7" max="7"/>
    <col width="26.140625" customWidth="1" style="54" min="8" max="8"/>
    <col width="12.5703125" customWidth="1" style="131" min="9" max="9"/>
    <col width="20.85546875" customWidth="1" style="131" min="10" max="10"/>
    <col width="24.85546875" customWidth="1" style="54" min="11" max="11"/>
    <col width="30" customWidth="1" style="25" min="12" max="12"/>
    <col width="9.85546875" customWidth="1" style="29" min="13" max="13"/>
  </cols>
  <sheetData>
    <row r="1" ht="50.1" customFormat="1" customHeight="1" s="129">
      <c r="A1" s="128" t="inlineStr">
        <is>
          <t>HASIL</t>
        </is>
      </c>
      <c r="M1" s="70" t="n"/>
    </row>
    <row r="2" ht="35.1" customFormat="1" customHeight="1" s="5">
      <c r="A2" s="123" t="inlineStr">
        <is>
          <t>NO</t>
        </is>
      </c>
      <c r="B2" s="123" t="inlineStr">
        <is>
          <t>TGL</t>
        </is>
      </c>
      <c r="C2" s="123" t="inlineStr">
        <is>
          <t>TIER</t>
        </is>
      </c>
      <c r="D2" s="123" t="inlineStr">
        <is>
          <t>PLATFORM</t>
        </is>
      </c>
      <c r="E2" s="123" t="inlineStr">
        <is>
          <t>NAMA EVENT</t>
        </is>
      </c>
      <c r="F2" s="123" t="inlineStr">
        <is>
          <t>PROJEK</t>
        </is>
      </c>
      <c r="G2" s="108" t="n"/>
      <c r="H2" s="123" t="inlineStr">
        <is>
          <t>TOTAL GAIN</t>
        </is>
      </c>
      <c r="I2" s="123" t="inlineStr">
        <is>
          <t>AIRDROP</t>
        </is>
      </c>
      <c r="J2" s="108" t="n"/>
      <c r="K2" s="123" t="inlineStr">
        <is>
          <t>VALUE NOW</t>
        </is>
      </c>
      <c r="L2" s="65" t="inlineStr">
        <is>
          <t>SELISIH (GAIN - NOW)</t>
        </is>
      </c>
      <c r="M2" s="63" t="n"/>
    </row>
    <row r="3">
      <c r="A3" s="19" t="n">
        <v>1</v>
      </c>
      <c r="B3" s="73" t="n">
        <v>45452</v>
      </c>
      <c r="C3" s="19">
        <f>IF(H3&lt;10, "LOW", IF(H3&lt;=50, "MEDIUM", IF(H3&lt;=100, "HIGH", "JACKPOT")))</f>
        <v/>
      </c>
      <c r="D3" s="21" t="inlineStr">
        <is>
          <t>BYBIT</t>
        </is>
      </c>
      <c r="E3" s="18" t="inlineStr">
        <is>
          <t>Refferal Bonus</t>
        </is>
      </c>
      <c r="F3" s="83" t="inlineStr">
        <is>
          <t>USDT</t>
        </is>
      </c>
      <c r="G3" s="34">
        <f>IF(F3=KONVERSI!$D$2,KONVERSI!$C$2&amp;" ("&amp;KONVERSI!$D$2&amp;")",IF(F3=KONVERSI!$D$3,KONVERSI!$C$3&amp;" ("&amp;KONVERSI!$D$3&amp;")",IF(F3=KONVERSI!$D$4,KONVERSI!$C$4&amp;" ("&amp;KONVERSI!$D$4&amp;")",IF(F3=KONVERSI!$D$5,KONVERSI!$C$5&amp;" ("&amp;KONVERSI!$D$5&amp;")",IF(F3=KONVERSI!$D$6,KONVERSI!$C$6&amp;" ("&amp;KONVERSI!$D$6&amp;")",IF(F3=KONVERSI!$D$7,KONVERSI!$C$7&amp;" ("&amp;KONVERSI!$D$7&amp;")",IF(F3=KONVERSI!$D$8,KONVERSI!$C$8&amp;" ("&amp;KONVERSI!$D$8&amp;")",IF(F3=KONVERSI!$D$9,KONVERSI!$C$9&amp;" ("&amp;KONVERSI!$D$9&amp;")",IF(F3=KONVERSI!$D$10,KONVERSI!$C$10&amp;" ("&amp;KONVERSI!$D$10&amp;")",IF(F3=KONVERSI!$D$11,KONVERSI!$C$11&amp;" ("&amp;KONVERSI!$D$11&amp;")",IF(F3=KONVERSI!$D$12,KONVERSI!$C$12&amp;" ("&amp;KONVERSI!$D$12&amp;")",IF(F3=KONVERSI!$D$13,KONVERSI!$C$13&amp;" ("&amp;KONVERSI!$D$13&amp;")",IF(F3=KONVERSI!$D$14,KONVERSI!$C$14&amp;" ("&amp;KONVERSI!$D$14&amp;")",IF(F3=KONVERSI!$D$15,KONVERSI!$C$15&amp;" ("&amp;KONVERSI!$D$15&amp;")",IF(F3=KONVERSI!$D$16,KONVERSI!$C$16&amp;" ("&amp;KONVERSI!$D$16&amp;")",IF(F3=KONVERSI!$D$17,KONVERSI!$C$17&amp;" ("&amp;KONVERSI!$D$17&amp;")",IF(F3=KONVERSI!$D$18,KONVERSI!$C$18&amp;" ("&amp;KONVERSI!$D$18&amp;")",IF(F3=KONVERSI!$D$19,KONVERSI!$C$19&amp;" ("&amp;KONVERSI!$D$19&amp;")",IF(F3=KONVERSI!$D$20,KONVERSI!$C$20&amp;" ("&amp;KONVERSI!$D$20&amp;")",IF(F3=KONVERSI!$D$21,KONVERSI!$C$21&amp;" ("&amp;KONVERSI!$D$21&amp;")",IF(F3=KONVERSI!$D$22,KONVERSI!$C$22&amp;" ("&amp;KONVERSI!$D$22&amp;")",IF(F3=KONVERSI!$D$23,KONVERSI!$C$23&amp;" ("&amp;KONVERSI!$D$23&amp;")",IF(F3=KONVERSI!$D$24,KONVERSI!$C$24&amp;" ("&amp;KONVERSI!$D$24&amp;")",IF(F3=KONVERSI!$D$25,KONVERSI!$C$25&amp;" ("&amp;KONVERSI!$D$25&amp;")",IF(F3=KONVERSI!$D$26,KONVERSI!$C$26&amp;" ("&amp;KONVERSI!$D$26&amp;")",IF(F3=KONVERSI!$D$27,KONVERSI!$C$27&amp;" ("&amp;KONVERSI!$D$27&amp;")",IF(F3=KONVERSI!$D$28,KONVERSI!$C$28&amp;" ("&amp;KONVERSI!$D$28&amp;")",IF(F3=KONVERSI!$D$29,KONVERSI!$C$29&amp;" ("&amp;KONVERSI!$D$29&amp;")",IF(F3=KONVERSI!$D$30,KONVERSI!$C$30&amp;" ("&amp;KONVERSI!$D$30&amp;")",IF(F3=KONVERSI!$D$31,KONVERSI!$C$31&amp;" ("&amp;KONVERSI!$D$31&amp;")",IF(F3=KONVERSI!$D$32,KONVERSI!$C$32&amp;" ("&amp;KONVERSI!$D$32&amp;")",IF(F3=KONVERSI!$D$33,KONVERSI!$C$33&amp;" ("&amp;KONVERSI!$D$33&amp;")","Simbol tidak ditemukan")
)
)
)
))))))))))))))))))))))))))))</f>
        <v/>
      </c>
      <c r="H3" s="18" t="n">
        <v>0.43</v>
      </c>
      <c r="I3" s="64" t="n">
        <v>0.43</v>
      </c>
      <c r="J3" s="84" t="inlineStr">
        <is>
          <t>USDT</t>
        </is>
      </c>
      <c r="K3" s="18">
        <f>I3*M3</f>
        <v/>
      </c>
      <c r="L3" s="55">
        <f>H3-K3</f>
        <v/>
      </c>
      <c r="M3" s="29">
        <f>IF(J3="AARK",KONVERSI!$G$2,
IF(J3="ATH",KONVERSI!$G$3,
IF(J3="AURORA",KONVERSI!$G$4,
IF(J3="BUBBLE",KONVERSI!$G$5,
IF(J3="DEGEN",KONVERSI!$G$6,
IF(J3="HLG",KONVERSI!$G$7,
IF(J3="INTX",KONVERSI!$G$8,
IF(J3="IO",KONVERSI!$G$9,
IF(J3="MOG",KONVERSI!$G$10,
IF(J3="PIRATE",KONVERSI!$G$11,
IF(J3="RUBY",KONVERSI!$G$12,
IF(J3="SPEC",KONVERSI!$G$13,
IF(J3="TAIKO",KONVERSI!$G$14,
IF(J3="ULTI",KONVERSI!$G$15,
IF(J3="USDT",KONVERSI!$G$16,
IF(J3="XZK",KONVERSI!$G$17,
IF(J3="ZERO",KONVERSI!$G$18,
IF(J3="MON",KONVERSI!$G$19,
IF(J3="ELIX",KONVERSI!$G$20,
IF(J3="ZRO",KONVERSI!$G$21,
IF(J3="ZEX",KONVERSI!$G$22,
IF(J3="MCG",KONVERSI!$G$23,
IF(J3="PTC",KONVERSI!$G$24,
IF(J3="WELL",KONVERSI!$G$25,
IF(J3="NYAN",KONVERSI!$G$26,
IF(J3="MOCA",KONVERSI!$G$27,
IF(J3="DOP1",KONVERSI!$G$28,
IF(J3="UXLINK",KONVERSI!$G$29,
IF(J3="A8",KONVERSI!$G$30,
IF(J3="PIXFI",KONVERSI!$G$31,
IF(J3="FET",KONVERSI!$G$32,
"Simbol tidak ditemukan")))))))))))))))))))))))))))))))</f>
        <v/>
      </c>
    </row>
    <row r="4">
      <c r="A4" s="19" t="n">
        <v>2</v>
      </c>
      <c r="B4" s="73" t="n">
        <v>45455</v>
      </c>
      <c r="C4" s="19">
        <f>IF(H4&lt;10, "LOW", IF(H4&lt;=50, "MEDIUM", IF(H4&lt;=100, "HIGH", "JACKPOT")))</f>
        <v/>
      </c>
      <c r="D4" s="9" t="inlineStr">
        <is>
          <t>BYBIT</t>
        </is>
      </c>
      <c r="E4" s="19" t="inlineStr">
        <is>
          <t>ELIX Token Splash</t>
        </is>
      </c>
      <c r="F4" s="21" t="inlineStr">
        <is>
          <t>ELIX</t>
        </is>
      </c>
      <c r="G4" s="34">
        <f>IF(F4=KONVERSI!$D$2,KONVERSI!$C$2&amp;" ("&amp;KONVERSI!$D$2&amp;")",IF(F4=KONVERSI!$D$3,KONVERSI!$C$3&amp;" ("&amp;KONVERSI!$D$3&amp;")",IF(F4=KONVERSI!$D$4,KONVERSI!$C$4&amp;" ("&amp;KONVERSI!$D$4&amp;")",IF(F4=KONVERSI!$D$5,KONVERSI!$C$5&amp;" ("&amp;KONVERSI!$D$5&amp;")",IF(F4=KONVERSI!$D$6,KONVERSI!$C$6&amp;" ("&amp;KONVERSI!$D$6&amp;")",IF(F4=KONVERSI!$D$7,KONVERSI!$C$7&amp;" ("&amp;KONVERSI!$D$7&amp;")",IF(F4=KONVERSI!$D$8,KONVERSI!$C$8&amp;" ("&amp;KONVERSI!$D$8&amp;")",IF(F4=KONVERSI!$D$9,KONVERSI!$C$9&amp;" ("&amp;KONVERSI!$D$9&amp;")",IF(F4=KONVERSI!$D$10,KONVERSI!$C$10&amp;" ("&amp;KONVERSI!$D$10&amp;")",IF(F4=KONVERSI!$D$11,KONVERSI!$C$11&amp;" ("&amp;KONVERSI!$D$11&amp;")",IF(F4=KONVERSI!$D$12,KONVERSI!$C$12&amp;" ("&amp;KONVERSI!$D$12&amp;")",IF(F4=KONVERSI!$D$13,KONVERSI!$C$13&amp;" ("&amp;KONVERSI!$D$13&amp;")",IF(F4=KONVERSI!$D$14,KONVERSI!$C$14&amp;" ("&amp;KONVERSI!$D$14&amp;")",IF(F4=KONVERSI!$D$15,KONVERSI!$C$15&amp;" ("&amp;KONVERSI!$D$15&amp;")",IF(F4=KONVERSI!$D$16,KONVERSI!$C$16&amp;" ("&amp;KONVERSI!$D$16&amp;")",IF(F4=KONVERSI!$D$17,KONVERSI!$C$17&amp;" ("&amp;KONVERSI!$D$17&amp;")",IF(F4=KONVERSI!$D$18,KONVERSI!$C$18&amp;" ("&amp;KONVERSI!$D$18&amp;")",IF(F4=KONVERSI!$D$19,KONVERSI!$C$19&amp;" ("&amp;KONVERSI!$D$19&amp;")",IF(F4=KONVERSI!$D$20,KONVERSI!$C$20&amp;" ("&amp;KONVERSI!$D$20&amp;")",IF(F4=KONVERSI!$D$21,KONVERSI!$C$21&amp;" ("&amp;KONVERSI!$D$21&amp;")",IF(F4=KONVERSI!$D$22,KONVERSI!$C$22&amp;" ("&amp;KONVERSI!$D$22&amp;")",IF(F4=KONVERSI!$D$23,KONVERSI!$C$23&amp;" ("&amp;KONVERSI!$D$23&amp;")",IF(F4=KONVERSI!$D$24,KONVERSI!$C$24&amp;" ("&amp;KONVERSI!$D$24&amp;")",IF(F4=KONVERSI!$D$25,KONVERSI!$C$25&amp;" ("&amp;KONVERSI!$D$25&amp;")",IF(F4=KONVERSI!$D$26,KONVERSI!$C$26&amp;" ("&amp;KONVERSI!$D$26&amp;")",IF(F4=KONVERSI!$D$27,KONVERSI!$C$27&amp;" ("&amp;KONVERSI!$D$27&amp;")",IF(F4=KONVERSI!$D$28,KONVERSI!$C$28&amp;" ("&amp;KONVERSI!$D$28&amp;")",IF(F4=KONVERSI!$D$29,KONVERSI!$C$29&amp;" ("&amp;KONVERSI!$D$29&amp;")",IF(F4=KONVERSI!$D$30,KONVERSI!$C$30&amp;" ("&amp;KONVERSI!$D$30&amp;")",IF(F4=KONVERSI!$D$31,KONVERSI!$C$31&amp;" ("&amp;KONVERSI!$D$31&amp;")",IF(F4=KONVERSI!$D$32,KONVERSI!$C$32&amp;" ("&amp;KONVERSI!$D$32&amp;")",IF(F4=KONVERSI!$D$33,KONVERSI!$C$33&amp;" ("&amp;KONVERSI!$D$33&amp;")","Simbol tidak ditemukan")
)
)
)
))))))))))))))))))))))))))))</f>
        <v/>
      </c>
      <c r="H4" s="18" t="n">
        <v>0.32</v>
      </c>
      <c r="I4" s="64" t="n">
        <v>5.8322</v>
      </c>
      <c r="J4" s="9" t="inlineStr">
        <is>
          <t>ELIX</t>
        </is>
      </c>
      <c r="K4" s="18">
        <f>I4*M4</f>
        <v/>
      </c>
      <c r="L4" s="55">
        <f>H4-K4</f>
        <v/>
      </c>
      <c r="M4" s="29">
        <f>IF(J4="AARK",KONVERSI!$G$2,
IF(J4="ATH",KONVERSI!$G$3,
IF(J4="AURORA",KONVERSI!$G$4,
IF(J4="BUBBLE",KONVERSI!$G$5,
IF(J4="DEGEN",KONVERSI!$G$6,
IF(J4="HLG",KONVERSI!$G$7,
IF(J4="INTX",KONVERSI!$G$8,
IF(J4="IO",KONVERSI!$G$9,
IF(J4="MOG",KONVERSI!$G$10,
IF(J4="PIRATE",KONVERSI!$G$11,
IF(J4="RUBY",KONVERSI!$G$12,
IF(J4="SPEC",KONVERSI!$G$13,
IF(J4="TAIKO",KONVERSI!$G$14,
IF(J4="ULTI",KONVERSI!$G$15,
IF(J4="USDT",KONVERSI!$G$16,
IF(J4="XZK",KONVERSI!$G$17,
IF(J4="ZERO",KONVERSI!$G$18,
IF(J4="MON",KONVERSI!$G$19,
IF(J4="ELIX",KONVERSI!$G$20,
IF(J4="ZRO",KONVERSI!$G$21,
IF(J4="ZEX",KONVERSI!$G$22,
IF(J4="MCG",KONVERSI!$G$23,
IF(J4="PTC",KONVERSI!$G$24,
IF(J4="WELL",KONVERSI!$G$25,
IF(J4="NYAN",KONVERSI!$G$26,
IF(J4="MOCA",KONVERSI!$G$27,
IF(J4="DOP1",KONVERSI!$G$28,
IF(J4="UXLINK",KONVERSI!$G$29,
IF(J4="A8",KONVERSI!$G$30,
IF(J4="PIXFI",KONVERSI!$G$31,
IF(J4="FET",KONVERSI!$G$32,
"Simbol tidak ditemukan")))))))))))))))))))))))))))))))</f>
        <v/>
      </c>
    </row>
    <row r="5">
      <c r="A5" s="19" t="n">
        <v>3</v>
      </c>
      <c r="B5" s="59" t="n">
        <v>45456</v>
      </c>
      <c r="C5" s="19">
        <f>IF(H5&lt;10, "LOW", IF(H5&lt;=50, "MEDIUM", IF(H5&lt;=100, "HIGH", "JACKPOT")))</f>
        <v/>
      </c>
      <c r="D5" s="21" t="inlineStr">
        <is>
          <t>TAIKO</t>
        </is>
      </c>
      <c r="E5" s="19" t="inlineStr">
        <is>
          <t>Taiko Airdrop (TESTNET)</t>
        </is>
      </c>
      <c r="F5" s="21" t="inlineStr">
        <is>
          <t>TAIKO</t>
        </is>
      </c>
      <c r="G5" s="34">
        <f>IF(F5=KONVERSI!$D$2,KONVERSI!$C$2&amp;" ("&amp;KONVERSI!$D$2&amp;")",IF(F5=KONVERSI!$D$3,KONVERSI!$C$3&amp;" ("&amp;KONVERSI!$D$3&amp;")",IF(F5=KONVERSI!$D$4,KONVERSI!$C$4&amp;" ("&amp;KONVERSI!$D$4&amp;")",IF(F5=KONVERSI!$D$5,KONVERSI!$C$5&amp;" ("&amp;KONVERSI!$D$5&amp;")",IF(F5=KONVERSI!$D$6,KONVERSI!$C$6&amp;" ("&amp;KONVERSI!$D$6&amp;")",IF(F5=KONVERSI!$D$7,KONVERSI!$C$7&amp;" ("&amp;KONVERSI!$D$7&amp;")",IF(F5=KONVERSI!$D$8,KONVERSI!$C$8&amp;" ("&amp;KONVERSI!$D$8&amp;")",IF(F5=KONVERSI!$D$9,KONVERSI!$C$9&amp;" ("&amp;KONVERSI!$D$9&amp;")",IF(F5=KONVERSI!$D$10,KONVERSI!$C$10&amp;" ("&amp;KONVERSI!$D$10&amp;")",IF(F5=KONVERSI!$D$11,KONVERSI!$C$11&amp;" ("&amp;KONVERSI!$D$11&amp;")",IF(F5=KONVERSI!$D$12,KONVERSI!$C$12&amp;" ("&amp;KONVERSI!$D$12&amp;")",IF(F5=KONVERSI!$D$13,KONVERSI!$C$13&amp;" ("&amp;KONVERSI!$D$13&amp;")",IF(F5=KONVERSI!$D$14,KONVERSI!$C$14&amp;" ("&amp;KONVERSI!$D$14&amp;")",IF(F5=KONVERSI!$D$15,KONVERSI!$C$15&amp;" ("&amp;KONVERSI!$D$15&amp;")",IF(F5=KONVERSI!$D$16,KONVERSI!$C$16&amp;" ("&amp;KONVERSI!$D$16&amp;")",IF(F5=KONVERSI!$D$17,KONVERSI!$C$17&amp;" ("&amp;KONVERSI!$D$17&amp;")",IF(F5=KONVERSI!$D$18,KONVERSI!$C$18&amp;" ("&amp;KONVERSI!$D$18&amp;")",IF(F5=KONVERSI!$D$19,KONVERSI!$C$19&amp;" ("&amp;KONVERSI!$D$19&amp;")",IF(F5=KONVERSI!$D$20,KONVERSI!$C$20&amp;" ("&amp;KONVERSI!$D$20&amp;")",IF(F5=KONVERSI!$D$21,KONVERSI!$C$21&amp;" ("&amp;KONVERSI!$D$21&amp;")",IF(F5=KONVERSI!$D$22,KONVERSI!$C$22&amp;" ("&amp;KONVERSI!$D$22&amp;")",IF(F5=KONVERSI!$D$23,KONVERSI!$C$23&amp;" ("&amp;KONVERSI!$D$23&amp;")",IF(F5=KONVERSI!$D$24,KONVERSI!$C$24&amp;" ("&amp;KONVERSI!$D$24&amp;")",IF(F5=KONVERSI!$D$25,KONVERSI!$C$25&amp;" ("&amp;KONVERSI!$D$25&amp;")",IF(F5=KONVERSI!$D$26,KONVERSI!$C$26&amp;" ("&amp;KONVERSI!$D$26&amp;")",IF(F5=KONVERSI!$D$27,KONVERSI!$C$27&amp;" ("&amp;KONVERSI!$D$27&amp;")",IF(F5=KONVERSI!$D$28,KONVERSI!$C$28&amp;" ("&amp;KONVERSI!$D$28&amp;")",IF(F5=KONVERSI!$D$29,KONVERSI!$C$29&amp;" ("&amp;KONVERSI!$D$29&amp;")",IF(F5=KONVERSI!$D$30,KONVERSI!$C$30&amp;" ("&amp;KONVERSI!$D$30&amp;")",IF(F5=KONVERSI!$D$31,KONVERSI!$C$31&amp;" ("&amp;KONVERSI!$D$31&amp;")",IF(F5=KONVERSI!$D$32,KONVERSI!$C$32&amp;" ("&amp;KONVERSI!$D$32&amp;")",IF(F5=KONVERSI!$D$33,KONVERSI!$C$33&amp;" ("&amp;KONVERSI!$D$33&amp;")","Simbol tidak ditemukan")
)
)
)
))))))))))))))))))))))))))))</f>
        <v/>
      </c>
      <c r="H5" s="18" t="n">
        <v>1303</v>
      </c>
      <c r="I5" s="64" t="n">
        <v>576</v>
      </c>
      <c r="J5" s="21" t="inlineStr">
        <is>
          <t>TAIKO</t>
        </is>
      </c>
      <c r="K5" s="18">
        <f>I5*M5</f>
        <v/>
      </c>
      <c r="L5" s="55">
        <f>H5-K5</f>
        <v/>
      </c>
      <c r="M5" s="29">
        <f>IF(J5="AARK",KONVERSI!$G$2,
IF(J5="ATH",KONVERSI!$G$3,
IF(J5="AURORA",KONVERSI!$G$4,
IF(J5="BUBBLE",KONVERSI!$G$5,
IF(J5="DEGEN",KONVERSI!$G$6,
IF(J5="HLG",KONVERSI!$G$7,
IF(J5="INTX",KONVERSI!$G$8,
IF(J5="IO",KONVERSI!$G$9,
IF(J5="MOG",KONVERSI!$G$10,
IF(J5="PIRATE",KONVERSI!$G$11,
IF(J5="RUBY",KONVERSI!$G$12,
IF(J5="SPEC",KONVERSI!$G$13,
IF(J5="TAIKO",KONVERSI!$G$14,
IF(J5="ULTI",KONVERSI!$G$15,
IF(J5="USDT",KONVERSI!$G$16,
IF(J5="XZK",KONVERSI!$G$17,
IF(J5="ZERO",KONVERSI!$G$18,
IF(J5="MON",KONVERSI!$G$19,
IF(J5="ELIX",KONVERSI!$G$20,
IF(J5="ZRO",KONVERSI!$G$21,
IF(J5="ZEX",KONVERSI!$G$22,
IF(J5="MCG",KONVERSI!$G$23,
IF(J5="PTC",KONVERSI!$G$24,
IF(J5="WELL",KONVERSI!$G$25,
IF(J5="NYAN",KONVERSI!$G$26,
IF(J5="MOCA",KONVERSI!$G$27,
IF(J5="DOP1",KONVERSI!$G$28,
IF(J5="UXLINK",KONVERSI!$G$29,
IF(J5="A8",KONVERSI!$G$30,
IF(J5="PIXFI",KONVERSI!$G$31,
IF(J5="FET",KONVERSI!$G$32,
"Simbol tidak ditemukan")))))))))))))))))))))))))))))))</f>
        <v/>
      </c>
    </row>
    <row r="6">
      <c r="A6" s="19" t="n">
        <v>4</v>
      </c>
      <c r="B6" s="73" t="n">
        <v>45457</v>
      </c>
      <c r="C6" s="19">
        <f>IF(H6&lt;10, "LOW", IF(H6&lt;=50, "MEDIUM", IF(H6&lt;=100, "HIGH", "JACKPOT")))</f>
        <v/>
      </c>
      <c r="D6" s="9" t="inlineStr">
        <is>
          <t>BYBIT</t>
        </is>
      </c>
      <c r="E6" s="19" t="inlineStr">
        <is>
          <t>INTX Token Splash</t>
        </is>
      </c>
      <c r="F6" s="21" t="inlineStr">
        <is>
          <t>INTX</t>
        </is>
      </c>
      <c r="G6" s="34">
        <f>IF(F6=KONVERSI!$D$2,KONVERSI!$C$2&amp;" ("&amp;KONVERSI!$D$2&amp;")",IF(F6=KONVERSI!$D$3,KONVERSI!$C$3&amp;" ("&amp;KONVERSI!$D$3&amp;")",IF(F6=KONVERSI!$D$4,KONVERSI!$C$4&amp;" ("&amp;KONVERSI!$D$4&amp;")",IF(F6=KONVERSI!$D$5,KONVERSI!$C$5&amp;" ("&amp;KONVERSI!$D$5&amp;")",IF(F6=KONVERSI!$D$6,KONVERSI!$C$6&amp;" ("&amp;KONVERSI!$D$6&amp;")",IF(F6=KONVERSI!$D$7,KONVERSI!$C$7&amp;" ("&amp;KONVERSI!$D$7&amp;")",IF(F6=KONVERSI!$D$8,KONVERSI!$C$8&amp;" ("&amp;KONVERSI!$D$8&amp;")",IF(F6=KONVERSI!$D$9,KONVERSI!$C$9&amp;" ("&amp;KONVERSI!$D$9&amp;")",IF(F6=KONVERSI!$D$10,KONVERSI!$C$10&amp;" ("&amp;KONVERSI!$D$10&amp;")",IF(F6=KONVERSI!$D$11,KONVERSI!$C$11&amp;" ("&amp;KONVERSI!$D$11&amp;")",IF(F6=KONVERSI!$D$12,KONVERSI!$C$12&amp;" ("&amp;KONVERSI!$D$12&amp;")",IF(F6=KONVERSI!$D$13,KONVERSI!$C$13&amp;" ("&amp;KONVERSI!$D$13&amp;")",IF(F6=KONVERSI!$D$14,KONVERSI!$C$14&amp;" ("&amp;KONVERSI!$D$14&amp;")",IF(F6=KONVERSI!$D$15,KONVERSI!$C$15&amp;" ("&amp;KONVERSI!$D$15&amp;")",IF(F6=KONVERSI!$D$16,KONVERSI!$C$16&amp;" ("&amp;KONVERSI!$D$16&amp;")",IF(F6=KONVERSI!$D$17,KONVERSI!$C$17&amp;" ("&amp;KONVERSI!$D$17&amp;")",IF(F6=KONVERSI!$D$18,KONVERSI!$C$18&amp;" ("&amp;KONVERSI!$D$18&amp;")",IF(F6=KONVERSI!$D$19,KONVERSI!$C$19&amp;" ("&amp;KONVERSI!$D$19&amp;")",IF(F6=KONVERSI!$D$20,KONVERSI!$C$20&amp;" ("&amp;KONVERSI!$D$20&amp;")",IF(F6=KONVERSI!$D$21,KONVERSI!$C$21&amp;" ("&amp;KONVERSI!$D$21&amp;")",IF(F6=KONVERSI!$D$22,KONVERSI!$C$22&amp;" ("&amp;KONVERSI!$D$22&amp;")",IF(F6=KONVERSI!$D$23,KONVERSI!$C$23&amp;" ("&amp;KONVERSI!$D$23&amp;")",IF(F6=KONVERSI!$D$24,KONVERSI!$C$24&amp;" ("&amp;KONVERSI!$D$24&amp;")",IF(F6=KONVERSI!$D$25,KONVERSI!$C$25&amp;" ("&amp;KONVERSI!$D$25&amp;")",IF(F6=KONVERSI!$D$26,KONVERSI!$C$26&amp;" ("&amp;KONVERSI!$D$26&amp;")",IF(F6=KONVERSI!$D$27,KONVERSI!$C$27&amp;" ("&amp;KONVERSI!$D$27&amp;")",IF(F6=KONVERSI!$D$28,KONVERSI!$C$28&amp;" ("&amp;KONVERSI!$D$28&amp;")",IF(F6=KONVERSI!$D$29,KONVERSI!$C$29&amp;" ("&amp;KONVERSI!$D$29&amp;")",IF(F6=KONVERSI!$D$30,KONVERSI!$C$30&amp;" ("&amp;KONVERSI!$D$30&amp;")",IF(F6=KONVERSI!$D$31,KONVERSI!$C$31&amp;" ("&amp;KONVERSI!$D$31&amp;")",IF(F6=KONVERSI!$D$32,KONVERSI!$C$32&amp;" ("&amp;KONVERSI!$D$32&amp;")",IF(F6=KONVERSI!$D$33,KONVERSI!$C$33&amp;" ("&amp;KONVERSI!$D$33&amp;")","Simbol tidak ditemukan")
)
)
)
))))))))))))))))))))))))))))</f>
        <v/>
      </c>
      <c r="H6" s="18" t="n">
        <v>1.2405</v>
      </c>
      <c r="I6" s="64" t="n">
        <v>1.2405</v>
      </c>
      <c r="J6" s="9" t="inlineStr">
        <is>
          <t>USDT</t>
        </is>
      </c>
      <c r="K6" s="18">
        <f>I6*M6</f>
        <v/>
      </c>
      <c r="L6" s="55">
        <f>H6-K6</f>
        <v/>
      </c>
      <c r="M6" s="29">
        <f>IF(J6="AARK",KONVERSI!$G$2,
IF(J6="ATH",KONVERSI!$G$3,
IF(J6="AURORA",KONVERSI!$G$4,
IF(J6="BUBBLE",KONVERSI!$G$5,
IF(J6="DEGEN",KONVERSI!$G$6,
IF(J6="HLG",KONVERSI!$G$7,
IF(J6="INTX",KONVERSI!$G$8,
IF(J6="IO",KONVERSI!$G$9,
IF(J6="MOG",KONVERSI!$G$10,
IF(J6="PIRATE",KONVERSI!$G$11,
IF(J6="RUBY",KONVERSI!$G$12,
IF(J6="SPEC",KONVERSI!$G$13,
IF(J6="TAIKO",KONVERSI!$G$14,
IF(J6="ULTI",KONVERSI!$G$15,
IF(J6="USDT",KONVERSI!$G$16,
IF(J6="XZK",KONVERSI!$G$17,
IF(J6="ZERO",KONVERSI!$G$18,
IF(J6="MON",KONVERSI!$G$19,
IF(J6="ELIX",KONVERSI!$G$20,
IF(J6="ZRO",KONVERSI!$G$21,
IF(J6="ZEX",KONVERSI!$G$22,
IF(J6="MCG",KONVERSI!$G$23,
IF(J6="PTC",KONVERSI!$G$24,
IF(J6="WELL",KONVERSI!$G$25,
IF(J6="NYAN",KONVERSI!$G$26,
IF(J6="MOCA",KONVERSI!$G$27,
IF(J6="DOP1",KONVERSI!$G$28,
IF(J6="UXLINK",KONVERSI!$G$29,
IF(J6="A8",KONVERSI!$G$30,
IF(J6="PIXFI",KONVERSI!$G$31,
IF(J6="FET",KONVERSI!$G$32,
"Simbol tidak ditemukan")))))))))))))))))))))))))))))))</f>
        <v/>
      </c>
    </row>
    <row r="7">
      <c r="A7" s="19" t="n">
        <v>5</v>
      </c>
      <c r="B7" s="73" t="n">
        <v>45458</v>
      </c>
      <c r="C7" s="19">
        <f>IF(H7&lt;10, "LOW", IF(H7&lt;=50, "MEDIUM", IF(H7&lt;=100, "HIGH", "JACKPOT")))</f>
        <v/>
      </c>
      <c r="D7" s="9" t="inlineStr">
        <is>
          <t>BYBIT</t>
        </is>
      </c>
      <c r="E7" s="19" t="inlineStr">
        <is>
          <t>MON Token Splash</t>
        </is>
      </c>
      <c r="F7" s="9" t="inlineStr">
        <is>
          <t>MON</t>
        </is>
      </c>
      <c r="G7" s="34">
        <f>IF(F7=KONVERSI!$D$2,KONVERSI!$C$2&amp;" ("&amp;KONVERSI!$D$2&amp;")",IF(F7=KONVERSI!$D$3,KONVERSI!$C$3&amp;" ("&amp;KONVERSI!$D$3&amp;")",IF(F7=KONVERSI!$D$4,KONVERSI!$C$4&amp;" ("&amp;KONVERSI!$D$4&amp;")",IF(F7=KONVERSI!$D$5,KONVERSI!$C$5&amp;" ("&amp;KONVERSI!$D$5&amp;")",IF(F7=KONVERSI!$D$6,KONVERSI!$C$6&amp;" ("&amp;KONVERSI!$D$6&amp;")",IF(F7=KONVERSI!$D$7,KONVERSI!$C$7&amp;" ("&amp;KONVERSI!$D$7&amp;")",IF(F7=KONVERSI!$D$8,KONVERSI!$C$8&amp;" ("&amp;KONVERSI!$D$8&amp;")",IF(F7=KONVERSI!$D$9,KONVERSI!$C$9&amp;" ("&amp;KONVERSI!$D$9&amp;")",IF(F7=KONVERSI!$D$10,KONVERSI!$C$10&amp;" ("&amp;KONVERSI!$D$10&amp;")",IF(F7=KONVERSI!$D$11,KONVERSI!$C$11&amp;" ("&amp;KONVERSI!$D$11&amp;")",IF(F7=KONVERSI!$D$12,KONVERSI!$C$12&amp;" ("&amp;KONVERSI!$D$12&amp;")",IF(F7=KONVERSI!$D$13,KONVERSI!$C$13&amp;" ("&amp;KONVERSI!$D$13&amp;")",IF(F7=KONVERSI!$D$14,KONVERSI!$C$14&amp;" ("&amp;KONVERSI!$D$14&amp;")",IF(F7=KONVERSI!$D$15,KONVERSI!$C$15&amp;" ("&amp;KONVERSI!$D$15&amp;")",IF(F7=KONVERSI!$D$16,KONVERSI!$C$16&amp;" ("&amp;KONVERSI!$D$16&amp;")",IF(F7=KONVERSI!$D$17,KONVERSI!$C$17&amp;" ("&amp;KONVERSI!$D$17&amp;")",IF(F7=KONVERSI!$D$18,KONVERSI!$C$18&amp;" ("&amp;KONVERSI!$D$18&amp;")",IF(F7=KONVERSI!$D$19,KONVERSI!$C$19&amp;" ("&amp;KONVERSI!$D$19&amp;")",IF(F7=KONVERSI!$D$20,KONVERSI!$C$20&amp;" ("&amp;KONVERSI!$D$20&amp;")",IF(F7=KONVERSI!$D$21,KONVERSI!$C$21&amp;" ("&amp;KONVERSI!$D$21&amp;")",IF(F7=KONVERSI!$D$22,KONVERSI!$C$22&amp;" ("&amp;KONVERSI!$D$22&amp;")",IF(F7=KONVERSI!$D$23,KONVERSI!$C$23&amp;" ("&amp;KONVERSI!$D$23&amp;")",IF(F7=KONVERSI!$D$24,KONVERSI!$C$24&amp;" ("&amp;KONVERSI!$D$24&amp;")",IF(F7=KONVERSI!$D$25,KONVERSI!$C$25&amp;" ("&amp;KONVERSI!$D$25&amp;")",IF(F7=KONVERSI!$D$26,KONVERSI!$C$26&amp;" ("&amp;KONVERSI!$D$26&amp;")",IF(F7=KONVERSI!$D$27,KONVERSI!$C$27&amp;" ("&amp;KONVERSI!$D$27&amp;")",IF(F7=KONVERSI!$D$28,KONVERSI!$C$28&amp;" ("&amp;KONVERSI!$D$28&amp;")",IF(F7=KONVERSI!$D$29,KONVERSI!$C$29&amp;" ("&amp;KONVERSI!$D$29&amp;")",IF(F7=KONVERSI!$D$30,KONVERSI!$C$30&amp;" ("&amp;KONVERSI!$D$30&amp;")",IF(F7=KONVERSI!$D$31,KONVERSI!$C$31&amp;" ("&amp;KONVERSI!$D$31&amp;")",IF(F7=KONVERSI!$D$32,KONVERSI!$C$32&amp;" ("&amp;KONVERSI!$D$32&amp;")",IF(F7=KONVERSI!$D$33,KONVERSI!$C$33&amp;" ("&amp;KONVERSI!$D$33&amp;")","Simbol tidak ditemukan")
)
)
)
))))))))))))))))))))))))))))</f>
        <v/>
      </c>
      <c r="H7" s="18" t="n">
        <v>3</v>
      </c>
      <c r="I7" s="64">
        <f>H7</f>
        <v/>
      </c>
      <c r="J7" s="9" t="inlineStr">
        <is>
          <t>USDT</t>
        </is>
      </c>
      <c r="K7" s="18">
        <f>I7*M7</f>
        <v/>
      </c>
      <c r="L7" s="55">
        <f>H7-K7</f>
        <v/>
      </c>
      <c r="M7" s="29">
        <f>IF(J7="AARK",KONVERSI!$G$2,
IF(J7="ATH",KONVERSI!$G$3,
IF(J7="AURORA",KONVERSI!$G$4,
IF(J7="BUBBLE",KONVERSI!$G$5,
IF(J7="DEGEN",KONVERSI!$G$6,
IF(J7="HLG",KONVERSI!$G$7,
IF(J7="INTX",KONVERSI!$G$8,
IF(J7="IO",KONVERSI!$G$9,
IF(J7="MOG",KONVERSI!$G$10,
IF(J7="PIRATE",KONVERSI!$G$11,
IF(J7="RUBY",KONVERSI!$G$12,
IF(J7="SPEC",KONVERSI!$G$13,
IF(J7="TAIKO",KONVERSI!$G$14,
IF(J7="ULTI",KONVERSI!$G$15,
IF(J7="USDT",KONVERSI!$G$16,
IF(J7="XZK",KONVERSI!$G$17,
IF(J7="ZERO",KONVERSI!$G$18,
IF(J7="MON",KONVERSI!$G$19,
IF(J7="ELIX",KONVERSI!$G$20,
IF(J7="ZRO",KONVERSI!$G$21,
IF(J7="ZEX",KONVERSI!$G$22,
IF(J7="MCG",KONVERSI!$G$23,
IF(J7="PTC",KONVERSI!$G$24,
IF(J7="WELL",KONVERSI!$G$25,
IF(J7="NYAN",KONVERSI!$G$26,
IF(J7="MOCA",KONVERSI!$G$27,
IF(J7="DOP1",KONVERSI!$G$28,
IF(J7="UXLINK",KONVERSI!$G$29,
IF(J7="A8",KONVERSI!$G$30,
IF(J7="PIXFI",KONVERSI!$G$31,
IF(J7="FET",KONVERSI!$G$32,
"Simbol tidak ditemukan")))))))))))))))))))))))))))))))</f>
        <v/>
      </c>
    </row>
    <row r="8">
      <c r="A8" s="19" t="n">
        <v>6</v>
      </c>
      <c r="B8" s="73" t="n">
        <v>45461</v>
      </c>
      <c r="C8" s="19">
        <f>IF(H8&lt;10, "LOW", IF(H8&lt;=50, "MEDIUM", IF(H8&lt;=100, "HIGH", "JACKPOT")))</f>
        <v/>
      </c>
      <c r="D8" s="9" t="inlineStr">
        <is>
          <t>BYBIT</t>
        </is>
      </c>
      <c r="E8" s="19" t="inlineStr">
        <is>
          <t>DEGEN Token Splash</t>
        </is>
      </c>
      <c r="F8" s="9" t="inlineStr">
        <is>
          <t>DEGEN</t>
        </is>
      </c>
      <c r="G8" s="34">
        <f>IF(F8=KONVERSI!$D$2,KONVERSI!$C$2&amp;" ("&amp;KONVERSI!$D$2&amp;")",IF(F8=KONVERSI!$D$3,KONVERSI!$C$3&amp;" ("&amp;KONVERSI!$D$3&amp;")",IF(F8=KONVERSI!$D$4,KONVERSI!$C$4&amp;" ("&amp;KONVERSI!$D$4&amp;")",IF(F8=KONVERSI!$D$5,KONVERSI!$C$5&amp;" ("&amp;KONVERSI!$D$5&amp;")",IF(F8=KONVERSI!$D$6,KONVERSI!$C$6&amp;" ("&amp;KONVERSI!$D$6&amp;")",IF(F8=KONVERSI!$D$7,KONVERSI!$C$7&amp;" ("&amp;KONVERSI!$D$7&amp;")",IF(F8=KONVERSI!$D$8,KONVERSI!$C$8&amp;" ("&amp;KONVERSI!$D$8&amp;")",IF(F8=KONVERSI!$D$9,KONVERSI!$C$9&amp;" ("&amp;KONVERSI!$D$9&amp;")",IF(F8=KONVERSI!$D$10,KONVERSI!$C$10&amp;" ("&amp;KONVERSI!$D$10&amp;")",IF(F8=KONVERSI!$D$11,KONVERSI!$C$11&amp;" ("&amp;KONVERSI!$D$11&amp;")",IF(F8=KONVERSI!$D$12,KONVERSI!$C$12&amp;" ("&amp;KONVERSI!$D$12&amp;")",IF(F8=KONVERSI!$D$13,KONVERSI!$C$13&amp;" ("&amp;KONVERSI!$D$13&amp;")",IF(F8=KONVERSI!$D$14,KONVERSI!$C$14&amp;" ("&amp;KONVERSI!$D$14&amp;")",IF(F8=KONVERSI!$D$15,KONVERSI!$C$15&amp;" ("&amp;KONVERSI!$D$15&amp;")",IF(F8=KONVERSI!$D$16,KONVERSI!$C$16&amp;" ("&amp;KONVERSI!$D$16&amp;")",IF(F8=KONVERSI!$D$17,KONVERSI!$C$17&amp;" ("&amp;KONVERSI!$D$17&amp;")",IF(F8=KONVERSI!$D$18,KONVERSI!$C$18&amp;" ("&amp;KONVERSI!$D$18&amp;")",IF(F8=KONVERSI!$D$19,KONVERSI!$C$19&amp;" ("&amp;KONVERSI!$D$19&amp;")",IF(F8=KONVERSI!$D$20,KONVERSI!$C$20&amp;" ("&amp;KONVERSI!$D$20&amp;")",IF(F8=KONVERSI!$D$21,KONVERSI!$C$21&amp;" ("&amp;KONVERSI!$D$21&amp;")",IF(F8=KONVERSI!$D$22,KONVERSI!$C$22&amp;" ("&amp;KONVERSI!$D$22&amp;")",IF(F8=KONVERSI!$D$23,KONVERSI!$C$23&amp;" ("&amp;KONVERSI!$D$23&amp;")",IF(F8=KONVERSI!$D$24,KONVERSI!$C$24&amp;" ("&amp;KONVERSI!$D$24&amp;")",IF(F8=KONVERSI!$D$25,KONVERSI!$C$25&amp;" ("&amp;KONVERSI!$D$25&amp;")",IF(F8=KONVERSI!$D$26,KONVERSI!$C$26&amp;" ("&amp;KONVERSI!$D$26&amp;")",IF(F8=KONVERSI!$D$27,KONVERSI!$C$27&amp;" ("&amp;KONVERSI!$D$27&amp;")",IF(F8=KONVERSI!$D$28,KONVERSI!$C$28&amp;" ("&amp;KONVERSI!$D$28&amp;")",IF(F8=KONVERSI!$D$29,KONVERSI!$C$29&amp;" ("&amp;KONVERSI!$D$29&amp;")",IF(F8=KONVERSI!$D$30,KONVERSI!$C$30&amp;" ("&amp;KONVERSI!$D$30&amp;")",IF(F8=KONVERSI!$D$31,KONVERSI!$C$31&amp;" ("&amp;KONVERSI!$D$31&amp;")",IF(F8=KONVERSI!$D$32,KONVERSI!$C$32&amp;" ("&amp;KONVERSI!$D$32&amp;")",IF(F8=KONVERSI!$D$33,KONVERSI!$C$33&amp;" ("&amp;KONVERSI!$D$33&amp;")","Simbol tidak ditemukan")
)
)
)
))))))))))))))))))))))))))))</f>
        <v/>
      </c>
      <c r="H8" s="18" t="n">
        <v>2.27</v>
      </c>
      <c r="I8" s="64" t="n">
        <v>212.3359</v>
      </c>
      <c r="J8" s="9" t="inlineStr">
        <is>
          <t>DEGEN</t>
        </is>
      </c>
      <c r="K8" s="18">
        <f>I8*M8</f>
        <v/>
      </c>
      <c r="L8" s="55">
        <f>H8-K8</f>
        <v/>
      </c>
      <c r="M8" s="29">
        <f>IF(J8="AARK",KONVERSI!$G$2,
IF(J8="ATH",KONVERSI!$G$3,
IF(J8="AURORA",KONVERSI!$G$4,
IF(J8="BUBBLE",KONVERSI!$G$5,
IF(J8="DEGEN",KONVERSI!$G$6,
IF(J8="HLG",KONVERSI!$G$7,
IF(J8="INTX",KONVERSI!$G$8,
IF(J8="IO",KONVERSI!$G$9,
IF(J8="MOG",KONVERSI!$G$10,
IF(J8="PIRATE",KONVERSI!$G$11,
IF(J8="RUBY",KONVERSI!$G$12,
IF(J8="SPEC",KONVERSI!$G$13,
IF(J8="TAIKO",KONVERSI!$G$14,
IF(J8="ULTI",KONVERSI!$G$15,
IF(J8="USDT",KONVERSI!$G$16,
IF(J8="XZK",KONVERSI!$G$17,
IF(J8="ZERO",KONVERSI!$G$18,
IF(J8="MON",KONVERSI!$G$19,
IF(J8="ELIX",KONVERSI!$G$20,
IF(J8="ZRO",KONVERSI!$G$21,
IF(J8="ZEX",KONVERSI!$G$22,
IF(J8="MCG",KONVERSI!$G$23,
IF(J8="PTC",KONVERSI!$G$24,
IF(J8="WELL",KONVERSI!$G$25,
IF(J8="NYAN",KONVERSI!$G$26,
IF(J8="MOCA",KONVERSI!$G$27,
IF(J8="DOP1",KONVERSI!$G$28,
IF(J8="UXLINK",KONVERSI!$G$29,
IF(J8="A8",KONVERSI!$G$30,
IF(J8="PIXFI",KONVERSI!$G$31,
IF(J8="FET",KONVERSI!$G$32,
"Simbol tidak ditemukan")))))))))))))))))))))))))))))))</f>
        <v/>
      </c>
    </row>
    <row r="9">
      <c r="A9" s="19" t="n">
        <v>7</v>
      </c>
      <c r="B9" s="73" t="n">
        <v>45462</v>
      </c>
      <c r="C9" s="19">
        <f>IF(H9&lt;10, "LOW", IF(H9&lt;=50, "MEDIUM", IF(H9&lt;=100, "HIGH", "JACKPOT")))</f>
        <v/>
      </c>
      <c r="D9" s="9" t="inlineStr">
        <is>
          <t>BYBIT</t>
        </is>
      </c>
      <c r="E9" s="19" t="inlineStr">
        <is>
          <t>TAIKO Token Splash</t>
        </is>
      </c>
      <c r="F9" s="9" t="inlineStr">
        <is>
          <t>TAIKO</t>
        </is>
      </c>
      <c r="G9" s="34">
        <f>IF(F9=KONVERSI!$D$2,KONVERSI!$C$2&amp;" ("&amp;KONVERSI!$D$2&amp;")",IF(F9=KONVERSI!$D$3,KONVERSI!$C$3&amp;" ("&amp;KONVERSI!$D$3&amp;")",IF(F9=KONVERSI!$D$4,KONVERSI!$C$4&amp;" ("&amp;KONVERSI!$D$4&amp;")",IF(F9=KONVERSI!$D$5,KONVERSI!$C$5&amp;" ("&amp;KONVERSI!$D$5&amp;")",IF(F9=KONVERSI!$D$6,KONVERSI!$C$6&amp;" ("&amp;KONVERSI!$D$6&amp;")",IF(F9=KONVERSI!$D$7,KONVERSI!$C$7&amp;" ("&amp;KONVERSI!$D$7&amp;")",IF(F9=KONVERSI!$D$8,KONVERSI!$C$8&amp;" ("&amp;KONVERSI!$D$8&amp;")",IF(F9=KONVERSI!$D$9,KONVERSI!$C$9&amp;" ("&amp;KONVERSI!$D$9&amp;")",IF(F9=KONVERSI!$D$10,KONVERSI!$C$10&amp;" ("&amp;KONVERSI!$D$10&amp;")",IF(F9=KONVERSI!$D$11,KONVERSI!$C$11&amp;" ("&amp;KONVERSI!$D$11&amp;")",IF(F9=KONVERSI!$D$12,KONVERSI!$C$12&amp;" ("&amp;KONVERSI!$D$12&amp;")",IF(F9=KONVERSI!$D$13,KONVERSI!$C$13&amp;" ("&amp;KONVERSI!$D$13&amp;")",IF(F9=KONVERSI!$D$14,KONVERSI!$C$14&amp;" ("&amp;KONVERSI!$D$14&amp;")",IF(F9=KONVERSI!$D$15,KONVERSI!$C$15&amp;" ("&amp;KONVERSI!$D$15&amp;")",IF(F9=KONVERSI!$D$16,KONVERSI!$C$16&amp;" ("&amp;KONVERSI!$D$16&amp;")",IF(F9=KONVERSI!$D$17,KONVERSI!$C$17&amp;" ("&amp;KONVERSI!$D$17&amp;")",IF(F9=KONVERSI!$D$18,KONVERSI!$C$18&amp;" ("&amp;KONVERSI!$D$18&amp;")",IF(F9=KONVERSI!$D$19,KONVERSI!$C$19&amp;" ("&amp;KONVERSI!$D$19&amp;")",IF(F9=KONVERSI!$D$20,KONVERSI!$C$20&amp;" ("&amp;KONVERSI!$D$20&amp;")",IF(F9=KONVERSI!$D$21,KONVERSI!$C$21&amp;" ("&amp;KONVERSI!$D$21&amp;")",IF(F9=KONVERSI!$D$22,KONVERSI!$C$22&amp;" ("&amp;KONVERSI!$D$22&amp;")",IF(F9=KONVERSI!$D$23,KONVERSI!$C$23&amp;" ("&amp;KONVERSI!$D$23&amp;")",IF(F9=KONVERSI!$D$24,KONVERSI!$C$24&amp;" ("&amp;KONVERSI!$D$24&amp;")",IF(F9=KONVERSI!$D$25,KONVERSI!$C$25&amp;" ("&amp;KONVERSI!$D$25&amp;")",IF(F9=KONVERSI!$D$26,KONVERSI!$C$26&amp;" ("&amp;KONVERSI!$D$26&amp;")",IF(F9=KONVERSI!$D$27,KONVERSI!$C$27&amp;" ("&amp;KONVERSI!$D$27&amp;")",IF(F9=KONVERSI!$D$28,KONVERSI!$C$28&amp;" ("&amp;KONVERSI!$D$28&amp;")",IF(F9=KONVERSI!$D$29,KONVERSI!$C$29&amp;" ("&amp;KONVERSI!$D$29&amp;")",IF(F9=KONVERSI!$D$30,KONVERSI!$C$30&amp;" ("&amp;KONVERSI!$D$30&amp;")",IF(F9=KONVERSI!$D$31,KONVERSI!$C$31&amp;" ("&amp;KONVERSI!$D$31&amp;")",IF(F9=KONVERSI!$D$32,KONVERSI!$C$32&amp;" ("&amp;KONVERSI!$D$32&amp;")",IF(F9=KONVERSI!$D$33,KONVERSI!$C$33&amp;" ("&amp;KONVERSI!$D$33&amp;")","Simbol tidak ditemukan")
)
)
)
))))))))))))))))))))))))))))</f>
        <v/>
      </c>
      <c r="H9" s="18" t="n">
        <v>21.1695</v>
      </c>
      <c r="I9" s="64" t="n">
        <v>21.17</v>
      </c>
      <c r="J9" s="9" t="inlineStr">
        <is>
          <t>USDT</t>
        </is>
      </c>
      <c r="K9" s="18">
        <f>I9*M9</f>
        <v/>
      </c>
      <c r="L9" s="55">
        <f>H9-K9</f>
        <v/>
      </c>
      <c r="M9" s="29">
        <f>IF(J9="AARK",KONVERSI!$G$2,
IF(J9="ATH",KONVERSI!$G$3,
IF(J9="AURORA",KONVERSI!$G$4,
IF(J9="BUBBLE",KONVERSI!$G$5,
IF(J9="DEGEN",KONVERSI!$G$6,
IF(J9="HLG",KONVERSI!$G$7,
IF(J9="INTX",KONVERSI!$G$8,
IF(J9="IO",KONVERSI!$G$9,
IF(J9="MOG",KONVERSI!$G$10,
IF(J9="PIRATE",KONVERSI!$G$11,
IF(J9="RUBY",KONVERSI!$G$12,
IF(J9="SPEC",KONVERSI!$G$13,
IF(J9="TAIKO",KONVERSI!$G$14,
IF(J9="ULTI",KONVERSI!$G$15,
IF(J9="USDT",KONVERSI!$G$16,
IF(J9="XZK",KONVERSI!$G$17,
IF(J9="ZERO",KONVERSI!$G$18,
IF(J9="MON",KONVERSI!$G$19,
IF(J9="ELIX",KONVERSI!$G$20,
IF(J9="ZRO",KONVERSI!$G$21,
IF(J9="ZEX",KONVERSI!$G$22,
IF(J9="MCG",KONVERSI!$G$23,
IF(J9="PTC",KONVERSI!$G$24,
IF(J9="WELL",KONVERSI!$G$25,
IF(J9="NYAN",KONVERSI!$G$26,
IF(J9="MOCA",KONVERSI!$G$27,
IF(J9="DOP1",KONVERSI!$G$28,
IF(J9="UXLINK",KONVERSI!$G$29,
IF(J9="A8",KONVERSI!$G$30,
IF(J9="PIXFI",KONVERSI!$G$31,
IF(J9="FET",KONVERSI!$G$32,
"Simbol tidak ditemukan")))))))))))))))))))))))))))))))</f>
        <v/>
      </c>
    </row>
    <row r="10">
      <c r="A10" s="19" t="n">
        <v>8</v>
      </c>
      <c r="B10" s="73" t="n">
        <v>45463</v>
      </c>
      <c r="C10" s="19">
        <f>IF(H10&lt;10, "LOW", IF(H10&lt;=50, "MEDIUM", IF(H10&lt;=100, "HIGH", "JACKPOT")))</f>
        <v/>
      </c>
      <c r="D10" s="9" t="inlineStr">
        <is>
          <t>LAYERZERO</t>
        </is>
      </c>
      <c r="E10" s="19" t="inlineStr">
        <is>
          <t>Layerzero (ZRO) Airdrop</t>
        </is>
      </c>
      <c r="F10" s="21" t="inlineStr">
        <is>
          <t>ZRO</t>
        </is>
      </c>
      <c r="G10" s="34">
        <f>IF(F10=KONVERSI!$D$2,KONVERSI!$C$2&amp;" ("&amp;KONVERSI!$D$2&amp;")",IF(F10=KONVERSI!$D$3,KONVERSI!$C$3&amp;" ("&amp;KONVERSI!$D$3&amp;")",IF(F10=KONVERSI!$D$4,KONVERSI!$C$4&amp;" ("&amp;KONVERSI!$D$4&amp;")",IF(F10=KONVERSI!$D$5,KONVERSI!$C$5&amp;" ("&amp;KONVERSI!$D$5&amp;")",IF(F10=KONVERSI!$D$6,KONVERSI!$C$6&amp;" ("&amp;KONVERSI!$D$6&amp;")",IF(F10=KONVERSI!$D$7,KONVERSI!$C$7&amp;" ("&amp;KONVERSI!$D$7&amp;")",IF(F10=KONVERSI!$D$8,KONVERSI!$C$8&amp;" ("&amp;KONVERSI!$D$8&amp;")",IF(F10=KONVERSI!$D$9,KONVERSI!$C$9&amp;" ("&amp;KONVERSI!$D$9&amp;")",IF(F10=KONVERSI!$D$10,KONVERSI!$C$10&amp;" ("&amp;KONVERSI!$D$10&amp;")",IF(F10=KONVERSI!$D$11,KONVERSI!$C$11&amp;" ("&amp;KONVERSI!$D$11&amp;")",IF(F10=KONVERSI!$D$12,KONVERSI!$C$12&amp;" ("&amp;KONVERSI!$D$12&amp;")",IF(F10=KONVERSI!$D$13,KONVERSI!$C$13&amp;" ("&amp;KONVERSI!$D$13&amp;")",IF(F10=KONVERSI!$D$14,KONVERSI!$C$14&amp;" ("&amp;KONVERSI!$D$14&amp;")",IF(F10=KONVERSI!$D$15,KONVERSI!$C$15&amp;" ("&amp;KONVERSI!$D$15&amp;")",IF(F10=KONVERSI!$D$16,KONVERSI!$C$16&amp;" ("&amp;KONVERSI!$D$16&amp;")",IF(F10=KONVERSI!$D$17,KONVERSI!$C$17&amp;" ("&amp;KONVERSI!$D$17&amp;")",IF(F10=KONVERSI!$D$18,KONVERSI!$C$18&amp;" ("&amp;KONVERSI!$D$18&amp;")",IF(F10=KONVERSI!$D$19,KONVERSI!$C$19&amp;" ("&amp;KONVERSI!$D$19&amp;")",IF(F10=KONVERSI!$D$20,KONVERSI!$C$20&amp;" ("&amp;KONVERSI!$D$20&amp;")",IF(F10=KONVERSI!$D$21,KONVERSI!$C$21&amp;" ("&amp;KONVERSI!$D$21&amp;")",IF(F10=KONVERSI!$D$22,KONVERSI!$C$22&amp;" ("&amp;KONVERSI!$D$22&amp;")",IF(F10=KONVERSI!$D$23,KONVERSI!$C$23&amp;" ("&amp;KONVERSI!$D$23&amp;")",IF(F10=KONVERSI!$D$24,KONVERSI!$C$24&amp;" ("&amp;KONVERSI!$D$24&amp;")",IF(F10=KONVERSI!$D$25,KONVERSI!$C$25&amp;" ("&amp;KONVERSI!$D$25&amp;")",IF(F10=KONVERSI!$D$26,KONVERSI!$C$26&amp;" ("&amp;KONVERSI!$D$26&amp;")",IF(F10=KONVERSI!$D$27,KONVERSI!$C$27&amp;" ("&amp;KONVERSI!$D$27&amp;")",IF(F10=KONVERSI!$D$28,KONVERSI!$C$28&amp;" ("&amp;KONVERSI!$D$28&amp;")",IF(F10=KONVERSI!$D$29,KONVERSI!$C$29&amp;" ("&amp;KONVERSI!$D$29&amp;")",IF(F10=KONVERSI!$D$30,KONVERSI!$C$30&amp;" ("&amp;KONVERSI!$D$30&amp;")",IF(F10=KONVERSI!$D$31,KONVERSI!$C$31&amp;" ("&amp;KONVERSI!$D$31&amp;")",IF(F10=KONVERSI!$D$32,KONVERSI!$C$32&amp;" ("&amp;KONVERSI!$D$32&amp;")",IF(F10=KONVERSI!$D$33,KONVERSI!$C$33&amp;" ("&amp;KONVERSI!$D$33&amp;")","Simbol tidak ditemukan")
)
)
)
))))))))))))))))))))))))))))</f>
        <v/>
      </c>
      <c r="H10" s="18" t="n">
        <v>464</v>
      </c>
      <c r="I10" s="64" t="n">
        <v>142.2</v>
      </c>
      <c r="J10" s="9" t="inlineStr">
        <is>
          <t>ZRO</t>
        </is>
      </c>
      <c r="K10" s="18">
        <f>I10*M10</f>
        <v/>
      </c>
      <c r="L10" s="55">
        <f>H10-K10</f>
        <v/>
      </c>
      <c r="M10" s="29">
        <f>IF(J10="AARK",KONVERSI!$G$2,
IF(J10="ATH",KONVERSI!$G$3,
IF(J10="AURORA",KONVERSI!$G$4,
IF(J10="BUBBLE",KONVERSI!$G$5,
IF(J10="DEGEN",KONVERSI!$G$6,
IF(J10="HLG",KONVERSI!$G$7,
IF(J10="INTX",KONVERSI!$G$8,
IF(J10="IO",KONVERSI!$G$9,
IF(J10="MOG",KONVERSI!$G$10,
IF(J10="PIRATE",KONVERSI!$G$11,
IF(J10="RUBY",KONVERSI!$G$12,
IF(J10="SPEC",KONVERSI!$G$13,
IF(J10="TAIKO",KONVERSI!$G$14,
IF(J10="ULTI",KONVERSI!$G$15,
IF(J10="USDT",KONVERSI!$G$16,
IF(J10="XZK",KONVERSI!$G$17,
IF(J10="ZERO",KONVERSI!$G$18,
IF(J10="MON",KONVERSI!$G$19,
IF(J10="ELIX",KONVERSI!$G$20,
IF(J10="ZRO",KONVERSI!$G$21,
IF(J10="ZEX",KONVERSI!$G$22,
IF(J10="MCG",KONVERSI!$G$23,
IF(J10="PTC",KONVERSI!$G$24,
IF(J10="WELL",KONVERSI!$G$25,
IF(J10="NYAN",KONVERSI!$G$26,
IF(J10="MOCA",KONVERSI!$G$27,
IF(J10="DOP1",KONVERSI!$G$28,
IF(J10="UXLINK",KONVERSI!$G$29,
IF(J10="A8",KONVERSI!$G$30,
IF(J10="PIXFI",KONVERSI!$G$31,
IF(J10="FET",KONVERSI!$G$32,
"Simbol tidak ditemukan")))))))))))))))))))))))))))))))</f>
        <v/>
      </c>
    </row>
    <row r="11">
      <c r="A11" s="19" t="n">
        <v>9</v>
      </c>
      <c r="B11" s="73" t="n">
        <v>45463</v>
      </c>
      <c r="C11" s="19">
        <f>IF(H11&lt;10, "LOW", IF(H11&lt;=50, "MEDIUM", IF(H11&lt;=100, "HIGH", "JACKPOT")))</f>
        <v/>
      </c>
      <c r="D11" s="9" t="inlineStr">
        <is>
          <t>BYBIT</t>
        </is>
      </c>
      <c r="E11" s="19" t="inlineStr">
        <is>
          <t>AURORA Token Splash</t>
        </is>
      </c>
      <c r="F11" s="21" t="inlineStr">
        <is>
          <t>AURORA</t>
        </is>
      </c>
      <c r="G11" s="34">
        <f>IF(F11=KONVERSI!$D$2,KONVERSI!$C$2&amp;" ("&amp;KONVERSI!$D$2&amp;")",IF(F11=KONVERSI!$D$3,KONVERSI!$C$3&amp;" ("&amp;KONVERSI!$D$3&amp;")",IF(F11=KONVERSI!$D$4,KONVERSI!$C$4&amp;" ("&amp;KONVERSI!$D$4&amp;")",IF(F11=KONVERSI!$D$5,KONVERSI!$C$5&amp;" ("&amp;KONVERSI!$D$5&amp;")",IF(F11=KONVERSI!$D$6,KONVERSI!$C$6&amp;" ("&amp;KONVERSI!$D$6&amp;")",IF(F11=KONVERSI!$D$7,KONVERSI!$C$7&amp;" ("&amp;KONVERSI!$D$7&amp;")",IF(F11=KONVERSI!$D$8,KONVERSI!$C$8&amp;" ("&amp;KONVERSI!$D$8&amp;")",IF(F11=KONVERSI!$D$9,KONVERSI!$C$9&amp;" ("&amp;KONVERSI!$D$9&amp;")",IF(F11=KONVERSI!$D$10,KONVERSI!$C$10&amp;" ("&amp;KONVERSI!$D$10&amp;")",IF(F11=KONVERSI!$D$11,KONVERSI!$C$11&amp;" ("&amp;KONVERSI!$D$11&amp;")",IF(F11=KONVERSI!$D$12,KONVERSI!$C$12&amp;" ("&amp;KONVERSI!$D$12&amp;")",IF(F11=KONVERSI!$D$13,KONVERSI!$C$13&amp;" ("&amp;KONVERSI!$D$13&amp;")",IF(F11=KONVERSI!$D$14,KONVERSI!$C$14&amp;" ("&amp;KONVERSI!$D$14&amp;")",IF(F11=KONVERSI!$D$15,KONVERSI!$C$15&amp;" ("&amp;KONVERSI!$D$15&amp;")",IF(F11=KONVERSI!$D$16,KONVERSI!$C$16&amp;" ("&amp;KONVERSI!$D$16&amp;")",IF(F11=KONVERSI!$D$17,KONVERSI!$C$17&amp;" ("&amp;KONVERSI!$D$17&amp;")",IF(F11=KONVERSI!$D$18,KONVERSI!$C$18&amp;" ("&amp;KONVERSI!$D$18&amp;")",IF(F11=KONVERSI!$D$19,KONVERSI!$C$19&amp;" ("&amp;KONVERSI!$D$19&amp;")",IF(F11=KONVERSI!$D$20,KONVERSI!$C$20&amp;" ("&amp;KONVERSI!$D$20&amp;")",IF(F11=KONVERSI!$D$21,KONVERSI!$C$21&amp;" ("&amp;KONVERSI!$D$21&amp;")",IF(F11=KONVERSI!$D$22,KONVERSI!$C$22&amp;" ("&amp;KONVERSI!$D$22&amp;")",IF(F11=KONVERSI!$D$23,KONVERSI!$C$23&amp;" ("&amp;KONVERSI!$D$23&amp;")",IF(F11=KONVERSI!$D$24,KONVERSI!$C$24&amp;" ("&amp;KONVERSI!$D$24&amp;")",IF(F11=KONVERSI!$D$25,KONVERSI!$C$25&amp;" ("&amp;KONVERSI!$D$25&amp;")",IF(F11=KONVERSI!$D$26,KONVERSI!$C$26&amp;" ("&amp;KONVERSI!$D$26&amp;")",IF(F11=KONVERSI!$D$27,KONVERSI!$C$27&amp;" ("&amp;KONVERSI!$D$27&amp;")",IF(F11=KONVERSI!$D$28,KONVERSI!$C$28&amp;" ("&amp;KONVERSI!$D$28&amp;")",IF(F11=KONVERSI!$D$29,KONVERSI!$C$29&amp;" ("&amp;KONVERSI!$D$29&amp;")",IF(F11=KONVERSI!$D$30,KONVERSI!$C$30&amp;" ("&amp;KONVERSI!$D$30&amp;")",IF(F11=KONVERSI!$D$31,KONVERSI!$C$31&amp;" ("&amp;KONVERSI!$D$31&amp;")",IF(F11=KONVERSI!$D$32,KONVERSI!$C$32&amp;" ("&amp;KONVERSI!$D$32&amp;")",IF(F11=KONVERSI!$D$33,KONVERSI!$C$33&amp;" ("&amp;KONVERSI!$D$33&amp;")","Simbol tidak ditemukan")
)
)
)
))))))))))))))))))))))))))))</f>
        <v/>
      </c>
      <c r="H11" s="18" t="n">
        <v>4.94</v>
      </c>
      <c r="I11" s="64" t="n">
        <v>31.9562</v>
      </c>
      <c r="J11" s="9" t="inlineStr">
        <is>
          <t>AURORA</t>
        </is>
      </c>
      <c r="K11" s="18">
        <f>I11*M11</f>
        <v/>
      </c>
      <c r="L11" s="55">
        <f>H11-K11</f>
        <v/>
      </c>
      <c r="M11" s="29">
        <f>IF(J11="AARK",KONVERSI!$G$2,
IF(J11="ATH",KONVERSI!$G$3,
IF(J11="AURORA",KONVERSI!$G$4,
IF(J11="BUBBLE",KONVERSI!$G$5,
IF(J11="DEGEN",KONVERSI!$G$6,
IF(J11="HLG",KONVERSI!$G$7,
IF(J11="INTX",KONVERSI!$G$8,
IF(J11="IO",KONVERSI!$G$9,
IF(J11="MOG",KONVERSI!$G$10,
IF(J11="PIRATE",KONVERSI!$G$11,
IF(J11="RUBY",KONVERSI!$G$12,
IF(J11="SPEC",KONVERSI!$G$13,
IF(J11="TAIKO",KONVERSI!$G$14,
IF(J11="ULTI",KONVERSI!$G$15,
IF(J11="USDT",KONVERSI!$G$16,
IF(J11="XZK",KONVERSI!$G$17,
IF(J11="ZERO",KONVERSI!$G$18,
IF(J11="MON",KONVERSI!$G$19,
IF(J11="ELIX",KONVERSI!$G$20,
IF(J11="ZRO",KONVERSI!$G$21,
IF(J11="ZEX",KONVERSI!$G$22,
IF(J11="MCG",KONVERSI!$G$23,
IF(J11="PTC",KONVERSI!$G$24,
IF(J11="WELL",KONVERSI!$G$25,
IF(J11="NYAN",KONVERSI!$G$26,
IF(J11="MOCA",KONVERSI!$G$27,
IF(J11="DOP1",KONVERSI!$G$28,
IF(J11="UXLINK",KONVERSI!$G$29,
IF(J11="A8",KONVERSI!$G$30,
IF(J11="PIXFI",KONVERSI!$G$31,
IF(J11="FET",KONVERSI!$G$32,
"Simbol tidak ditemukan")))))))))))))))))))))))))))))))</f>
        <v/>
      </c>
    </row>
    <row r="12">
      <c r="A12" s="19" t="n">
        <v>10</v>
      </c>
      <c r="B12" s="73" t="n">
        <v>45463</v>
      </c>
      <c r="C12" s="19">
        <f>IF(H12&lt;10, "LOW", IF(H12&lt;=50, "MEDIUM", IF(H12&lt;=100, "HIGH", "JACKPOT")))</f>
        <v/>
      </c>
      <c r="D12" s="9" t="inlineStr">
        <is>
          <t>BYBIT</t>
        </is>
      </c>
      <c r="E12" s="19" t="inlineStr">
        <is>
          <t>HLG Token Splash</t>
        </is>
      </c>
      <c r="F12" s="21" t="inlineStr">
        <is>
          <t>HLG</t>
        </is>
      </c>
      <c r="G12" s="34">
        <f>IF(F12=KONVERSI!$D$2,KONVERSI!$C$2&amp;" ("&amp;KONVERSI!$D$2&amp;")",IF(F12=KONVERSI!$D$3,KONVERSI!$C$3&amp;" ("&amp;KONVERSI!$D$3&amp;")",IF(F12=KONVERSI!$D$4,KONVERSI!$C$4&amp;" ("&amp;KONVERSI!$D$4&amp;")",IF(F12=KONVERSI!$D$5,KONVERSI!$C$5&amp;" ("&amp;KONVERSI!$D$5&amp;")",IF(F12=KONVERSI!$D$6,KONVERSI!$C$6&amp;" ("&amp;KONVERSI!$D$6&amp;")",IF(F12=KONVERSI!$D$7,KONVERSI!$C$7&amp;" ("&amp;KONVERSI!$D$7&amp;")",IF(F12=KONVERSI!$D$8,KONVERSI!$C$8&amp;" ("&amp;KONVERSI!$D$8&amp;")",IF(F12=KONVERSI!$D$9,KONVERSI!$C$9&amp;" ("&amp;KONVERSI!$D$9&amp;")",IF(F12=KONVERSI!$D$10,KONVERSI!$C$10&amp;" ("&amp;KONVERSI!$D$10&amp;")",IF(F12=KONVERSI!$D$11,KONVERSI!$C$11&amp;" ("&amp;KONVERSI!$D$11&amp;")",IF(F12=KONVERSI!$D$12,KONVERSI!$C$12&amp;" ("&amp;KONVERSI!$D$12&amp;")",IF(F12=KONVERSI!$D$13,KONVERSI!$C$13&amp;" ("&amp;KONVERSI!$D$13&amp;")",IF(F12=KONVERSI!$D$14,KONVERSI!$C$14&amp;" ("&amp;KONVERSI!$D$14&amp;")",IF(F12=KONVERSI!$D$15,KONVERSI!$C$15&amp;" ("&amp;KONVERSI!$D$15&amp;")",IF(F12=KONVERSI!$D$16,KONVERSI!$C$16&amp;" ("&amp;KONVERSI!$D$16&amp;")",IF(F12=KONVERSI!$D$17,KONVERSI!$C$17&amp;" ("&amp;KONVERSI!$D$17&amp;")",IF(F12=KONVERSI!$D$18,KONVERSI!$C$18&amp;" ("&amp;KONVERSI!$D$18&amp;")",IF(F12=KONVERSI!$D$19,KONVERSI!$C$19&amp;" ("&amp;KONVERSI!$D$19&amp;")",IF(F12=KONVERSI!$D$20,KONVERSI!$C$20&amp;" ("&amp;KONVERSI!$D$20&amp;")",IF(F12=KONVERSI!$D$21,KONVERSI!$C$21&amp;" ("&amp;KONVERSI!$D$21&amp;")",IF(F12=KONVERSI!$D$22,KONVERSI!$C$22&amp;" ("&amp;KONVERSI!$D$22&amp;")",IF(F12=KONVERSI!$D$23,KONVERSI!$C$23&amp;" ("&amp;KONVERSI!$D$23&amp;")",IF(F12=KONVERSI!$D$24,KONVERSI!$C$24&amp;" ("&amp;KONVERSI!$D$24&amp;")",IF(F12=KONVERSI!$D$25,KONVERSI!$C$25&amp;" ("&amp;KONVERSI!$D$25&amp;")",IF(F12=KONVERSI!$D$26,KONVERSI!$C$26&amp;" ("&amp;KONVERSI!$D$26&amp;")",IF(F12=KONVERSI!$D$27,KONVERSI!$C$27&amp;" ("&amp;KONVERSI!$D$27&amp;")",IF(F12=KONVERSI!$D$28,KONVERSI!$C$28&amp;" ("&amp;KONVERSI!$D$28&amp;")",IF(F12=KONVERSI!$D$29,KONVERSI!$C$29&amp;" ("&amp;KONVERSI!$D$29&amp;")",IF(F12=KONVERSI!$D$30,KONVERSI!$C$30&amp;" ("&amp;KONVERSI!$D$30&amp;")",IF(F12=KONVERSI!$D$31,KONVERSI!$C$31&amp;" ("&amp;KONVERSI!$D$31&amp;")",IF(F12=KONVERSI!$D$32,KONVERSI!$C$32&amp;" ("&amp;KONVERSI!$D$32&amp;")",IF(F12=KONVERSI!$D$33,KONVERSI!$C$33&amp;" ("&amp;KONVERSI!$D$33&amp;")","Simbol tidak ditemukan")
)
)
)
))))))))))))))))))))))))))))</f>
        <v/>
      </c>
      <c r="H12" s="18" t="n">
        <v>1.02</v>
      </c>
      <c r="I12" s="64" t="n">
        <v>293.7033</v>
      </c>
      <c r="J12" s="9" t="inlineStr">
        <is>
          <t>HLG</t>
        </is>
      </c>
      <c r="K12" s="18">
        <f>I12*M12</f>
        <v/>
      </c>
      <c r="L12" s="55">
        <f>H12-K12</f>
        <v/>
      </c>
      <c r="M12" s="29">
        <f>IF(J12="AARK",KONVERSI!$G$2,
IF(J12="ATH",KONVERSI!$G$3,
IF(J12="AURORA",KONVERSI!$G$4,
IF(J12="BUBBLE",KONVERSI!$G$5,
IF(J12="DEGEN",KONVERSI!$G$6,
IF(J12="HLG",KONVERSI!$G$7,
IF(J12="INTX",KONVERSI!$G$8,
IF(J12="IO",KONVERSI!$G$9,
IF(J12="MOG",KONVERSI!$G$10,
IF(J12="PIRATE",KONVERSI!$G$11,
IF(J12="RUBY",KONVERSI!$G$12,
IF(J12="SPEC",KONVERSI!$G$13,
IF(J12="TAIKO",KONVERSI!$G$14,
IF(J12="ULTI",KONVERSI!$G$15,
IF(J12="USDT",KONVERSI!$G$16,
IF(J12="XZK",KONVERSI!$G$17,
IF(J12="ZERO",KONVERSI!$G$18,
IF(J12="MON",KONVERSI!$G$19,
IF(J12="ELIX",KONVERSI!$G$20,
IF(J12="ZRO",KONVERSI!$G$21,
IF(J12="ZEX",KONVERSI!$G$22,
IF(J12="MCG",KONVERSI!$G$23,
IF(J12="PTC",KONVERSI!$G$24,
IF(J12="WELL",KONVERSI!$G$25,
IF(J12="NYAN",KONVERSI!$G$26,
IF(J12="MOCA",KONVERSI!$G$27,
IF(J12="DOP1",KONVERSI!$G$28,
IF(J12="UXLINK",KONVERSI!$G$29,
IF(J12="A8",KONVERSI!$G$30,
IF(J12="PIXFI",KONVERSI!$G$31,
IF(J12="FET",KONVERSI!$G$32,
"Simbol tidak ditemukan")))))))))))))))))))))))))))))))</f>
        <v/>
      </c>
    </row>
    <row r="13">
      <c r="A13" s="19" t="n">
        <v>11</v>
      </c>
      <c r="B13" s="73" t="n">
        <v>45464</v>
      </c>
      <c r="C13" s="19">
        <f>IF(H13&lt;10, "LOW", IF(H13&lt;=50, "MEDIUM", IF(H13&lt;=100, "HIGH", "JACKPOT")))</f>
        <v/>
      </c>
      <c r="D13" s="9" t="inlineStr">
        <is>
          <t>BYBIT</t>
        </is>
      </c>
      <c r="E13" s="19" t="inlineStr">
        <is>
          <t>INTX Launchpool Refferal</t>
        </is>
      </c>
      <c r="F13" s="21" t="inlineStr">
        <is>
          <t>INTX</t>
        </is>
      </c>
      <c r="G13" s="34">
        <f>IF(F13=KONVERSI!$D$2,KONVERSI!$C$2&amp;" ("&amp;KONVERSI!$D$2&amp;")",IF(F13=KONVERSI!$D$3,KONVERSI!$C$3&amp;" ("&amp;KONVERSI!$D$3&amp;")",IF(F13=KONVERSI!$D$4,KONVERSI!$C$4&amp;" ("&amp;KONVERSI!$D$4&amp;")",IF(F13=KONVERSI!$D$5,KONVERSI!$C$5&amp;" ("&amp;KONVERSI!$D$5&amp;")",IF(F13=KONVERSI!$D$6,KONVERSI!$C$6&amp;" ("&amp;KONVERSI!$D$6&amp;")",IF(F13=KONVERSI!$D$7,KONVERSI!$C$7&amp;" ("&amp;KONVERSI!$D$7&amp;")",IF(F13=KONVERSI!$D$8,KONVERSI!$C$8&amp;" ("&amp;KONVERSI!$D$8&amp;")",IF(F13=KONVERSI!$D$9,KONVERSI!$C$9&amp;" ("&amp;KONVERSI!$D$9&amp;")",IF(F13=KONVERSI!$D$10,KONVERSI!$C$10&amp;" ("&amp;KONVERSI!$D$10&amp;")",IF(F13=KONVERSI!$D$11,KONVERSI!$C$11&amp;" ("&amp;KONVERSI!$D$11&amp;")",IF(F13=KONVERSI!$D$12,KONVERSI!$C$12&amp;" ("&amp;KONVERSI!$D$12&amp;")",IF(F13=KONVERSI!$D$13,KONVERSI!$C$13&amp;" ("&amp;KONVERSI!$D$13&amp;")",IF(F13=KONVERSI!$D$14,KONVERSI!$C$14&amp;" ("&amp;KONVERSI!$D$14&amp;")",IF(F13=KONVERSI!$D$15,KONVERSI!$C$15&amp;" ("&amp;KONVERSI!$D$15&amp;")",IF(F13=KONVERSI!$D$16,KONVERSI!$C$16&amp;" ("&amp;KONVERSI!$D$16&amp;")",IF(F13=KONVERSI!$D$17,KONVERSI!$C$17&amp;" ("&amp;KONVERSI!$D$17&amp;")",IF(F13=KONVERSI!$D$18,KONVERSI!$C$18&amp;" ("&amp;KONVERSI!$D$18&amp;")",IF(F13=KONVERSI!$D$19,KONVERSI!$C$19&amp;" ("&amp;KONVERSI!$D$19&amp;")",IF(F13=KONVERSI!$D$20,KONVERSI!$C$20&amp;" ("&amp;KONVERSI!$D$20&amp;")",IF(F13=KONVERSI!$D$21,KONVERSI!$C$21&amp;" ("&amp;KONVERSI!$D$21&amp;")",IF(F13=KONVERSI!$D$22,KONVERSI!$C$22&amp;" ("&amp;KONVERSI!$D$22&amp;")",IF(F13=KONVERSI!$D$23,KONVERSI!$C$23&amp;" ("&amp;KONVERSI!$D$23&amp;")",IF(F13=KONVERSI!$D$24,KONVERSI!$C$24&amp;" ("&amp;KONVERSI!$D$24&amp;")",IF(F13=KONVERSI!$D$25,KONVERSI!$C$25&amp;" ("&amp;KONVERSI!$D$25&amp;")",IF(F13=KONVERSI!$D$26,KONVERSI!$C$26&amp;" ("&amp;KONVERSI!$D$26&amp;")",IF(F13=KONVERSI!$D$27,KONVERSI!$C$27&amp;" ("&amp;KONVERSI!$D$27&amp;")",IF(F13=KONVERSI!$D$28,KONVERSI!$C$28&amp;" ("&amp;KONVERSI!$D$28&amp;")",IF(F13=KONVERSI!$D$29,KONVERSI!$C$29&amp;" ("&amp;KONVERSI!$D$29&amp;")",IF(F13=KONVERSI!$D$30,KONVERSI!$C$30&amp;" ("&amp;KONVERSI!$D$30&amp;")",IF(F13=KONVERSI!$D$31,KONVERSI!$C$31&amp;" ("&amp;KONVERSI!$D$31&amp;")",IF(F13=KONVERSI!$D$32,KONVERSI!$C$32&amp;" ("&amp;KONVERSI!$D$32&amp;")",IF(F13=KONVERSI!$D$33,KONVERSI!$C$33&amp;" ("&amp;KONVERSI!$D$33&amp;")","Simbol tidak ditemukan")
)
)
)
))))))))))))))))))))))))))))</f>
        <v/>
      </c>
      <c r="H13" s="18" t="n">
        <v>8</v>
      </c>
      <c r="I13" s="64" t="n">
        <v>8</v>
      </c>
      <c r="J13" s="9" t="inlineStr">
        <is>
          <t>USDT</t>
        </is>
      </c>
      <c r="K13" s="18">
        <f>I13*M13</f>
        <v/>
      </c>
      <c r="L13" s="55">
        <f>H13-K13</f>
        <v/>
      </c>
      <c r="M13" s="29">
        <f>IF(J13="AARK",KONVERSI!$G$2,
IF(J13="ATH",KONVERSI!$G$3,
IF(J13="AURORA",KONVERSI!$G$4,
IF(J13="BUBBLE",KONVERSI!$G$5,
IF(J13="DEGEN",KONVERSI!$G$6,
IF(J13="HLG",KONVERSI!$G$7,
IF(J13="INTX",KONVERSI!$G$8,
IF(J13="IO",KONVERSI!$G$9,
IF(J13="MOG",KONVERSI!$G$10,
IF(J13="PIRATE",KONVERSI!$G$11,
IF(J13="RUBY",KONVERSI!$G$12,
IF(J13="SPEC",KONVERSI!$G$13,
IF(J13="TAIKO",KONVERSI!$G$14,
IF(J13="ULTI",KONVERSI!$G$15,
IF(J13="USDT",KONVERSI!$G$16,
IF(J13="XZK",KONVERSI!$G$17,
IF(J13="ZERO",KONVERSI!$G$18,
IF(J13="MON",KONVERSI!$G$19,
IF(J13="ELIX",KONVERSI!$G$20,
IF(J13="ZRO",KONVERSI!$G$21,
IF(J13="ZEX",KONVERSI!$G$22,
IF(J13="MCG",KONVERSI!$G$23,
IF(J13="PTC",KONVERSI!$G$24,
IF(J13="WELL",KONVERSI!$G$25,
IF(J13="NYAN",KONVERSI!$G$26,
IF(J13="MOCA",KONVERSI!$G$27,
IF(J13="DOP1",KONVERSI!$G$28,
IF(J13="UXLINK",KONVERSI!$G$29,
IF(J13="A8",KONVERSI!$G$30,
IF(J13="PIXFI",KONVERSI!$G$31,
IF(J13="FET",KONVERSI!$G$32,
"Simbol tidak ditemukan")))))))))))))))))))))))))))))))</f>
        <v/>
      </c>
    </row>
    <row r="14">
      <c r="A14" s="19" t="n">
        <v>12</v>
      </c>
      <c r="B14" s="73" t="n">
        <v>45464</v>
      </c>
      <c r="C14" s="19">
        <f>IF(H14&lt;10, "LOW", IF(H14&lt;=50, "MEDIUM", IF(H14&lt;=100, "HIGH", "JACKPOT")))</f>
        <v/>
      </c>
      <c r="D14" s="21" t="inlineStr">
        <is>
          <t>BYBIT</t>
        </is>
      </c>
      <c r="E14" s="18" t="inlineStr">
        <is>
          <t>RUBY Token Splash</t>
        </is>
      </c>
      <c r="F14" s="83" t="inlineStr">
        <is>
          <t>RUBY</t>
        </is>
      </c>
      <c r="G14" s="34">
        <f>IF(F14=KONVERSI!$D$2,KONVERSI!$C$2&amp;" ("&amp;KONVERSI!$D$2&amp;")",IF(F14=KONVERSI!$D$3,KONVERSI!$C$3&amp;" ("&amp;KONVERSI!$D$3&amp;")",IF(F14=KONVERSI!$D$4,KONVERSI!$C$4&amp;" ("&amp;KONVERSI!$D$4&amp;")",IF(F14=KONVERSI!$D$5,KONVERSI!$C$5&amp;" ("&amp;KONVERSI!$D$5&amp;")",IF(F14=KONVERSI!$D$6,KONVERSI!$C$6&amp;" ("&amp;KONVERSI!$D$6&amp;")",IF(F14=KONVERSI!$D$7,KONVERSI!$C$7&amp;" ("&amp;KONVERSI!$D$7&amp;")",IF(F14=KONVERSI!$D$8,KONVERSI!$C$8&amp;" ("&amp;KONVERSI!$D$8&amp;")",IF(F14=KONVERSI!$D$9,KONVERSI!$C$9&amp;" ("&amp;KONVERSI!$D$9&amp;")",IF(F14=KONVERSI!$D$10,KONVERSI!$C$10&amp;" ("&amp;KONVERSI!$D$10&amp;")",IF(F14=KONVERSI!$D$11,KONVERSI!$C$11&amp;" ("&amp;KONVERSI!$D$11&amp;")",IF(F14=KONVERSI!$D$12,KONVERSI!$C$12&amp;" ("&amp;KONVERSI!$D$12&amp;")",IF(F14=KONVERSI!$D$13,KONVERSI!$C$13&amp;" ("&amp;KONVERSI!$D$13&amp;")",IF(F14=KONVERSI!$D$14,KONVERSI!$C$14&amp;" ("&amp;KONVERSI!$D$14&amp;")",IF(F14=KONVERSI!$D$15,KONVERSI!$C$15&amp;" ("&amp;KONVERSI!$D$15&amp;")",IF(F14=KONVERSI!$D$16,KONVERSI!$C$16&amp;" ("&amp;KONVERSI!$D$16&amp;")",IF(F14=KONVERSI!$D$17,KONVERSI!$C$17&amp;" ("&amp;KONVERSI!$D$17&amp;")",IF(F14=KONVERSI!$D$18,KONVERSI!$C$18&amp;" ("&amp;KONVERSI!$D$18&amp;")",IF(F14=KONVERSI!$D$19,KONVERSI!$C$19&amp;" ("&amp;KONVERSI!$D$19&amp;")",IF(F14=KONVERSI!$D$20,KONVERSI!$C$20&amp;" ("&amp;KONVERSI!$D$20&amp;")",IF(F14=KONVERSI!$D$21,KONVERSI!$C$21&amp;" ("&amp;KONVERSI!$D$21&amp;")",IF(F14=KONVERSI!$D$22,KONVERSI!$C$22&amp;" ("&amp;KONVERSI!$D$22&amp;")",IF(F14=KONVERSI!$D$23,KONVERSI!$C$23&amp;" ("&amp;KONVERSI!$D$23&amp;")",IF(F14=KONVERSI!$D$24,KONVERSI!$C$24&amp;" ("&amp;KONVERSI!$D$24&amp;")",IF(F14=KONVERSI!$D$25,KONVERSI!$C$25&amp;" ("&amp;KONVERSI!$D$25&amp;")",IF(F14=KONVERSI!$D$26,KONVERSI!$C$26&amp;" ("&amp;KONVERSI!$D$26&amp;")",IF(F14=KONVERSI!$D$27,KONVERSI!$C$27&amp;" ("&amp;KONVERSI!$D$27&amp;")",IF(F14=KONVERSI!$D$28,KONVERSI!$C$28&amp;" ("&amp;KONVERSI!$D$28&amp;")",IF(F14=KONVERSI!$D$29,KONVERSI!$C$29&amp;" ("&amp;KONVERSI!$D$29&amp;")",IF(F14=KONVERSI!$D$30,KONVERSI!$C$30&amp;" ("&amp;KONVERSI!$D$30&amp;")",IF(F14=KONVERSI!$D$31,KONVERSI!$C$31&amp;" ("&amp;KONVERSI!$D$31&amp;")",IF(F14=KONVERSI!$D$32,KONVERSI!$C$32&amp;" ("&amp;KONVERSI!$D$32&amp;")",IF(F14=KONVERSI!$D$33,KONVERSI!$C$33&amp;" ("&amp;KONVERSI!$D$33&amp;")","Simbol tidak ditemukan")
)
)
)
))))))))))))))))))))))))))))</f>
        <v/>
      </c>
      <c r="H14" s="18" t="n">
        <v>1.11</v>
      </c>
      <c r="I14" s="64" t="n">
        <v>172.0983</v>
      </c>
      <c r="J14" s="84" t="inlineStr">
        <is>
          <t>RUBY</t>
        </is>
      </c>
      <c r="K14" s="18">
        <f>I14*M14</f>
        <v/>
      </c>
      <c r="L14" s="55">
        <f>H14-K14</f>
        <v/>
      </c>
      <c r="M14" s="29">
        <f>IF(J14="AARK",KONVERSI!$G$2,
IF(J14="ATH",KONVERSI!$G$3,
IF(J14="AURORA",KONVERSI!$G$4,
IF(J14="BUBBLE",KONVERSI!$G$5,
IF(J14="DEGEN",KONVERSI!$G$6,
IF(J14="HLG",KONVERSI!$G$7,
IF(J14="INTX",KONVERSI!$G$8,
IF(J14="IO",KONVERSI!$G$9,
IF(J14="MOG",KONVERSI!$G$10,
IF(J14="PIRATE",KONVERSI!$G$11,
IF(J14="RUBY",KONVERSI!$G$12,
IF(J14="SPEC",KONVERSI!$G$13,
IF(J14="TAIKO",KONVERSI!$G$14,
IF(J14="ULTI",KONVERSI!$G$15,
IF(J14="USDT",KONVERSI!$G$16,
IF(J14="XZK",KONVERSI!$G$17,
IF(J14="ZERO",KONVERSI!$G$18,
IF(J14="MON",KONVERSI!$G$19,
IF(J14="ELIX",KONVERSI!$G$20,
IF(J14="ZRO",KONVERSI!$G$21,
IF(J14="ZEX",KONVERSI!$G$22,
IF(J14="MCG",KONVERSI!$G$23,
IF(J14="PTC",KONVERSI!$G$24,
IF(J14="WELL",KONVERSI!$G$25,
IF(J14="NYAN",KONVERSI!$G$26,
IF(J14="MOCA",KONVERSI!$G$27,
IF(J14="DOP1",KONVERSI!$G$28,
IF(J14="UXLINK",KONVERSI!$G$29,
IF(J14="A8",KONVERSI!$G$30,
IF(J14="PIXFI",KONVERSI!$G$31,
IF(J14="FET",KONVERSI!$G$32,
"Simbol tidak ditemukan")))))))))))))))))))))))))))))))</f>
        <v/>
      </c>
    </row>
    <row r="15">
      <c r="A15" s="19" t="n">
        <v>13</v>
      </c>
      <c r="B15" s="59" t="n">
        <v>45467</v>
      </c>
      <c r="C15" s="19">
        <f>IF(H15&lt;10, "LOW", IF(H15&lt;=50, "MEDIUM", IF(H15&lt;=100, "HIGH", "JACKPOT")))</f>
        <v/>
      </c>
      <c r="D15" s="21" t="inlineStr">
        <is>
          <t>BYBIT</t>
        </is>
      </c>
      <c r="E15" s="19" t="inlineStr">
        <is>
          <t>AARK Token Splash</t>
        </is>
      </c>
      <c r="F15" s="21" t="inlineStr">
        <is>
          <t>AARK</t>
        </is>
      </c>
      <c r="G15" s="34">
        <f>IF(F15=KONVERSI!$D$2,KONVERSI!$C$2&amp;" ("&amp;KONVERSI!$D$2&amp;")",IF(F15=KONVERSI!$D$3,KONVERSI!$C$3&amp;" ("&amp;KONVERSI!$D$3&amp;")",IF(F15=KONVERSI!$D$4,KONVERSI!$C$4&amp;" ("&amp;KONVERSI!$D$4&amp;")",IF(F15=KONVERSI!$D$5,KONVERSI!$C$5&amp;" ("&amp;KONVERSI!$D$5&amp;")",IF(F15=KONVERSI!$D$6,KONVERSI!$C$6&amp;" ("&amp;KONVERSI!$D$6&amp;")",IF(F15=KONVERSI!$D$7,KONVERSI!$C$7&amp;" ("&amp;KONVERSI!$D$7&amp;")",IF(F15=KONVERSI!$D$8,KONVERSI!$C$8&amp;" ("&amp;KONVERSI!$D$8&amp;")",IF(F15=KONVERSI!$D$9,KONVERSI!$C$9&amp;" ("&amp;KONVERSI!$D$9&amp;")",IF(F15=KONVERSI!$D$10,KONVERSI!$C$10&amp;" ("&amp;KONVERSI!$D$10&amp;")",IF(F15=KONVERSI!$D$11,KONVERSI!$C$11&amp;" ("&amp;KONVERSI!$D$11&amp;")",IF(F15=KONVERSI!$D$12,KONVERSI!$C$12&amp;" ("&amp;KONVERSI!$D$12&amp;")",IF(F15=KONVERSI!$D$13,KONVERSI!$C$13&amp;" ("&amp;KONVERSI!$D$13&amp;")",IF(F15=KONVERSI!$D$14,KONVERSI!$C$14&amp;" ("&amp;KONVERSI!$D$14&amp;")",IF(F15=KONVERSI!$D$15,KONVERSI!$C$15&amp;" ("&amp;KONVERSI!$D$15&amp;")",IF(F15=KONVERSI!$D$16,KONVERSI!$C$16&amp;" ("&amp;KONVERSI!$D$16&amp;")",IF(F15=KONVERSI!$D$17,KONVERSI!$C$17&amp;" ("&amp;KONVERSI!$D$17&amp;")",IF(F15=KONVERSI!$D$18,KONVERSI!$C$18&amp;" ("&amp;KONVERSI!$D$18&amp;")",IF(F15=KONVERSI!$D$19,KONVERSI!$C$19&amp;" ("&amp;KONVERSI!$D$19&amp;")",IF(F15=KONVERSI!$D$20,KONVERSI!$C$20&amp;" ("&amp;KONVERSI!$D$20&amp;")",IF(F15=KONVERSI!$D$21,KONVERSI!$C$21&amp;" ("&amp;KONVERSI!$D$21&amp;")",IF(F15=KONVERSI!$D$22,KONVERSI!$C$22&amp;" ("&amp;KONVERSI!$D$22&amp;")",IF(F15=KONVERSI!$D$23,KONVERSI!$C$23&amp;" ("&amp;KONVERSI!$D$23&amp;")",IF(F15=KONVERSI!$D$24,KONVERSI!$C$24&amp;" ("&amp;KONVERSI!$D$24&amp;")",IF(F15=KONVERSI!$D$25,KONVERSI!$C$25&amp;" ("&amp;KONVERSI!$D$25&amp;")",IF(F15=KONVERSI!$D$26,KONVERSI!$C$26&amp;" ("&amp;KONVERSI!$D$26&amp;")",IF(F15=KONVERSI!$D$27,KONVERSI!$C$27&amp;" ("&amp;KONVERSI!$D$27&amp;")",IF(F15=KONVERSI!$D$28,KONVERSI!$C$28&amp;" ("&amp;KONVERSI!$D$28&amp;")",IF(F15=KONVERSI!$D$29,KONVERSI!$C$29&amp;" ("&amp;KONVERSI!$D$29&amp;")",IF(F15=KONVERSI!$D$30,KONVERSI!$C$30&amp;" ("&amp;KONVERSI!$D$30&amp;")",IF(F15=KONVERSI!$D$31,KONVERSI!$C$31&amp;" ("&amp;KONVERSI!$D$31&amp;")",IF(F15=KONVERSI!$D$32,KONVERSI!$C$32&amp;" ("&amp;KONVERSI!$D$32&amp;")",IF(F15=KONVERSI!$D$33,KONVERSI!$C$33&amp;" ("&amp;KONVERSI!$D$33&amp;")","Simbol tidak ditemukan")
)
)
)
))))))))))))))))))))))))))))</f>
        <v/>
      </c>
      <c r="H15" s="18" t="n">
        <v>0.8099260801030319</v>
      </c>
      <c r="I15" s="64" t="n">
        <v>61.9329</v>
      </c>
      <c r="J15" s="21" t="inlineStr">
        <is>
          <t>AARK</t>
        </is>
      </c>
      <c r="K15" s="18">
        <f>I15*M15</f>
        <v/>
      </c>
      <c r="L15" s="55">
        <f>H15-K15</f>
        <v/>
      </c>
      <c r="M15" s="29">
        <f>IF(J15="AARK",KONVERSI!$G$2,
IF(J15="ATH",KONVERSI!$G$3,
IF(J15="AURORA",KONVERSI!$G$4,
IF(J15="BUBBLE",KONVERSI!$G$5,
IF(J15="DEGEN",KONVERSI!$G$6,
IF(J15="HLG",KONVERSI!$G$7,
IF(J15="INTX",KONVERSI!$G$8,
IF(J15="IO",KONVERSI!$G$9,
IF(J15="MOG",KONVERSI!$G$10,
IF(J15="PIRATE",KONVERSI!$G$11,
IF(J15="RUBY",KONVERSI!$G$12,
IF(J15="SPEC",KONVERSI!$G$13,
IF(J15="TAIKO",KONVERSI!$G$14,
IF(J15="ULTI",KONVERSI!$G$15,
IF(J15="USDT",KONVERSI!$G$16,
IF(J15="XZK",KONVERSI!$G$17,
IF(J15="ZERO",KONVERSI!$G$18,
IF(J15="MON",KONVERSI!$G$19,
IF(J15="ELIX",KONVERSI!$G$20,
IF(J15="ZRO",KONVERSI!$G$21,
IF(J15="ZEX",KONVERSI!$G$22,
IF(J15="MCG",KONVERSI!$G$23,
IF(J15="PTC",KONVERSI!$G$24,
IF(J15="WELL",KONVERSI!$G$25,
IF(J15="NYAN",KONVERSI!$G$26,
IF(J15="MOCA",KONVERSI!$G$27,
IF(J15="DOP1",KONVERSI!$G$28,
IF(J15="UXLINK",KONVERSI!$G$29,
IF(J15="A8",KONVERSI!$G$30,
IF(J15="PIXFI",KONVERSI!$G$31,
IF(J15="FET",KONVERSI!$G$32,
"Simbol tidak ditemukan")))))))))))))))))))))))))))))))</f>
        <v/>
      </c>
    </row>
    <row r="16">
      <c r="A16" s="19" t="n">
        <v>14</v>
      </c>
      <c r="B16" s="59" t="n">
        <v>45468</v>
      </c>
      <c r="C16" s="19">
        <f>IF(H16&lt;10, "LOW", IF(H16&lt;=50, "MEDIUM", IF(H16&lt;=100, "HIGH", "JACKPOT")))</f>
        <v/>
      </c>
      <c r="D16" s="21" t="inlineStr">
        <is>
          <t>BYBIT</t>
        </is>
      </c>
      <c r="E16" s="19" t="inlineStr">
        <is>
          <t>SPEC Token Splash</t>
        </is>
      </c>
      <c r="F16" s="21" t="inlineStr">
        <is>
          <t>SPEC</t>
        </is>
      </c>
      <c r="G16" s="34">
        <f>IF(F16=KONVERSI!$D$2,KONVERSI!$C$2&amp;" ("&amp;KONVERSI!$D$2&amp;")",IF(F16=KONVERSI!$D$3,KONVERSI!$C$3&amp;" ("&amp;KONVERSI!$D$3&amp;")",IF(F16=KONVERSI!$D$4,KONVERSI!$C$4&amp;" ("&amp;KONVERSI!$D$4&amp;")",IF(F16=KONVERSI!$D$5,KONVERSI!$C$5&amp;" ("&amp;KONVERSI!$D$5&amp;")",IF(F16=KONVERSI!$D$6,KONVERSI!$C$6&amp;" ("&amp;KONVERSI!$D$6&amp;")",IF(F16=KONVERSI!$D$7,KONVERSI!$C$7&amp;" ("&amp;KONVERSI!$D$7&amp;")",IF(F16=KONVERSI!$D$8,KONVERSI!$C$8&amp;" ("&amp;KONVERSI!$D$8&amp;")",IF(F16=KONVERSI!$D$9,KONVERSI!$C$9&amp;" ("&amp;KONVERSI!$D$9&amp;")",IF(F16=KONVERSI!$D$10,KONVERSI!$C$10&amp;" ("&amp;KONVERSI!$D$10&amp;")",IF(F16=KONVERSI!$D$11,KONVERSI!$C$11&amp;" ("&amp;KONVERSI!$D$11&amp;")",IF(F16=KONVERSI!$D$12,KONVERSI!$C$12&amp;" ("&amp;KONVERSI!$D$12&amp;")",IF(F16=KONVERSI!$D$13,KONVERSI!$C$13&amp;" ("&amp;KONVERSI!$D$13&amp;")",IF(F16=KONVERSI!$D$14,KONVERSI!$C$14&amp;" ("&amp;KONVERSI!$D$14&amp;")",IF(F16=KONVERSI!$D$15,KONVERSI!$C$15&amp;" ("&amp;KONVERSI!$D$15&amp;")",IF(F16=KONVERSI!$D$16,KONVERSI!$C$16&amp;" ("&amp;KONVERSI!$D$16&amp;")",IF(F16=KONVERSI!$D$17,KONVERSI!$C$17&amp;" ("&amp;KONVERSI!$D$17&amp;")",IF(F16=KONVERSI!$D$18,KONVERSI!$C$18&amp;" ("&amp;KONVERSI!$D$18&amp;")",IF(F16=KONVERSI!$D$19,KONVERSI!$C$19&amp;" ("&amp;KONVERSI!$D$19&amp;")",IF(F16=KONVERSI!$D$20,KONVERSI!$C$20&amp;" ("&amp;KONVERSI!$D$20&amp;")",IF(F16=KONVERSI!$D$21,KONVERSI!$C$21&amp;" ("&amp;KONVERSI!$D$21&amp;")",IF(F16=KONVERSI!$D$22,KONVERSI!$C$22&amp;" ("&amp;KONVERSI!$D$22&amp;")",IF(F16=KONVERSI!$D$23,KONVERSI!$C$23&amp;" ("&amp;KONVERSI!$D$23&amp;")",IF(F16=KONVERSI!$D$24,KONVERSI!$C$24&amp;" ("&amp;KONVERSI!$D$24&amp;")",IF(F16=KONVERSI!$D$25,KONVERSI!$C$25&amp;" ("&amp;KONVERSI!$D$25&amp;")",IF(F16=KONVERSI!$D$26,KONVERSI!$C$26&amp;" ("&amp;KONVERSI!$D$26&amp;")",IF(F16=KONVERSI!$D$27,KONVERSI!$C$27&amp;" ("&amp;KONVERSI!$D$27&amp;")",IF(F16=KONVERSI!$D$28,KONVERSI!$C$28&amp;" ("&amp;KONVERSI!$D$28&amp;")",IF(F16=KONVERSI!$D$29,KONVERSI!$C$29&amp;" ("&amp;KONVERSI!$D$29&amp;")",IF(F16=KONVERSI!$D$30,KONVERSI!$C$30&amp;" ("&amp;KONVERSI!$D$30&amp;")",IF(F16=KONVERSI!$D$31,KONVERSI!$C$31&amp;" ("&amp;KONVERSI!$D$31&amp;")",IF(F16=KONVERSI!$D$32,KONVERSI!$C$32&amp;" ("&amp;KONVERSI!$D$32&amp;")",IF(F16=KONVERSI!$D$33,KONVERSI!$C$33&amp;" ("&amp;KONVERSI!$D$33&amp;")","Simbol tidak ditemukan")
)
)
)
))))))))))))))))))))))))))))</f>
        <v/>
      </c>
      <c r="H16" s="18" t="n">
        <v>19.89449</v>
      </c>
      <c r="I16" s="64" t="n">
        <v>2.5837</v>
      </c>
      <c r="J16" s="21" t="inlineStr">
        <is>
          <t>SPEC</t>
        </is>
      </c>
      <c r="K16" s="18">
        <f>I16*M16</f>
        <v/>
      </c>
      <c r="L16" s="55">
        <f>H16-K16</f>
        <v/>
      </c>
      <c r="M16" s="29">
        <f>IF(J16="AARK",KONVERSI!$G$2,
IF(J16="ATH",KONVERSI!$G$3,
IF(J16="AURORA",KONVERSI!$G$4,
IF(J16="BUBBLE",KONVERSI!$G$5,
IF(J16="DEGEN",KONVERSI!$G$6,
IF(J16="HLG",KONVERSI!$G$7,
IF(J16="INTX",KONVERSI!$G$8,
IF(J16="IO",KONVERSI!$G$9,
IF(J16="MOG",KONVERSI!$G$10,
IF(J16="PIRATE",KONVERSI!$G$11,
IF(J16="RUBY",KONVERSI!$G$12,
IF(J16="SPEC",KONVERSI!$G$13,
IF(J16="TAIKO",KONVERSI!$G$14,
IF(J16="ULTI",KONVERSI!$G$15,
IF(J16="USDT",KONVERSI!$G$16,
IF(J16="XZK",KONVERSI!$G$17,
IF(J16="ZERO",KONVERSI!$G$18,
IF(J16="MON",KONVERSI!$G$19,
IF(J16="ELIX",KONVERSI!$G$20,
IF(J16="ZRO",KONVERSI!$G$21,
IF(J16="ZEX",KONVERSI!$G$22,
IF(J16="MCG",KONVERSI!$G$23,
IF(J16="PTC",KONVERSI!$G$24,
IF(J16="WELL",KONVERSI!$G$25,
IF(J16="NYAN",KONVERSI!$G$26,
IF(J16="MOCA",KONVERSI!$G$27,
IF(J16="DOP1",KONVERSI!$G$28,
IF(J16="UXLINK",KONVERSI!$G$29,
IF(J16="A8",KONVERSI!$G$30,
IF(J16="PIXFI",KONVERSI!$G$31,
IF(J16="FET",KONVERSI!$G$32,
"Simbol tidak ditemukan")))))))))))))))))))))))))))))))</f>
        <v/>
      </c>
    </row>
    <row r="17">
      <c r="A17" s="19" t="n">
        <v>15</v>
      </c>
      <c r="B17" s="59" t="n">
        <v>45469</v>
      </c>
      <c r="C17" s="19">
        <f>IF(H17&lt;10, "LOW", IF(H17&lt;=50, "MEDIUM", IF(H17&lt;=100, "HIGH", "JACKPOT")))</f>
        <v/>
      </c>
      <c r="D17" s="21" t="inlineStr">
        <is>
          <t>BYBIT</t>
        </is>
      </c>
      <c r="E17" s="19" t="inlineStr">
        <is>
          <t>SPEC Airdrop Hunt</t>
        </is>
      </c>
      <c r="F17" s="21" t="inlineStr">
        <is>
          <t>SPEC</t>
        </is>
      </c>
      <c r="G17" s="34">
        <f>IF(F17=KONVERSI!$D$2,KONVERSI!$C$2&amp;" ("&amp;KONVERSI!$D$2&amp;")",IF(F17=KONVERSI!$D$3,KONVERSI!$C$3&amp;" ("&amp;KONVERSI!$D$3&amp;")",IF(F17=KONVERSI!$D$4,KONVERSI!$C$4&amp;" ("&amp;KONVERSI!$D$4&amp;")",IF(F17=KONVERSI!$D$5,KONVERSI!$C$5&amp;" ("&amp;KONVERSI!$D$5&amp;")",IF(F17=KONVERSI!$D$6,KONVERSI!$C$6&amp;" ("&amp;KONVERSI!$D$6&amp;")",IF(F17=KONVERSI!$D$7,KONVERSI!$C$7&amp;" ("&amp;KONVERSI!$D$7&amp;")",IF(F17=KONVERSI!$D$8,KONVERSI!$C$8&amp;" ("&amp;KONVERSI!$D$8&amp;")",IF(F17=KONVERSI!$D$9,KONVERSI!$C$9&amp;" ("&amp;KONVERSI!$D$9&amp;")",IF(F17=KONVERSI!$D$10,KONVERSI!$C$10&amp;" ("&amp;KONVERSI!$D$10&amp;")",IF(F17=KONVERSI!$D$11,KONVERSI!$C$11&amp;" ("&amp;KONVERSI!$D$11&amp;")",IF(F17=KONVERSI!$D$12,KONVERSI!$C$12&amp;" ("&amp;KONVERSI!$D$12&amp;")",IF(F17=KONVERSI!$D$13,KONVERSI!$C$13&amp;" ("&amp;KONVERSI!$D$13&amp;")",IF(F17=KONVERSI!$D$14,KONVERSI!$C$14&amp;" ("&amp;KONVERSI!$D$14&amp;")",IF(F17=KONVERSI!$D$15,KONVERSI!$C$15&amp;" ("&amp;KONVERSI!$D$15&amp;")",IF(F17=KONVERSI!$D$16,KONVERSI!$C$16&amp;" ("&amp;KONVERSI!$D$16&amp;")",IF(F17=KONVERSI!$D$17,KONVERSI!$C$17&amp;" ("&amp;KONVERSI!$D$17&amp;")",IF(F17=KONVERSI!$D$18,KONVERSI!$C$18&amp;" ("&amp;KONVERSI!$D$18&amp;")",IF(F17=KONVERSI!$D$19,KONVERSI!$C$19&amp;" ("&amp;KONVERSI!$D$19&amp;")",IF(F17=KONVERSI!$D$20,KONVERSI!$C$20&amp;" ("&amp;KONVERSI!$D$20&amp;")",IF(F17=KONVERSI!$D$21,KONVERSI!$C$21&amp;" ("&amp;KONVERSI!$D$21&amp;")",IF(F17=KONVERSI!$D$22,KONVERSI!$C$22&amp;" ("&amp;KONVERSI!$D$22&amp;")",IF(F17=KONVERSI!$D$23,KONVERSI!$C$23&amp;" ("&amp;KONVERSI!$D$23&amp;")",IF(F17=KONVERSI!$D$24,KONVERSI!$C$24&amp;" ("&amp;KONVERSI!$D$24&amp;")",IF(F17=KONVERSI!$D$25,KONVERSI!$C$25&amp;" ("&amp;KONVERSI!$D$25&amp;")",IF(F17=KONVERSI!$D$26,KONVERSI!$C$26&amp;" ("&amp;KONVERSI!$D$26&amp;")",IF(F17=KONVERSI!$D$27,KONVERSI!$C$27&amp;" ("&amp;KONVERSI!$D$27&amp;")",IF(F17=KONVERSI!$D$28,KONVERSI!$C$28&amp;" ("&amp;KONVERSI!$D$28&amp;")",IF(F17=KONVERSI!$D$29,KONVERSI!$C$29&amp;" ("&amp;KONVERSI!$D$29&amp;")",IF(F17=KONVERSI!$D$30,KONVERSI!$C$30&amp;" ("&amp;KONVERSI!$D$30&amp;")",IF(F17=KONVERSI!$D$31,KONVERSI!$C$31&amp;" ("&amp;KONVERSI!$D$31&amp;")",IF(F17=KONVERSI!$D$32,KONVERSI!$C$32&amp;" ("&amp;KONVERSI!$D$32&amp;")",IF(F17=KONVERSI!$D$33,KONVERSI!$C$33&amp;" ("&amp;KONVERSI!$D$33&amp;")","Simbol tidak ditemukan")
)
)
)
))))))))))))))))))))))))))))</f>
        <v/>
      </c>
      <c r="H17" s="18" t="n">
        <v>30.8</v>
      </c>
      <c r="I17" s="64" t="n">
        <v>4</v>
      </c>
      <c r="J17" s="21" t="inlineStr">
        <is>
          <t>SPEC</t>
        </is>
      </c>
      <c r="K17" s="18">
        <f>I17*M17</f>
        <v/>
      </c>
      <c r="L17" s="55">
        <f>H17-K17</f>
        <v/>
      </c>
      <c r="M17" s="29">
        <f>IF(J17="AARK",KONVERSI!$G$2,
IF(J17="ATH",KONVERSI!$G$3,
IF(J17="AURORA",KONVERSI!$G$4,
IF(J17="BUBBLE",KONVERSI!$G$5,
IF(J17="DEGEN",KONVERSI!$G$6,
IF(J17="HLG",KONVERSI!$G$7,
IF(J17="INTX",KONVERSI!$G$8,
IF(J17="IO",KONVERSI!$G$9,
IF(J17="MOG",KONVERSI!$G$10,
IF(J17="PIRATE",KONVERSI!$G$11,
IF(J17="RUBY",KONVERSI!$G$12,
IF(J17="SPEC",KONVERSI!$G$13,
IF(J17="TAIKO",KONVERSI!$G$14,
IF(J17="ULTI",KONVERSI!$G$15,
IF(J17="USDT",KONVERSI!$G$16,
IF(J17="XZK",KONVERSI!$G$17,
IF(J17="ZERO",KONVERSI!$G$18,
IF(J17="MON",KONVERSI!$G$19,
IF(J17="ELIX",KONVERSI!$G$20,
IF(J17="ZRO",KONVERSI!$G$21,
IF(J17="ZEX",KONVERSI!$G$22,
IF(J17="MCG",KONVERSI!$G$23,
IF(J17="PTC",KONVERSI!$G$24,
IF(J17="WELL",KONVERSI!$G$25,
IF(J17="NYAN",KONVERSI!$G$26,
IF(J17="MOCA",KONVERSI!$G$27,
IF(J17="DOP1",KONVERSI!$G$28,
IF(J17="UXLINK",KONVERSI!$G$29,
IF(J17="A8",KONVERSI!$G$30,
IF(J17="PIXFI",KONVERSI!$G$31,
IF(J17="FET",KONVERSI!$G$32,
"Simbol tidak ditemukan")))))))))))))))))))))))))))))))</f>
        <v/>
      </c>
    </row>
    <row r="18">
      <c r="A18" s="19" t="n">
        <v>16</v>
      </c>
      <c r="B18" s="59" t="n">
        <v>45469</v>
      </c>
      <c r="C18" s="19">
        <f>IF(H18&lt;10, "LOW", IF(H18&lt;=50, "MEDIUM", IF(H18&lt;=100, "HIGH", "JACKPOT")))</f>
        <v/>
      </c>
      <c r="D18" s="21" t="inlineStr">
        <is>
          <t>BYBIT</t>
        </is>
      </c>
      <c r="E18" s="19" t="inlineStr">
        <is>
          <t>ATH Token Splash</t>
        </is>
      </c>
      <c r="F18" s="21" t="inlineStr">
        <is>
          <t>ATH</t>
        </is>
      </c>
      <c r="G18" s="34">
        <f>IF(F18=KONVERSI!$D$2,KONVERSI!$C$2&amp;" ("&amp;KONVERSI!$D$2&amp;")",IF(F18=KONVERSI!$D$3,KONVERSI!$C$3&amp;" ("&amp;KONVERSI!$D$3&amp;")",IF(F18=KONVERSI!$D$4,KONVERSI!$C$4&amp;" ("&amp;KONVERSI!$D$4&amp;")",IF(F18=KONVERSI!$D$5,KONVERSI!$C$5&amp;" ("&amp;KONVERSI!$D$5&amp;")",IF(F18=KONVERSI!$D$6,KONVERSI!$C$6&amp;" ("&amp;KONVERSI!$D$6&amp;")",IF(F18=KONVERSI!$D$7,KONVERSI!$C$7&amp;" ("&amp;KONVERSI!$D$7&amp;")",IF(F18=KONVERSI!$D$8,KONVERSI!$C$8&amp;" ("&amp;KONVERSI!$D$8&amp;")",IF(F18=KONVERSI!$D$9,KONVERSI!$C$9&amp;" ("&amp;KONVERSI!$D$9&amp;")",IF(F18=KONVERSI!$D$10,KONVERSI!$C$10&amp;" ("&amp;KONVERSI!$D$10&amp;")",IF(F18=KONVERSI!$D$11,KONVERSI!$C$11&amp;" ("&amp;KONVERSI!$D$11&amp;")",IF(F18=KONVERSI!$D$12,KONVERSI!$C$12&amp;" ("&amp;KONVERSI!$D$12&amp;")",IF(F18=KONVERSI!$D$13,KONVERSI!$C$13&amp;" ("&amp;KONVERSI!$D$13&amp;")",IF(F18=KONVERSI!$D$14,KONVERSI!$C$14&amp;" ("&amp;KONVERSI!$D$14&amp;")",IF(F18=KONVERSI!$D$15,KONVERSI!$C$15&amp;" ("&amp;KONVERSI!$D$15&amp;")",IF(F18=KONVERSI!$D$16,KONVERSI!$C$16&amp;" ("&amp;KONVERSI!$D$16&amp;")",IF(F18=KONVERSI!$D$17,KONVERSI!$C$17&amp;" ("&amp;KONVERSI!$D$17&amp;")",IF(F18=KONVERSI!$D$18,KONVERSI!$C$18&amp;" ("&amp;KONVERSI!$D$18&amp;")",IF(F18=KONVERSI!$D$19,KONVERSI!$C$19&amp;" ("&amp;KONVERSI!$D$19&amp;")",IF(F18=KONVERSI!$D$20,KONVERSI!$C$20&amp;" ("&amp;KONVERSI!$D$20&amp;")",IF(F18=KONVERSI!$D$21,KONVERSI!$C$21&amp;" ("&amp;KONVERSI!$D$21&amp;")",IF(F18=KONVERSI!$D$22,KONVERSI!$C$22&amp;" ("&amp;KONVERSI!$D$22&amp;")",IF(F18=KONVERSI!$D$23,KONVERSI!$C$23&amp;" ("&amp;KONVERSI!$D$23&amp;")",IF(F18=KONVERSI!$D$24,KONVERSI!$C$24&amp;" ("&amp;KONVERSI!$D$24&amp;")",IF(F18=KONVERSI!$D$25,KONVERSI!$C$25&amp;" ("&amp;KONVERSI!$D$25&amp;")",IF(F18=KONVERSI!$D$26,KONVERSI!$C$26&amp;" ("&amp;KONVERSI!$D$26&amp;")",IF(F18=KONVERSI!$D$27,KONVERSI!$C$27&amp;" ("&amp;KONVERSI!$D$27&amp;")",IF(F18=KONVERSI!$D$28,KONVERSI!$C$28&amp;" ("&amp;KONVERSI!$D$28&amp;")",IF(F18=KONVERSI!$D$29,KONVERSI!$C$29&amp;" ("&amp;KONVERSI!$D$29&amp;")",IF(F18=KONVERSI!$D$30,KONVERSI!$C$30&amp;" ("&amp;KONVERSI!$D$30&amp;")",IF(F18=KONVERSI!$D$31,KONVERSI!$C$31&amp;" ("&amp;KONVERSI!$D$31&amp;")",IF(F18=KONVERSI!$D$32,KONVERSI!$C$32&amp;" ("&amp;KONVERSI!$D$32&amp;")",IF(F18=KONVERSI!$D$33,KONVERSI!$C$33&amp;" ("&amp;KONVERSI!$D$33&amp;")","Simbol tidak ditemukan")
)
)
)
))))))))))))))))))))))))))))</f>
        <v/>
      </c>
      <c r="H18" s="18" t="n">
        <v>12.0639892516</v>
      </c>
      <c r="I18" s="64" t="n">
        <v>144.9929</v>
      </c>
      <c r="J18" s="21" t="inlineStr">
        <is>
          <t>ATH</t>
        </is>
      </c>
      <c r="K18" s="18">
        <f>I18*M18</f>
        <v/>
      </c>
      <c r="L18" s="55">
        <f>H18-K18</f>
        <v/>
      </c>
      <c r="M18" s="29">
        <f>IF(J18="AARK",KONVERSI!$G$2,
IF(J18="ATH",KONVERSI!$G$3,
IF(J18="AURORA",KONVERSI!$G$4,
IF(J18="BUBBLE",KONVERSI!$G$5,
IF(J18="DEGEN",KONVERSI!$G$6,
IF(J18="HLG",KONVERSI!$G$7,
IF(J18="INTX",KONVERSI!$G$8,
IF(J18="IO",KONVERSI!$G$9,
IF(J18="MOG",KONVERSI!$G$10,
IF(J18="PIRATE",KONVERSI!$G$11,
IF(J18="RUBY",KONVERSI!$G$12,
IF(J18="SPEC",KONVERSI!$G$13,
IF(J18="TAIKO",KONVERSI!$G$14,
IF(J18="ULTI",KONVERSI!$G$15,
IF(J18="USDT",KONVERSI!$G$16,
IF(J18="XZK",KONVERSI!$G$17,
IF(J18="ZERO",KONVERSI!$G$18,
IF(J18="MON",KONVERSI!$G$19,
IF(J18="ELIX",KONVERSI!$G$20,
IF(J18="ZRO",KONVERSI!$G$21,
IF(J18="ZEX",KONVERSI!$G$22,
IF(J18="MCG",KONVERSI!$G$23,
IF(J18="PTC",KONVERSI!$G$24,
IF(J18="WELL",KONVERSI!$G$25,
IF(J18="NYAN",KONVERSI!$G$26,
IF(J18="MOCA",KONVERSI!$G$27,
IF(J18="DOP1",KONVERSI!$G$28,
IF(J18="UXLINK",KONVERSI!$G$29,
IF(J18="A8",KONVERSI!$G$30,
IF(J18="PIXFI",KONVERSI!$G$31,
IF(J18="FET",KONVERSI!$G$32,
"Simbol tidak ditemukan")))))))))))))))))))))))))))))))</f>
        <v/>
      </c>
    </row>
    <row r="19">
      <c r="A19" s="19" t="n">
        <v>17</v>
      </c>
      <c r="B19" s="59" t="n">
        <v>45471</v>
      </c>
      <c r="C19" s="19">
        <f>IF(H19&lt;10, "LOW", IF(H19&lt;=50, "MEDIUM", IF(H19&lt;=100, "HIGH", "JACKPOT")))</f>
        <v/>
      </c>
      <c r="D19" s="21" t="inlineStr">
        <is>
          <t>BYBIT</t>
        </is>
      </c>
      <c r="E19" s="19" t="inlineStr">
        <is>
          <t>HLG Community Airdrop (Bonus Reward)</t>
        </is>
      </c>
      <c r="F19" s="21" t="inlineStr">
        <is>
          <t>HLG</t>
        </is>
      </c>
      <c r="G19" s="34">
        <f>IF(F19=KONVERSI!$D$2,KONVERSI!$C$2&amp;" ("&amp;KONVERSI!$D$2&amp;")",IF(F19=KONVERSI!$D$3,KONVERSI!$C$3&amp;" ("&amp;KONVERSI!$D$3&amp;")",IF(F19=KONVERSI!$D$4,KONVERSI!$C$4&amp;" ("&amp;KONVERSI!$D$4&amp;")",IF(F19=KONVERSI!$D$5,KONVERSI!$C$5&amp;" ("&amp;KONVERSI!$D$5&amp;")",IF(F19=KONVERSI!$D$6,KONVERSI!$C$6&amp;" ("&amp;KONVERSI!$D$6&amp;")",IF(F19=KONVERSI!$D$7,KONVERSI!$C$7&amp;" ("&amp;KONVERSI!$D$7&amp;")",IF(F19=KONVERSI!$D$8,KONVERSI!$C$8&amp;" ("&amp;KONVERSI!$D$8&amp;")",IF(F19=KONVERSI!$D$9,KONVERSI!$C$9&amp;" ("&amp;KONVERSI!$D$9&amp;")",IF(F19=KONVERSI!$D$10,KONVERSI!$C$10&amp;" ("&amp;KONVERSI!$D$10&amp;")",IF(F19=KONVERSI!$D$11,KONVERSI!$C$11&amp;" ("&amp;KONVERSI!$D$11&amp;")",IF(F19=KONVERSI!$D$12,KONVERSI!$C$12&amp;" ("&amp;KONVERSI!$D$12&amp;")",IF(F19=KONVERSI!$D$13,KONVERSI!$C$13&amp;" ("&amp;KONVERSI!$D$13&amp;")",IF(F19=KONVERSI!$D$14,KONVERSI!$C$14&amp;" ("&amp;KONVERSI!$D$14&amp;")",IF(F19=KONVERSI!$D$15,KONVERSI!$C$15&amp;" ("&amp;KONVERSI!$D$15&amp;")",IF(F19=KONVERSI!$D$16,KONVERSI!$C$16&amp;" ("&amp;KONVERSI!$D$16&amp;")",IF(F19=KONVERSI!$D$17,KONVERSI!$C$17&amp;" ("&amp;KONVERSI!$D$17&amp;")",IF(F19=KONVERSI!$D$18,KONVERSI!$C$18&amp;" ("&amp;KONVERSI!$D$18&amp;")",IF(F19=KONVERSI!$D$19,KONVERSI!$C$19&amp;" ("&amp;KONVERSI!$D$19&amp;")",IF(F19=KONVERSI!$D$20,KONVERSI!$C$20&amp;" ("&amp;KONVERSI!$D$20&amp;")",IF(F19=KONVERSI!$D$21,KONVERSI!$C$21&amp;" ("&amp;KONVERSI!$D$21&amp;")",IF(F19=KONVERSI!$D$22,KONVERSI!$C$22&amp;" ("&amp;KONVERSI!$D$22&amp;")",IF(F19=KONVERSI!$D$23,KONVERSI!$C$23&amp;" ("&amp;KONVERSI!$D$23&amp;")",IF(F19=KONVERSI!$D$24,KONVERSI!$C$24&amp;" ("&amp;KONVERSI!$D$24&amp;")",IF(F19=KONVERSI!$D$25,KONVERSI!$C$25&amp;" ("&amp;KONVERSI!$D$25&amp;")",IF(F19=KONVERSI!$D$26,KONVERSI!$C$26&amp;" ("&amp;KONVERSI!$D$26&amp;")",IF(F19=KONVERSI!$D$27,KONVERSI!$C$27&amp;" ("&amp;KONVERSI!$D$27&amp;")",IF(F19=KONVERSI!$D$28,KONVERSI!$C$28&amp;" ("&amp;KONVERSI!$D$28&amp;")",IF(F19=KONVERSI!$D$29,KONVERSI!$C$29&amp;" ("&amp;KONVERSI!$D$29&amp;")",IF(F19=KONVERSI!$D$30,KONVERSI!$C$30&amp;" ("&amp;KONVERSI!$D$30&amp;")",IF(F19=KONVERSI!$D$31,KONVERSI!$C$31&amp;" ("&amp;KONVERSI!$D$31&amp;")",IF(F19=KONVERSI!$D$32,KONVERSI!$C$32&amp;" ("&amp;KONVERSI!$D$32&amp;")",IF(F19=KONVERSI!$D$33,KONVERSI!$C$33&amp;" ("&amp;KONVERSI!$D$33&amp;")","Simbol tidak ditemukan")
)
)
)
))))))))))))))))))))))))))))</f>
        <v/>
      </c>
      <c r="H19" s="18" t="n">
        <v>2.93</v>
      </c>
      <c r="I19" s="64" t="n">
        <v>2.93</v>
      </c>
      <c r="J19" s="21" t="inlineStr">
        <is>
          <t>USDT</t>
        </is>
      </c>
      <c r="K19" s="18">
        <f>I19*M19</f>
        <v/>
      </c>
      <c r="L19" s="55">
        <f>H19-K19</f>
        <v/>
      </c>
      <c r="M19" s="29">
        <f>IF(J19="AARK",KONVERSI!$G$2,
IF(J19="ATH",KONVERSI!$G$3,
IF(J19="AURORA",KONVERSI!$G$4,
IF(J19="BUBBLE",KONVERSI!$G$5,
IF(J19="DEGEN",KONVERSI!$G$6,
IF(J19="HLG",KONVERSI!$G$7,
IF(J19="INTX",KONVERSI!$G$8,
IF(J19="IO",KONVERSI!$G$9,
IF(J19="MOG",KONVERSI!$G$10,
IF(J19="PIRATE",KONVERSI!$G$11,
IF(J19="RUBY",KONVERSI!$G$12,
IF(J19="SPEC",KONVERSI!$G$13,
IF(J19="TAIKO",KONVERSI!$G$14,
IF(J19="ULTI",KONVERSI!$G$15,
IF(J19="USDT",KONVERSI!$G$16,
IF(J19="XZK",KONVERSI!$G$17,
IF(J19="ZERO",KONVERSI!$G$18,
IF(J19="MON",KONVERSI!$G$19,
IF(J19="ELIX",KONVERSI!$G$20,
IF(J19="ZRO",KONVERSI!$G$21,
IF(J19="ZEX",KONVERSI!$G$22,
IF(J19="MCG",KONVERSI!$G$23,
IF(J19="PTC",KONVERSI!$G$24,
IF(J19="WELL",KONVERSI!$G$25,
IF(J19="NYAN",KONVERSI!$G$26,
IF(J19="MOCA",KONVERSI!$G$27,
IF(J19="DOP1",KONVERSI!$G$28,
IF(J19="UXLINK",KONVERSI!$G$29,
IF(J19="A8",KONVERSI!$G$30,
IF(J19="PIXFI",KONVERSI!$G$31,
IF(J19="FET",KONVERSI!$G$32,
"Simbol tidak ditemukan")))))))))))))))))))))))))))))))</f>
        <v/>
      </c>
    </row>
    <row r="20">
      <c r="A20" s="19" t="n">
        <v>18</v>
      </c>
      <c r="B20" s="59" t="n">
        <v>45474</v>
      </c>
      <c r="C20" s="19">
        <f>IF(H20&lt;10, "LOW", IF(H20&lt;=50, "MEDIUM", IF(H20&lt;=100, "HIGH", "JACKPOT")))</f>
        <v/>
      </c>
      <c r="D20" s="21" t="inlineStr">
        <is>
          <t>BYBIT</t>
        </is>
      </c>
      <c r="E20" s="19" t="inlineStr">
        <is>
          <t>MASA Splash</t>
        </is>
      </c>
      <c r="F20" s="21" t="inlineStr">
        <is>
          <t>MASA</t>
        </is>
      </c>
      <c r="G20" s="34">
        <f>IF(F20=KONVERSI!$D$2,KONVERSI!$C$2&amp;" ("&amp;KONVERSI!$D$2&amp;")",IF(F20=KONVERSI!$D$3,KONVERSI!$C$3&amp;" ("&amp;KONVERSI!$D$3&amp;")",IF(F20=KONVERSI!$D$4,KONVERSI!$C$4&amp;" ("&amp;KONVERSI!$D$4&amp;")",IF(F20=KONVERSI!$D$5,KONVERSI!$C$5&amp;" ("&amp;KONVERSI!$D$5&amp;")",IF(F20=KONVERSI!$D$6,KONVERSI!$C$6&amp;" ("&amp;KONVERSI!$D$6&amp;")",IF(F20=KONVERSI!$D$7,KONVERSI!$C$7&amp;" ("&amp;KONVERSI!$D$7&amp;")",IF(F20=KONVERSI!$D$8,KONVERSI!$C$8&amp;" ("&amp;KONVERSI!$D$8&amp;")",IF(F20=KONVERSI!$D$9,KONVERSI!$C$9&amp;" ("&amp;KONVERSI!$D$9&amp;")",IF(F20=KONVERSI!$D$10,KONVERSI!$C$10&amp;" ("&amp;KONVERSI!$D$10&amp;")",IF(F20=KONVERSI!$D$11,KONVERSI!$C$11&amp;" ("&amp;KONVERSI!$D$11&amp;")",IF(F20=KONVERSI!$D$12,KONVERSI!$C$12&amp;" ("&amp;KONVERSI!$D$12&amp;")",IF(F20=KONVERSI!$D$13,KONVERSI!$C$13&amp;" ("&amp;KONVERSI!$D$13&amp;")",IF(F20=KONVERSI!$D$14,KONVERSI!$C$14&amp;" ("&amp;KONVERSI!$D$14&amp;")",IF(F20=KONVERSI!$D$15,KONVERSI!$C$15&amp;" ("&amp;KONVERSI!$D$15&amp;")",IF(F20=KONVERSI!$D$16,KONVERSI!$C$16&amp;" ("&amp;KONVERSI!$D$16&amp;")",IF(F20=KONVERSI!$D$17,KONVERSI!$C$17&amp;" ("&amp;KONVERSI!$D$17&amp;")",IF(F20=KONVERSI!$D$18,KONVERSI!$C$18&amp;" ("&amp;KONVERSI!$D$18&amp;")",IF(F20=KONVERSI!$D$19,KONVERSI!$C$19&amp;" ("&amp;KONVERSI!$D$19&amp;")",IF(F20=KONVERSI!$D$20,KONVERSI!$C$20&amp;" ("&amp;KONVERSI!$D$20&amp;")",IF(F20=KONVERSI!$D$21,KONVERSI!$C$21&amp;" ("&amp;KONVERSI!$D$21&amp;")",IF(F20=KONVERSI!$D$22,KONVERSI!$C$22&amp;" ("&amp;KONVERSI!$D$22&amp;")",IF(F20=KONVERSI!$D$23,KONVERSI!$C$23&amp;" ("&amp;KONVERSI!$D$23&amp;")",IF(F20=KONVERSI!$D$24,KONVERSI!$C$24&amp;" ("&amp;KONVERSI!$D$24&amp;")",IF(F20=KONVERSI!$D$25,KONVERSI!$C$25&amp;" ("&amp;KONVERSI!$D$25&amp;")",IF(F20=KONVERSI!$D$26,KONVERSI!$C$26&amp;" ("&amp;KONVERSI!$D$26&amp;")",IF(F20=KONVERSI!$D$27,KONVERSI!$C$27&amp;" ("&amp;KONVERSI!$D$27&amp;")",IF(F20=KONVERSI!$D$28,KONVERSI!$C$28&amp;" ("&amp;KONVERSI!$D$28&amp;")",IF(F20=KONVERSI!$D$29,KONVERSI!$C$29&amp;" ("&amp;KONVERSI!$D$29&amp;")",IF(F20=KONVERSI!$D$30,KONVERSI!$C$30&amp;" ("&amp;KONVERSI!$D$30&amp;")",IF(F20=KONVERSI!$D$31,KONVERSI!$C$31&amp;" ("&amp;KONVERSI!$D$31&amp;")",IF(F20=KONVERSI!$D$32,KONVERSI!$C$32&amp;" ("&amp;KONVERSI!$D$32&amp;")",IF(F20=KONVERSI!$D$33,KONVERSI!$C$33&amp;" ("&amp;KONVERSI!$D$33&amp;")","Simbol tidak ditemukan")
)
)
)
))))))))))))))))))))))))))))</f>
        <v/>
      </c>
      <c r="H20" s="18" t="n">
        <v>1</v>
      </c>
      <c r="I20" s="64" t="n">
        <v>2</v>
      </c>
      <c r="J20" s="21" t="inlineStr">
        <is>
          <t>USDT</t>
        </is>
      </c>
      <c r="K20" s="18">
        <f>I20*M20</f>
        <v/>
      </c>
      <c r="L20" s="55">
        <f>H20-K20</f>
        <v/>
      </c>
      <c r="M20" s="29">
        <f>IF(J20="AARK",KONVERSI!$G$2,
IF(J20="ATH",KONVERSI!$G$3,
IF(J20="AURORA",KONVERSI!$G$4,
IF(J20="BUBBLE",KONVERSI!$G$5,
IF(J20="DEGEN",KONVERSI!$G$6,
IF(J20="HLG",KONVERSI!$G$7,
IF(J20="INTX",KONVERSI!$G$8,
IF(J20="IO",KONVERSI!$G$9,
IF(J20="MOG",KONVERSI!$G$10,
IF(J20="PIRATE",KONVERSI!$G$11,
IF(J20="RUBY",KONVERSI!$G$12,
IF(J20="SPEC",KONVERSI!$G$13,
IF(J20="TAIKO",KONVERSI!$G$14,
IF(J20="ULTI",KONVERSI!$G$15,
IF(J20="USDT",KONVERSI!$G$16,
IF(J20="XZK",KONVERSI!$G$17,
IF(J20="ZERO",KONVERSI!$G$18,
IF(J20="MON",KONVERSI!$G$19,
IF(J20="ELIX",KONVERSI!$G$20,
IF(J20="ZRO",KONVERSI!$G$21,
IF(J20="ZEX",KONVERSI!$G$22,
IF(J20="MCG",KONVERSI!$G$23,
IF(J20="PTC",KONVERSI!$G$24,
IF(J20="WELL",KONVERSI!$G$25,
IF(J20="NYAN",KONVERSI!$G$26,
IF(J20="MOCA",KONVERSI!$G$27,
IF(J20="DOP1",KONVERSI!$G$28,
IF(J20="UXLINK",KONVERSI!$G$29,
IF(J20="A8",KONVERSI!$G$30,
IF(J20="PIXFI",KONVERSI!$G$31,
IF(J20="FET",KONVERSI!$G$32,
"Simbol tidak ditemukan")))))))))))))))))))))))))))))))</f>
        <v/>
      </c>
    </row>
    <row r="21">
      <c r="A21" s="19" t="n">
        <v>19</v>
      </c>
      <c r="B21" s="59" t="n">
        <v>45475</v>
      </c>
      <c r="C21" s="19">
        <f>IF(H21&lt;10, "LOW", IF(H21&lt;=50, "MEDIUM", IF(H21&lt;=100, "HIGH", "JACKPOT")))</f>
        <v/>
      </c>
      <c r="D21" s="21" t="inlineStr">
        <is>
          <t>BYBIT</t>
        </is>
      </c>
      <c r="E21" s="19" t="inlineStr">
        <is>
          <t>MOG Token Splash Refferal</t>
        </is>
      </c>
      <c r="F21" s="21" t="inlineStr">
        <is>
          <t>MOG</t>
        </is>
      </c>
      <c r="G21" s="34">
        <f>IF(F21=KONVERSI!$D$2,KONVERSI!$C$2&amp;" ("&amp;KONVERSI!$D$2&amp;")",IF(F21=KONVERSI!$D$3,KONVERSI!$C$3&amp;" ("&amp;KONVERSI!$D$3&amp;")",IF(F21=KONVERSI!$D$4,KONVERSI!$C$4&amp;" ("&amp;KONVERSI!$D$4&amp;")",IF(F21=KONVERSI!$D$5,KONVERSI!$C$5&amp;" ("&amp;KONVERSI!$D$5&amp;")",IF(F21=KONVERSI!$D$6,KONVERSI!$C$6&amp;" ("&amp;KONVERSI!$D$6&amp;")",IF(F21=KONVERSI!$D$7,KONVERSI!$C$7&amp;" ("&amp;KONVERSI!$D$7&amp;")",IF(F21=KONVERSI!$D$8,KONVERSI!$C$8&amp;" ("&amp;KONVERSI!$D$8&amp;")",IF(F21=KONVERSI!$D$9,KONVERSI!$C$9&amp;" ("&amp;KONVERSI!$D$9&amp;")",IF(F21=KONVERSI!$D$10,KONVERSI!$C$10&amp;" ("&amp;KONVERSI!$D$10&amp;")",IF(F21=KONVERSI!$D$11,KONVERSI!$C$11&amp;" ("&amp;KONVERSI!$D$11&amp;")",IF(F21=KONVERSI!$D$12,KONVERSI!$C$12&amp;" ("&amp;KONVERSI!$D$12&amp;")",IF(F21=KONVERSI!$D$13,KONVERSI!$C$13&amp;" ("&amp;KONVERSI!$D$13&amp;")",IF(F21=KONVERSI!$D$14,KONVERSI!$C$14&amp;" ("&amp;KONVERSI!$D$14&amp;")",IF(F21=KONVERSI!$D$15,KONVERSI!$C$15&amp;" ("&amp;KONVERSI!$D$15&amp;")",IF(F21=KONVERSI!$D$16,KONVERSI!$C$16&amp;" ("&amp;KONVERSI!$D$16&amp;")",IF(F21=KONVERSI!$D$17,KONVERSI!$C$17&amp;" ("&amp;KONVERSI!$D$17&amp;")",IF(F21=KONVERSI!$D$18,KONVERSI!$C$18&amp;" ("&amp;KONVERSI!$D$18&amp;")",IF(F21=KONVERSI!$D$19,KONVERSI!$C$19&amp;" ("&amp;KONVERSI!$D$19&amp;")",IF(F21=KONVERSI!$D$20,KONVERSI!$C$20&amp;" ("&amp;KONVERSI!$D$20&amp;")",IF(F21=KONVERSI!$D$21,KONVERSI!$C$21&amp;" ("&amp;KONVERSI!$D$21&amp;")",IF(F21=KONVERSI!$D$22,KONVERSI!$C$22&amp;" ("&amp;KONVERSI!$D$22&amp;")",IF(F21=KONVERSI!$D$23,KONVERSI!$C$23&amp;" ("&amp;KONVERSI!$D$23&amp;")",IF(F21=KONVERSI!$D$24,KONVERSI!$C$24&amp;" ("&amp;KONVERSI!$D$24&amp;")",IF(F21=KONVERSI!$D$25,KONVERSI!$C$25&amp;" ("&amp;KONVERSI!$D$25&amp;")",IF(F21=KONVERSI!$D$26,KONVERSI!$C$26&amp;" ("&amp;KONVERSI!$D$26&amp;")",IF(F21=KONVERSI!$D$27,KONVERSI!$C$27&amp;" ("&amp;KONVERSI!$D$27&amp;")",IF(F21=KONVERSI!$D$28,KONVERSI!$C$28&amp;" ("&amp;KONVERSI!$D$28&amp;")",IF(F21=KONVERSI!$D$29,KONVERSI!$C$29&amp;" ("&amp;KONVERSI!$D$29&amp;")",IF(F21=KONVERSI!$D$30,KONVERSI!$C$30&amp;" ("&amp;KONVERSI!$D$30&amp;")",IF(F21=KONVERSI!$D$31,KONVERSI!$C$31&amp;" ("&amp;KONVERSI!$D$31&amp;")",IF(F21=KONVERSI!$D$32,KONVERSI!$C$32&amp;" ("&amp;KONVERSI!$D$32&amp;")",IF(F21=KONVERSI!$D$33,KONVERSI!$C$33&amp;" ("&amp;KONVERSI!$D$33&amp;")","Simbol tidak ditemukan")
)
)
)
))))))))))))))))))))))))))))</f>
        <v/>
      </c>
      <c r="H21" s="18" t="n">
        <v>11.88963712578312</v>
      </c>
      <c r="I21" s="64" t="n">
        <v>6250000</v>
      </c>
      <c r="J21" s="21" t="inlineStr">
        <is>
          <t>MOG</t>
        </is>
      </c>
      <c r="K21" s="18">
        <f>I21*M21</f>
        <v/>
      </c>
      <c r="L21" s="55">
        <f>H21-K21</f>
        <v/>
      </c>
      <c r="M21" s="29">
        <f>IF(J21="AARK",KONVERSI!$G$2,
IF(J21="ATH",KONVERSI!$G$3,
IF(J21="AURORA",KONVERSI!$G$4,
IF(J21="BUBBLE",KONVERSI!$G$5,
IF(J21="DEGEN",KONVERSI!$G$6,
IF(J21="HLG",KONVERSI!$G$7,
IF(J21="INTX",KONVERSI!$G$8,
IF(J21="IO",KONVERSI!$G$9,
IF(J21="MOG",KONVERSI!$G$10,
IF(J21="PIRATE",KONVERSI!$G$11,
IF(J21="RUBY",KONVERSI!$G$12,
IF(J21="SPEC",KONVERSI!$G$13,
IF(J21="TAIKO",KONVERSI!$G$14,
IF(J21="ULTI",KONVERSI!$G$15,
IF(J21="USDT",KONVERSI!$G$16,
IF(J21="XZK",KONVERSI!$G$17,
IF(J21="ZERO",KONVERSI!$G$18,
IF(J21="MON",KONVERSI!$G$19,
IF(J21="ELIX",KONVERSI!$G$20,
IF(J21="ZRO",KONVERSI!$G$21,
IF(J21="ZEX",KONVERSI!$G$22,
IF(J21="MCG",KONVERSI!$G$23,
IF(J21="PTC",KONVERSI!$G$24,
IF(J21="WELL",KONVERSI!$G$25,
IF(J21="NYAN",KONVERSI!$G$26,
IF(J21="MOCA",KONVERSI!$G$27,
IF(J21="DOP1",KONVERSI!$G$28,
IF(J21="UXLINK",KONVERSI!$G$29,
IF(J21="A8",KONVERSI!$G$30,
IF(J21="PIXFI",KONVERSI!$G$31,
IF(J21="FET",KONVERSI!$G$32,
"Simbol tidak ditemukan")))))))))))))))))))))))))))))))</f>
        <v/>
      </c>
    </row>
    <row r="22">
      <c r="A22" s="19" t="n">
        <v>20</v>
      </c>
      <c r="B22" s="59" t="n">
        <v>45475</v>
      </c>
      <c r="C22" s="19">
        <f>IF(H22&lt;10, "LOW", IF(H22&lt;=50, "MEDIUM", IF(H22&lt;=100, "HIGH", "JACKPOT")))</f>
        <v/>
      </c>
      <c r="D22" s="21" t="inlineStr">
        <is>
          <t>BYBIT</t>
        </is>
      </c>
      <c r="E22" s="19" t="inlineStr">
        <is>
          <t>ULTI Token Splash Refferal</t>
        </is>
      </c>
      <c r="F22" s="21" t="inlineStr">
        <is>
          <t>ULTI</t>
        </is>
      </c>
      <c r="G22" s="34">
        <f>IF(F22=KONVERSI!$D$2,KONVERSI!$C$2&amp;" ("&amp;KONVERSI!$D$2&amp;")",IF(F22=KONVERSI!$D$3,KONVERSI!$C$3&amp;" ("&amp;KONVERSI!$D$3&amp;")",IF(F22=KONVERSI!$D$4,KONVERSI!$C$4&amp;" ("&amp;KONVERSI!$D$4&amp;")",IF(F22=KONVERSI!$D$5,KONVERSI!$C$5&amp;" ("&amp;KONVERSI!$D$5&amp;")",IF(F22=KONVERSI!$D$6,KONVERSI!$C$6&amp;" ("&amp;KONVERSI!$D$6&amp;")",IF(F22=KONVERSI!$D$7,KONVERSI!$C$7&amp;" ("&amp;KONVERSI!$D$7&amp;")",IF(F22=KONVERSI!$D$8,KONVERSI!$C$8&amp;" ("&amp;KONVERSI!$D$8&amp;")",IF(F22=KONVERSI!$D$9,KONVERSI!$C$9&amp;" ("&amp;KONVERSI!$D$9&amp;")",IF(F22=KONVERSI!$D$10,KONVERSI!$C$10&amp;" ("&amp;KONVERSI!$D$10&amp;")",IF(F22=KONVERSI!$D$11,KONVERSI!$C$11&amp;" ("&amp;KONVERSI!$D$11&amp;")",IF(F22=KONVERSI!$D$12,KONVERSI!$C$12&amp;" ("&amp;KONVERSI!$D$12&amp;")",IF(F22=KONVERSI!$D$13,KONVERSI!$C$13&amp;" ("&amp;KONVERSI!$D$13&amp;")",IF(F22=KONVERSI!$D$14,KONVERSI!$C$14&amp;" ("&amp;KONVERSI!$D$14&amp;")",IF(F22=KONVERSI!$D$15,KONVERSI!$C$15&amp;" ("&amp;KONVERSI!$D$15&amp;")",IF(F22=KONVERSI!$D$16,KONVERSI!$C$16&amp;" ("&amp;KONVERSI!$D$16&amp;")",IF(F22=KONVERSI!$D$17,KONVERSI!$C$17&amp;" ("&amp;KONVERSI!$D$17&amp;")",IF(F22=KONVERSI!$D$18,KONVERSI!$C$18&amp;" ("&amp;KONVERSI!$D$18&amp;")",IF(F22=KONVERSI!$D$19,KONVERSI!$C$19&amp;" ("&amp;KONVERSI!$D$19&amp;")",IF(F22=KONVERSI!$D$20,KONVERSI!$C$20&amp;" ("&amp;KONVERSI!$D$20&amp;")",IF(F22=KONVERSI!$D$21,KONVERSI!$C$21&amp;" ("&amp;KONVERSI!$D$21&amp;")",IF(F22=KONVERSI!$D$22,KONVERSI!$C$22&amp;" ("&amp;KONVERSI!$D$22&amp;")",IF(F22=KONVERSI!$D$23,KONVERSI!$C$23&amp;" ("&amp;KONVERSI!$D$23&amp;")",IF(F22=KONVERSI!$D$24,KONVERSI!$C$24&amp;" ("&amp;KONVERSI!$D$24&amp;")",IF(F22=KONVERSI!$D$25,KONVERSI!$C$25&amp;" ("&amp;KONVERSI!$D$25&amp;")",IF(F22=KONVERSI!$D$26,KONVERSI!$C$26&amp;" ("&amp;KONVERSI!$D$26&amp;")",IF(F22=KONVERSI!$D$27,KONVERSI!$C$27&amp;" ("&amp;KONVERSI!$D$27&amp;")",IF(F22=KONVERSI!$D$28,KONVERSI!$C$28&amp;" ("&amp;KONVERSI!$D$28&amp;")",IF(F22=KONVERSI!$D$29,KONVERSI!$C$29&amp;" ("&amp;KONVERSI!$D$29&amp;")",IF(F22=KONVERSI!$D$30,KONVERSI!$C$30&amp;" ("&amp;KONVERSI!$D$30&amp;")",IF(F22=KONVERSI!$D$31,KONVERSI!$C$31&amp;" ("&amp;KONVERSI!$D$31&amp;")",IF(F22=KONVERSI!$D$32,KONVERSI!$C$32&amp;" ("&amp;KONVERSI!$D$32&amp;")",IF(F22=KONVERSI!$D$33,KONVERSI!$C$33&amp;" ("&amp;KONVERSI!$D$33&amp;")","Simbol tidak ditemukan")
)
)
)
))))))))))))))))))))))))))))</f>
        <v/>
      </c>
      <c r="H22" s="18" t="n">
        <v>5.52860685595602</v>
      </c>
      <c r="I22" s="64" t="n">
        <v>165</v>
      </c>
      <c r="J22" s="21" t="inlineStr">
        <is>
          <t>ULTI</t>
        </is>
      </c>
      <c r="K22" s="18">
        <f>I22*M22</f>
        <v/>
      </c>
      <c r="L22" s="55">
        <f>H22-K22</f>
        <v/>
      </c>
      <c r="M22" s="29">
        <f>IF(J22="AARK",KONVERSI!$G$2,
IF(J22="ATH",KONVERSI!$G$3,
IF(J22="AURORA",KONVERSI!$G$4,
IF(J22="BUBBLE",KONVERSI!$G$5,
IF(J22="DEGEN",KONVERSI!$G$6,
IF(J22="HLG",KONVERSI!$G$7,
IF(J22="INTX",KONVERSI!$G$8,
IF(J22="IO",KONVERSI!$G$9,
IF(J22="MOG",KONVERSI!$G$10,
IF(J22="PIRATE",KONVERSI!$G$11,
IF(J22="RUBY",KONVERSI!$G$12,
IF(J22="SPEC",KONVERSI!$G$13,
IF(J22="TAIKO",KONVERSI!$G$14,
IF(J22="ULTI",KONVERSI!$G$15,
IF(J22="USDT",KONVERSI!$G$16,
IF(J22="XZK",KONVERSI!$G$17,
IF(J22="ZERO",KONVERSI!$G$18,
IF(J22="MON",KONVERSI!$G$19,
IF(J22="ELIX",KONVERSI!$G$20,
IF(J22="ZRO",KONVERSI!$G$21,
IF(J22="ZEX",KONVERSI!$G$22,
IF(J22="MCG",KONVERSI!$G$23,
IF(J22="PTC",KONVERSI!$G$24,
IF(J22="WELL",KONVERSI!$G$25,
IF(J22="NYAN",KONVERSI!$G$26,
IF(J22="MOCA",KONVERSI!$G$27,
IF(J22="DOP1",KONVERSI!$G$28,
IF(J22="UXLINK",KONVERSI!$G$29,
IF(J22="A8",KONVERSI!$G$30,
IF(J22="PIXFI",KONVERSI!$G$31,
IF(J22="FET",KONVERSI!$G$32,
"Simbol tidak ditemukan")))))))))))))))))))))))))))))))</f>
        <v/>
      </c>
    </row>
    <row r="23">
      <c r="A23" s="19" t="n">
        <v>21</v>
      </c>
      <c r="B23" s="59" t="n">
        <v>45475</v>
      </c>
      <c r="C23" s="19">
        <f>IF(H23&lt;10, "LOW", IF(H23&lt;=50, "MEDIUM", IF(H23&lt;=100, "HIGH", "JACKPOT")))</f>
        <v/>
      </c>
      <c r="D23" s="21" t="inlineStr">
        <is>
          <t>BYBIT</t>
        </is>
      </c>
      <c r="E23" s="19" t="inlineStr">
        <is>
          <t>XZK Token Splash</t>
        </is>
      </c>
      <c r="F23" s="21" t="inlineStr">
        <is>
          <t>XZK</t>
        </is>
      </c>
      <c r="G23" s="34">
        <f>IF(F23=KONVERSI!$D$2,KONVERSI!$C$2&amp;" ("&amp;KONVERSI!$D$2&amp;")",IF(F23=KONVERSI!$D$3,KONVERSI!$C$3&amp;" ("&amp;KONVERSI!$D$3&amp;")",IF(F23=KONVERSI!$D$4,KONVERSI!$C$4&amp;" ("&amp;KONVERSI!$D$4&amp;")",IF(F23=KONVERSI!$D$5,KONVERSI!$C$5&amp;" ("&amp;KONVERSI!$D$5&amp;")",IF(F23=KONVERSI!$D$6,KONVERSI!$C$6&amp;" ("&amp;KONVERSI!$D$6&amp;")",IF(F23=KONVERSI!$D$7,KONVERSI!$C$7&amp;" ("&amp;KONVERSI!$D$7&amp;")",IF(F23=KONVERSI!$D$8,KONVERSI!$C$8&amp;" ("&amp;KONVERSI!$D$8&amp;")",IF(F23=KONVERSI!$D$9,KONVERSI!$C$9&amp;" ("&amp;KONVERSI!$D$9&amp;")",IF(F23=KONVERSI!$D$10,KONVERSI!$C$10&amp;" ("&amp;KONVERSI!$D$10&amp;")",IF(F23=KONVERSI!$D$11,KONVERSI!$C$11&amp;" ("&amp;KONVERSI!$D$11&amp;")",IF(F23=KONVERSI!$D$12,KONVERSI!$C$12&amp;" ("&amp;KONVERSI!$D$12&amp;")",IF(F23=KONVERSI!$D$13,KONVERSI!$C$13&amp;" ("&amp;KONVERSI!$D$13&amp;")",IF(F23=KONVERSI!$D$14,KONVERSI!$C$14&amp;" ("&amp;KONVERSI!$D$14&amp;")",IF(F23=KONVERSI!$D$15,KONVERSI!$C$15&amp;" ("&amp;KONVERSI!$D$15&amp;")",IF(F23=KONVERSI!$D$16,KONVERSI!$C$16&amp;" ("&amp;KONVERSI!$D$16&amp;")",IF(F23=KONVERSI!$D$17,KONVERSI!$C$17&amp;" ("&amp;KONVERSI!$D$17&amp;")",IF(F23=KONVERSI!$D$18,KONVERSI!$C$18&amp;" ("&amp;KONVERSI!$D$18&amp;")",IF(F23=KONVERSI!$D$19,KONVERSI!$C$19&amp;" ("&amp;KONVERSI!$D$19&amp;")",IF(F23=KONVERSI!$D$20,KONVERSI!$C$20&amp;" ("&amp;KONVERSI!$D$20&amp;")",IF(F23=KONVERSI!$D$21,KONVERSI!$C$21&amp;" ("&amp;KONVERSI!$D$21&amp;")",IF(F23=KONVERSI!$D$22,KONVERSI!$C$22&amp;" ("&amp;KONVERSI!$D$22&amp;")",IF(F23=KONVERSI!$D$23,KONVERSI!$C$23&amp;" ("&amp;KONVERSI!$D$23&amp;")",IF(F23=KONVERSI!$D$24,KONVERSI!$C$24&amp;" ("&amp;KONVERSI!$D$24&amp;")",IF(F23=KONVERSI!$D$25,KONVERSI!$C$25&amp;" ("&amp;KONVERSI!$D$25&amp;")",IF(F23=KONVERSI!$D$26,KONVERSI!$C$26&amp;" ("&amp;KONVERSI!$D$26&amp;")",IF(F23=KONVERSI!$D$27,KONVERSI!$C$27&amp;" ("&amp;KONVERSI!$D$27&amp;")",IF(F23=KONVERSI!$D$28,KONVERSI!$C$28&amp;" ("&amp;KONVERSI!$D$28&amp;")",IF(F23=KONVERSI!$D$29,KONVERSI!$C$29&amp;" ("&amp;KONVERSI!$D$29&amp;")",IF(F23=KONVERSI!$D$30,KONVERSI!$C$30&amp;" ("&amp;KONVERSI!$D$30&amp;")",IF(F23=KONVERSI!$D$31,KONVERSI!$C$31&amp;" ("&amp;KONVERSI!$D$31&amp;")",IF(F23=KONVERSI!$D$32,KONVERSI!$C$32&amp;" ("&amp;KONVERSI!$D$32&amp;")",IF(F23=KONVERSI!$D$33,KONVERSI!$C$33&amp;" ("&amp;KONVERSI!$D$33&amp;")","Simbol tidak ditemukan")
)
)
)
))))))))))))))))))))))))))))</f>
        <v/>
      </c>
      <c r="H23" s="18" t="n">
        <v>3.115666229516383</v>
      </c>
      <c r="I23" s="64" t="n">
        <v>77.00879999999999</v>
      </c>
      <c r="J23" s="21" t="inlineStr">
        <is>
          <t>XZK</t>
        </is>
      </c>
      <c r="K23" s="18">
        <f>I23*M23</f>
        <v/>
      </c>
      <c r="L23" s="55">
        <f>H23-K23</f>
        <v/>
      </c>
      <c r="M23" s="29">
        <f>IF(J23="AARK",KONVERSI!$G$2,
IF(J23="ATH",KONVERSI!$G$3,
IF(J23="AURORA",KONVERSI!$G$4,
IF(J23="BUBBLE",KONVERSI!$G$5,
IF(J23="DEGEN",KONVERSI!$G$6,
IF(J23="HLG",KONVERSI!$G$7,
IF(J23="INTX",KONVERSI!$G$8,
IF(J23="IO",KONVERSI!$G$9,
IF(J23="MOG",KONVERSI!$G$10,
IF(J23="PIRATE",KONVERSI!$G$11,
IF(J23="RUBY",KONVERSI!$G$12,
IF(J23="SPEC",KONVERSI!$G$13,
IF(J23="TAIKO",KONVERSI!$G$14,
IF(J23="ULTI",KONVERSI!$G$15,
IF(J23="USDT",KONVERSI!$G$16,
IF(J23="XZK",KONVERSI!$G$17,
IF(J23="ZERO",KONVERSI!$G$18,
IF(J23="MON",KONVERSI!$G$19,
IF(J23="ELIX",KONVERSI!$G$20,
IF(J23="ZRO",KONVERSI!$G$21,
IF(J23="ZEX",KONVERSI!$G$22,
IF(J23="MCG",KONVERSI!$G$23,
IF(J23="PTC",KONVERSI!$G$24,
IF(J23="WELL",KONVERSI!$G$25,
IF(J23="NYAN",KONVERSI!$G$26,
IF(J23="MOCA",KONVERSI!$G$27,
IF(J23="DOP1",KONVERSI!$G$28,
IF(J23="UXLINK",KONVERSI!$G$29,
IF(J23="A8",KONVERSI!$G$30,
IF(J23="PIXFI",KONVERSI!$G$31,
IF(J23="FET",KONVERSI!$G$32,
"Simbol tidak ditemukan")))))))))))))))))))))))))))))))</f>
        <v/>
      </c>
    </row>
    <row r="24">
      <c r="A24" s="19" t="n">
        <v>22</v>
      </c>
      <c r="B24" s="59" t="n">
        <v>45484</v>
      </c>
      <c r="C24" s="19">
        <f>IF(H24&lt;10, "LOW", IF(H24&lt;=50, "MEDIUM", IF(H24&lt;=100, "HIGH", "JACKPOT")))</f>
        <v/>
      </c>
      <c r="D24" s="21" t="inlineStr">
        <is>
          <t>BYBIT</t>
        </is>
      </c>
      <c r="E24" s="19" t="inlineStr">
        <is>
          <t>ZEX Token Splash</t>
        </is>
      </c>
      <c r="F24" s="21" t="inlineStr">
        <is>
          <t>ZEX</t>
        </is>
      </c>
      <c r="G24" s="34">
        <f>IF(F24=KONVERSI!$D$2,KONVERSI!$C$2&amp;" ("&amp;KONVERSI!$D$2&amp;")",IF(F24=KONVERSI!$D$3,KONVERSI!$C$3&amp;" ("&amp;KONVERSI!$D$3&amp;")",IF(F24=KONVERSI!$D$4,KONVERSI!$C$4&amp;" ("&amp;KONVERSI!$D$4&amp;")",IF(F24=KONVERSI!$D$5,KONVERSI!$C$5&amp;" ("&amp;KONVERSI!$D$5&amp;")",IF(F24=KONVERSI!$D$6,KONVERSI!$C$6&amp;" ("&amp;KONVERSI!$D$6&amp;")",IF(F24=KONVERSI!$D$7,KONVERSI!$C$7&amp;" ("&amp;KONVERSI!$D$7&amp;")",IF(F24=KONVERSI!$D$8,KONVERSI!$C$8&amp;" ("&amp;KONVERSI!$D$8&amp;")",IF(F24=KONVERSI!$D$9,KONVERSI!$C$9&amp;" ("&amp;KONVERSI!$D$9&amp;")",IF(F24=KONVERSI!$D$10,KONVERSI!$C$10&amp;" ("&amp;KONVERSI!$D$10&amp;")",IF(F24=KONVERSI!$D$11,KONVERSI!$C$11&amp;" ("&amp;KONVERSI!$D$11&amp;")",IF(F24=KONVERSI!$D$12,KONVERSI!$C$12&amp;" ("&amp;KONVERSI!$D$12&amp;")",IF(F24=KONVERSI!$D$13,KONVERSI!$C$13&amp;" ("&amp;KONVERSI!$D$13&amp;")",IF(F24=KONVERSI!$D$14,KONVERSI!$C$14&amp;" ("&amp;KONVERSI!$D$14&amp;")",IF(F24=KONVERSI!$D$15,KONVERSI!$C$15&amp;" ("&amp;KONVERSI!$D$15&amp;")",IF(F24=KONVERSI!$D$16,KONVERSI!$C$16&amp;" ("&amp;KONVERSI!$D$16&amp;")",IF(F24=KONVERSI!$D$17,KONVERSI!$C$17&amp;" ("&amp;KONVERSI!$D$17&amp;")",IF(F24=KONVERSI!$D$18,KONVERSI!$C$18&amp;" ("&amp;KONVERSI!$D$18&amp;")",IF(F24=KONVERSI!$D$19,KONVERSI!$C$19&amp;" ("&amp;KONVERSI!$D$19&amp;")",IF(F24=KONVERSI!$D$20,KONVERSI!$C$20&amp;" ("&amp;KONVERSI!$D$20&amp;")",IF(F24=KONVERSI!$D$21,KONVERSI!$C$21&amp;" ("&amp;KONVERSI!$D$21&amp;")",IF(F24=KONVERSI!$D$22,KONVERSI!$C$22&amp;" ("&amp;KONVERSI!$D$22&amp;")",IF(F24=KONVERSI!$D$23,KONVERSI!$C$23&amp;" ("&amp;KONVERSI!$D$23&amp;")",IF(F24=KONVERSI!$D$24,KONVERSI!$C$24&amp;" ("&amp;KONVERSI!$D$24&amp;")",IF(F24=KONVERSI!$D$25,KONVERSI!$C$25&amp;" ("&amp;KONVERSI!$D$25&amp;")",IF(F24=KONVERSI!$D$26,KONVERSI!$C$26&amp;" ("&amp;KONVERSI!$D$26&amp;")",IF(F24=KONVERSI!$D$27,KONVERSI!$C$27&amp;" ("&amp;KONVERSI!$D$27&amp;")",IF(F24=KONVERSI!$D$28,KONVERSI!$C$28&amp;" ("&amp;KONVERSI!$D$28&amp;")",IF(F24=KONVERSI!$D$29,KONVERSI!$C$29&amp;" ("&amp;KONVERSI!$D$29&amp;")",IF(F24=KONVERSI!$D$30,KONVERSI!$C$30&amp;" ("&amp;KONVERSI!$D$30&amp;")",IF(F24=KONVERSI!$D$31,KONVERSI!$C$31&amp;" ("&amp;KONVERSI!$D$31&amp;")",IF(F24=KONVERSI!$D$32,KONVERSI!$C$32&amp;" ("&amp;KONVERSI!$D$32&amp;")",IF(F24=KONVERSI!$D$33,KONVERSI!$C$33&amp;" ("&amp;KONVERSI!$D$33&amp;")","Simbol tidak ditemukan")
)
)
)
))))))))))))))))))))))))))))</f>
        <v/>
      </c>
      <c r="H24" s="18" t="n">
        <v>0.663161897888</v>
      </c>
      <c r="I24" s="64" t="n">
        <v>13.7312</v>
      </c>
      <c r="J24" s="9" t="inlineStr">
        <is>
          <t>ZEX</t>
        </is>
      </c>
      <c r="K24" s="18">
        <f>I24*M24</f>
        <v/>
      </c>
      <c r="L24" s="55">
        <f>H24-K24</f>
        <v/>
      </c>
      <c r="M24" s="29">
        <f>IF(J24="AARK",KONVERSI!$G$2,
IF(J24="ATH",KONVERSI!$G$3,
IF(J24="AURORA",KONVERSI!$G$4,
IF(J24="BUBBLE",KONVERSI!$G$5,
IF(J24="DEGEN",KONVERSI!$G$6,
IF(J24="HLG",KONVERSI!$G$7,
IF(J24="INTX",KONVERSI!$G$8,
IF(J24="IO",KONVERSI!$G$9,
IF(J24="MOG",KONVERSI!$G$10,
IF(J24="PIRATE",KONVERSI!$G$11,
IF(J24="RUBY",KONVERSI!$G$12,
IF(J24="SPEC",KONVERSI!$G$13,
IF(J24="TAIKO",KONVERSI!$G$14,
IF(J24="ULTI",KONVERSI!$G$15,
IF(J24="USDT",KONVERSI!$G$16,
IF(J24="XZK",KONVERSI!$G$17,
IF(J24="ZERO",KONVERSI!$G$18,
IF(J24="MON",KONVERSI!$G$19,
IF(J24="ELIX",KONVERSI!$G$20,
IF(J24="ZRO",KONVERSI!$G$21,
IF(J24="ZEX",KONVERSI!$G$22,
IF(J24="MCG",KONVERSI!$G$23,
IF(J24="PTC",KONVERSI!$G$24,
IF(J24="WELL",KONVERSI!$G$25,
IF(J24="NYAN",KONVERSI!$G$26,
IF(J24="MOCA",KONVERSI!$G$27,
IF(J24="DOP1",KONVERSI!$G$28,
IF(J24="UXLINK",KONVERSI!$G$29,
IF(J24="A8",KONVERSI!$G$30,
IF(J24="PIXFI",KONVERSI!$G$31,
IF(J24="FET",KONVERSI!$G$32,
"Simbol tidak ditemukan")))))))))))))))))))))))))))))))</f>
        <v/>
      </c>
    </row>
    <row r="25">
      <c r="A25" s="19" t="n">
        <v>23</v>
      </c>
      <c r="B25" s="59" t="n">
        <v>45485</v>
      </c>
      <c r="C25" s="19">
        <f>IF(H25&lt;10, "LOW", IF(H25&lt;=50, "MEDIUM", IF(H25&lt;=100, "HIGH", "JACKPOT")))</f>
        <v/>
      </c>
      <c r="D25" s="21" t="inlineStr">
        <is>
          <t>BYBIT</t>
        </is>
      </c>
      <c r="E25" s="19" t="inlineStr">
        <is>
          <t>Debut Akbar Future Combo</t>
        </is>
      </c>
      <c r="F25" s="21" t="inlineStr">
        <is>
          <t>USDT</t>
        </is>
      </c>
      <c r="G25" s="34">
        <f>IF(F25=KONVERSI!$D$2,KONVERSI!$C$2&amp;" ("&amp;KONVERSI!$D$2&amp;")",IF(F25=KONVERSI!$D$3,KONVERSI!$C$3&amp;" ("&amp;KONVERSI!$D$3&amp;")",IF(F25=KONVERSI!$D$4,KONVERSI!$C$4&amp;" ("&amp;KONVERSI!$D$4&amp;")",IF(F25=KONVERSI!$D$5,KONVERSI!$C$5&amp;" ("&amp;KONVERSI!$D$5&amp;")",IF(F25=KONVERSI!$D$6,KONVERSI!$C$6&amp;" ("&amp;KONVERSI!$D$6&amp;")",IF(F25=KONVERSI!$D$7,KONVERSI!$C$7&amp;" ("&amp;KONVERSI!$D$7&amp;")",IF(F25=KONVERSI!$D$8,KONVERSI!$C$8&amp;" ("&amp;KONVERSI!$D$8&amp;")",IF(F25=KONVERSI!$D$9,KONVERSI!$C$9&amp;" ("&amp;KONVERSI!$D$9&amp;")",IF(F25=KONVERSI!$D$10,KONVERSI!$C$10&amp;" ("&amp;KONVERSI!$D$10&amp;")",IF(F25=KONVERSI!$D$11,KONVERSI!$C$11&amp;" ("&amp;KONVERSI!$D$11&amp;")",IF(F25=KONVERSI!$D$12,KONVERSI!$C$12&amp;" ("&amp;KONVERSI!$D$12&amp;")",IF(F25=KONVERSI!$D$13,KONVERSI!$C$13&amp;" ("&amp;KONVERSI!$D$13&amp;")",IF(F25=KONVERSI!$D$14,KONVERSI!$C$14&amp;" ("&amp;KONVERSI!$D$14&amp;")",IF(F25=KONVERSI!$D$15,KONVERSI!$C$15&amp;" ("&amp;KONVERSI!$D$15&amp;")",IF(F25=KONVERSI!$D$16,KONVERSI!$C$16&amp;" ("&amp;KONVERSI!$D$16&amp;")",IF(F25=KONVERSI!$D$17,KONVERSI!$C$17&amp;" ("&amp;KONVERSI!$D$17&amp;")",IF(F25=KONVERSI!$D$18,KONVERSI!$C$18&amp;" ("&amp;KONVERSI!$D$18&amp;")",IF(F25=KONVERSI!$D$19,KONVERSI!$C$19&amp;" ("&amp;KONVERSI!$D$19&amp;")",IF(F25=KONVERSI!$D$20,KONVERSI!$C$20&amp;" ("&amp;KONVERSI!$D$20&amp;")",IF(F25=KONVERSI!$D$21,KONVERSI!$C$21&amp;" ("&amp;KONVERSI!$D$21&amp;")",IF(F25=KONVERSI!$D$22,KONVERSI!$C$22&amp;" ("&amp;KONVERSI!$D$22&amp;")",IF(F25=KONVERSI!$D$23,KONVERSI!$C$23&amp;" ("&amp;KONVERSI!$D$23&amp;")",IF(F25=KONVERSI!$D$24,KONVERSI!$C$24&amp;" ("&amp;KONVERSI!$D$24&amp;")",IF(F25=KONVERSI!$D$25,KONVERSI!$C$25&amp;" ("&amp;KONVERSI!$D$25&amp;")",IF(F25=KONVERSI!$D$26,KONVERSI!$C$26&amp;" ("&amp;KONVERSI!$D$26&amp;")",IF(F25=KONVERSI!$D$27,KONVERSI!$C$27&amp;" ("&amp;KONVERSI!$D$27&amp;")",IF(F25=KONVERSI!$D$28,KONVERSI!$C$28&amp;" ("&amp;KONVERSI!$D$28&amp;")",IF(F25=KONVERSI!$D$29,KONVERSI!$C$29&amp;" ("&amp;KONVERSI!$D$29&amp;")",IF(F25=KONVERSI!$D$30,KONVERSI!$C$30&amp;" ("&amp;KONVERSI!$D$30&amp;")",IF(F25=KONVERSI!$D$31,KONVERSI!$C$31&amp;" ("&amp;KONVERSI!$D$31&amp;")",IF(F25=KONVERSI!$D$32,KONVERSI!$C$32&amp;" ("&amp;KONVERSI!$D$32&amp;")",IF(F25=KONVERSI!$D$33,KONVERSI!$C$33&amp;" ("&amp;KONVERSI!$D$33&amp;")","Simbol tidak ditemukan")
)
)
)
))))))))))))))))))))))))))))</f>
        <v/>
      </c>
      <c r="H25" s="18" t="n">
        <v>10</v>
      </c>
      <c r="I25" s="64" t="n">
        <v>10.5</v>
      </c>
      <c r="J25" s="9" t="inlineStr">
        <is>
          <t>USDT</t>
        </is>
      </c>
      <c r="K25" s="18">
        <f>I25*M25</f>
        <v/>
      </c>
      <c r="L25" s="55">
        <f>H25-K25</f>
        <v/>
      </c>
      <c r="M25" s="29">
        <f>IF(J25="AARK",KONVERSI!$G$2,
IF(J25="ATH",KONVERSI!$G$3,
IF(J25="AURORA",KONVERSI!$G$4,
IF(J25="BUBBLE",KONVERSI!$G$5,
IF(J25="DEGEN",KONVERSI!$G$6,
IF(J25="HLG",KONVERSI!$G$7,
IF(J25="INTX",KONVERSI!$G$8,
IF(J25="IO",KONVERSI!$G$9,
IF(J25="MOG",KONVERSI!$G$10,
IF(J25="PIRATE",KONVERSI!$G$11,
IF(J25="RUBY",KONVERSI!$G$12,
IF(J25="SPEC",KONVERSI!$G$13,
IF(J25="TAIKO",KONVERSI!$G$14,
IF(J25="ULTI",KONVERSI!$G$15,
IF(J25="USDT",KONVERSI!$G$16,
IF(J25="XZK",KONVERSI!$G$17,
IF(J25="ZERO",KONVERSI!$G$18,
IF(J25="MON",KONVERSI!$G$19,
IF(J25="ELIX",KONVERSI!$G$20,
IF(J25="ZRO",KONVERSI!$G$21,
IF(J25="ZEX",KONVERSI!$G$22,
IF(J25="MCG",KONVERSI!$G$23,
IF(J25="PTC",KONVERSI!$G$24,
IF(J25="WELL",KONVERSI!$G$25,
IF(J25="NYAN",KONVERSI!$G$26,
IF(J25="MOCA",KONVERSI!$G$27,
IF(J25="DOP1",KONVERSI!$G$28,
IF(J25="UXLINK",KONVERSI!$G$29,
IF(J25="A8",KONVERSI!$G$30,
IF(J25="PIXFI",KONVERSI!$G$31,
IF(J25="FET",KONVERSI!$G$32,
"Simbol tidak ditemukan")))))))))))))))))))))))))))))))</f>
        <v/>
      </c>
    </row>
    <row r="26">
      <c r="A26" s="19" t="n">
        <v>24</v>
      </c>
      <c r="B26" s="59" t="n">
        <v>45485</v>
      </c>
      <c r="C26" s="19">
        <f>IF(H26&lt;10, "LOW", IF(H26&lt;=50, "MEDIUM", IF(H26&lt;=100, "HIGH", "JACKPOT")))</f>
        <v/>
      </c>
      <c r="D26" s="21" t="inlineStr">
        <is>
          <t>BYBIT</t>
        </is>
      </c>
      <c r="E26" s="19" t="inlineStr">
        <is>
          <t>MCG Token Splash</t>
        </is>
      </c>
      <c r="F26" s="21" t="inlineStr">
        <is>
          <t>MCG</t>
        </is>
      </c>
      <c r="G26" s="34">
        <f>IF(F26=KONVERSI!$D$2,KONVERSI!$C$2&amp;" ("&amp;KONVERSI!$D$2&amp;")",IF(F26=KONVERSI!$D$3,KONVERSI!$C$3&amp;" ("&amp;KONVERSI!$D$3&amp;")",IF(F26=KONVERSI!$D$4,KONVERSI!$C$4&amp;" ("&amp;KONVERSI!$D$4&amp;")",IF(F26=KONVERSI!$D$5,KONVERSI!$C$5&amp;" ("&amp;KONVERSI!$D$5&amp;")",IF(F26=KONVERSI!$D$6,KONVERSI!$C$6&amp;" ("&amp;KONVERSI!$D$6&amp;")",IF(F26=KONVERSI!$D$7,KONVERSI!$C$7&amp;" ("&amp;KONVERSI!$D$7&amp;")",IF(F26=KONVERSI!$D$8,KONVERSI!$C$8&amp;" ("&amp;KONVERSI!$D$8&amp;")",IF(F26=KONVERSI!$D$9,KONVERSI!$C$9&amp;" ("&amp;KONVERSI!$D$9&amp;")",IF(F26=KONVERSI!$D$10,KONVERSI!$C$10&amp;" ("&amp;KONVERSI!$D$10&amp;")",IF(F26=KONVERSI!$D$11,KONVERSI!$C$11&amp;" ("&amp;KONVERSI!$D$11&amp;")",IF(F26=KONVERSI!$D$12,KONVERSI!$C$12&amp;" ("&amp;KONVERSI!$D$12&amp;")",IF(F26=KONVERSI!$D$13,KONVERSI!$C$13&amp;" ("&amp;KONVERSI!$D$13&amp;")",IF(F26=KONVERSI!$D$14,KONVERSI!$C$14&amp;" ("&amp;KONVERSI!$D$14&amp;")",IF(F26=KONVERSI!$D$15,KONVERSI!$C$15&amp;" ("&amp;KONVERSI!$D$15&amp;")",IF(F26=KONVERSI!$D$16,KONVERSI!$C$16&amp;" ("&amp;KONVERSI!$D$16&amp;")",IF(F26=KONVERSI!$D$17,KONVERSI!$C$17&amp;" ("&amp;KONVERSI!$D$17&amp;")",IF(F26=KONVERSI!$D$18,KONVERSI!$C$18&amp;" ("&amp;KONVERSI!$D$18&amp;")",IF(F26=KONVERSI!$D$19,KONVERSI!$C$19&amp;" ("&amp;KONVERSI!$D$19&amp;")",IF(F26=KONVERSI!$D$20,KONVERSI!$C$20&amp;" ("&amp;KONVERSI!$D$20&amp;")",IF(F26=KONVERSI!$D$21,KONVERSI!$C$21&amp;" ("&amp;KONVERSI!$D$21&amp;")",IF(F26=KONVERSI!$D$22,KONVERSI!$C$22&amp;" ("&amp;KONVERSI!$D$22&amp;")",IF(F26=KONVERSI!$D$23,KONVERSI!$C$23&amp;" ("&amp;KONVERSI!$D$23&amp;")",IF(F26=KONVERSI!$D$24,KONVERSI!$C$24&amp;" ("&amp;KONVERSI!$D$24&amp;")",IF(F26=KONVERSI!$D$25,KONVERSI!$C$25&amp;" ("&amp;KONVERSI!$D$25&amp;")",IF(F26=KONVERSI!$D$26,KONVERSI!$C$26&amp;" ("&amp;KONVERSI!$D$26&amp;")",IF(F26=KONVERSI!$D$27,KONVERSI!$C$27&amp;" ("&amp;KONVERSI!$D$27&amp;")",IF(F26=KONVERSI!$D$28,KONVERSI!$C$28&amp;" ("&amp;KONVERSI!$D$28&amp;")",IF(F26=KONVERSI!$D$29,KONVERSI!$C$29&amp;" ("&amp;KONVERSI!$D$29&amp;")",IF(F26=KONVERSI!$D$30,KONVERSI!$C$30&amp;" ("&amp;KONVERSI!$D$30&amp;")",IF(F26=KONVERSI!$D$31,KONVERSI!$C$31&amp;" ("&amp;KONVERSI!$D$31&amp;")",IF(F26=KONVERSI!$D$32,KONVERSI!$C$32&amp;" ("&amp;KONVERSI!$D$32&amp;")",IF(F26=KONVERSI!$D$33,KONVERSI!$C$33&amp;" ("&amp;KONVERSI!$D$33&amp;")","Simbol tidak ditemukan")
)
)
)
))))))))))))))))))))))))))))</f>
        <v/>
      </c>
      <c r="H26" s="18" t="n">
        <v>3.121852375782</v>
      </c>
      <c r="I26" s="64" t="n">
        <v>574.1211</v>
      </c>
      <c r="J26" s="21" t="inlineStr">
        <is>
          <t>MCG</t>
        </is>
      </c>
      <c r="K26" s="18">
        <f>I26*M26</f>
        <v/>
      </c>
      <c r="L26" s="55">
        <f>H26-K26</f>
        <v/>
      </c>
      <c r="M26" s="29">
        <f>IF(J26="AARK",KONVERSI!$G$2,
IF(J26="ATH",KONVERSI!$G$3,
IF(J26="AURORA",KONVERSI!$G$4,
IF(J26="BUBBLE",KONVERSI!$G$5,
IF(J26="DEGEN",KONVERSI!$G$6,
IF(J26="HLG",KONVERSI!$G$7,
IF(J26="INTX",KONVERSI!$G$8,
IF(J26="IO",KONVERSI!$G$9,
IF(J26="MOG",KONVERSI!$G$10,
IF(J26="PIRATE",KONVERSI!$G$11,
IF(J26="RUBY",KONVERSI!$G$12,
IF(J26="SPEC",KONVERSI!$G$13,
IF(J26="TAIKO",KONVERSI!$G$14,
IF(J26="ULTI",KONVERSI!$G$15,
IF(J26="USDT",KONVERSI!$G$16,
IF(J26="XZK",KONVERSI!$G$17,
IF(J26="ZERO",KONVERSI!$G$18,
IF(J26="MON",KONVERSI!$G$19,
IF(J26="ELIX",KONVERSI!$G$20,
IF(J26="ZRO",KONVERSI!$G$21,
IF(J26="ZEX",KONVERSI!$G$22,
IF(J26="MCG",KONVERSI!$G$23,
IF(J26="PTC",KONVERSI!$G$24,
IF(J26="WELL",KONVERSI!$G$25,
IF(J26="NYAN",KONVERSI!$G$26,
IF(J26="MOCA",KONVERSI!$G$27,
IF(J26="DOP1",KONVERSI!$G$28,
IF(J26="UXLINK",KONVERSI!$G$29,
IF(J26="A8",KONVERSI!$G$30,
IF(J26="PIXFI",KONVERSI!$G$31,
IF(J26="FET",KONVERSI!$G$32,
"Simbol tidak ditemukan")))))))))))))))))))))))))))))))</f>
        <v/>
      </c>
    </row>
    <row r="27">
      <c r="A27" s="19" t="n">
        <v>25</v>
      </c>
      <c r="B27" s="59" t="n">
        <v>45489</v>
      </c>
      <c r="C27" s="19">
        <f>IF(H27&lt;10, "LOW", IF(H27&lt;=50, "MEDIUM", IF(H27&lt;=100, "HIGH", "JACKPOT")))</f>
        <v/>
      </c>
      <c r="D27" s="21" t="inlineStr">
        <is>
          <t>BYBIT</t>
        </is>
      </c>
      <c r="E27" s="19" t="inlineStr">
        <is>
          <t>WELL Token Splash</t>
        </is>
      </c>
      <c r="F27" s="21" t="inlineStr">
        <is>
          <t>WELL</t>
        </is>
      </c>
      <c r="G27" s="34">
        <f>IF(F27=KONVERSI!$D$2,KONVERSI!$C$2&amp;" ("&amp;KONVERSI!$D$2&amp;")",IF(F27=KONVERSI!$D$3,KONVERSI!$C$3&amp;" ("&amp;KONVERSI!$D$3&amp;")",IF(F27=KONVERSI!$D$4,KONVERSI!$C$4&amp;" ("&amp;KONVERSI!$D$4&amp;")",IF(F27=KONVERSI!$D$5,KONVERSI!$C$5&amp;" ("&amp;KONVERSI!$D$5&amp;")",IF(F27=KONVERSI!$D$6,KONVERSI!$C$6&amp;" ("&amp;KONVERSI!$D$6&amp;")",IF(F27=KONVERSI!$D$7,KONVERSI!$C$7&amp;" ("&amp;KONVERSI!$D$7&amp;")",IF(F27=KONVERSI!$D$8,KONVERSI!$C$8&amp;" ("&amp;KONVERSI!$D$8&amp;")",IF(F27=KONVERSI!$D$9,KONVERSI!$C$9&amp;" ("&amp;KONVERSI!$D$9&amp;")",IF(F27=KONVERSI!$D$10,KONVERSI!$C$10&amp;" ("&amp;KONVERSI!$D$10&amp;")",IF(F27=KONVERSI!$D$11,KONVERSI!$C$11&amp;" ("&amp;KONVERSI!$D$11&amp;")",IF(F27=KONVERSI!$D$12,KONVERSI!$C$12&amp;" ("&amp;KONVERSI!$D$12&amp;")",IF(F27=KONVERSI!$D$13,KONVERSI!$C$13&amp;" ("&amp;KONVERSI!$D$13&amp;")",IF(F27=KONVERSI!$D$14,KONVERSI!$C$14&amp;" ("&amp;KONVERSI!$D$14&amp;")",IF(F27=KONVERSI!$D$15,KONVERSI!$C$15&amp;" ("&amp;KONVERSI!$D$15&amp;")",IF(F27=KONVERSI!$D$16,KONVERSI!$C$16&amp;" ("&amp;KONVERSI!$D$16&amp;")",IF(F27=KONVERSI!$D$17,KONVERSI!$C$17&amp;" ("&amp;KONVERSI!$D$17&amp;")",IF(F27=KONVERSI!$D$18,KONVERSI!$C$18&amp;" ("&amp;KONVERSI!$D$18&amp;")",IF(F27=KONVERSI!$D$19,KONVERSI!$C$19&amp;" ("&amp;KONVERSI!$D$19&amp;")",IF(F27=KONVERSI!$D$20,KONVERSI!$C$20&amp;" ("&amp;KONVERSI!$D$20&amp;")",IF(F27=KONVERSI!$D$21,KONVERSI!$C$21&amp;" ("&amp;KONVERSI!$D$21&amp;")",IF(F27=KONVERSI!$D$22,KONVERSI!$C$22&amp;" ("&amp;KONVERSI!$D$22&amp;")",IF(F27=KONVERSI!$D$23,KONVERSI!$C$23&amp;" ("&amp;KONVERSI!$D$23&amp;")",IF(F27=KONVERSI!$D$24,KONVERSI!$C$24&amp;" ("&amp;KONVERSI!$D$24&amp;")",IF(F27=KONVERSI!$D$25,KONVERSI!$C$25&amp;" ("&amp;KONVERSI!$D$25&amp;")",IF(F27=KONVERSI!$D$26,KONVERSI!$C$26&amp;" ("&amp;KONVERSI!$D$26&amp;")",IF(F27=KONVERSI!$D$27,KONVERSI!$C$27&amp;" ("&amp;KONVERSI!$D$27&amp;")",IF(F27=KONVERSI!$D$28,KONVERSI!$C$28&amp;" ("&amp;KONVERSI!$D$28&amp;")",IF(F27=KONVERSI!$D$29,KONVERSI!$C$29&amp;" ("&amp;KONVERSI!$D$29&amp;")",IF(F27=KONVERSI!$D$30,KONVERSI!$C$30&amp;" ("&amp;KONVERSI!$D$30&amp;")",IF(F27=KONVERSI!$D$31,KONVERSI!$C$31&amp;" ("&amp;KONVERSI!$D$31&amp;")",IF(F27=KONVERSI!$D$32,KONVERSI!$C$32&amp;" ("&amp;KONVERSI!$D$32&amp;")",IF(F27=KONVERSI!$D$33,KONVERSI!$C$33&amp;" ("&amp;KONVERSI!$D$33&amp;")","Simbol tidak ditemukan")
)
)
)
))))))))))))))))))))))))))))</f>
        <v/>
      </c>
      <c r="H27" s="18" t="n">
        <v>5.688550036923342</v>
      </c>
      <c r="I27" s="64" t="n">
        <v>3302.0855</v>
      </c>
      <c r="J27" s="21" t="inlineStr">
        <is>
          <t>WELL</t>
        </is>
      </c>
      <c r="K27" s="18">
        <f>I27*M27</f>
        <v/>
      </c>
      <c r="L27" s="55">
        <f>H27-K27</f>
        <v/>
      </c>
      <c r="M27" s="29">
        <f>IF(J27="AARK",KONVERSI!$G$2,
IF(J27="ATH",KONVERSI!$G$3,
IF(J27="AURORA",KONVERSI!$G$4,
IF(J27="BUBBLE",KONVERSI!$G$5,
IF(J27="DEGEN",KONVERSI!$G$6,
IF(J27="HLG",KONVERSI!$G$7,
IF(J27="INTX",KONVERSI!$G$8,
IF(J27="IO",KONVERSI!$G$9,
IF(J27="MOG",KONVERSI!$G$10,
IF(J27="PIRATE",KONVERSI!$G$11,
IF(J27="RUBY",KONVERSI!$G$12,
IF(J27="SPEC",KONVERSI!$G$13,
IF(J27="TAIKO",KONVERSI!$G$14,
IF(J27="ULTI",KONVERSI!$G$15,
IF(J27="USDT",KONVERSI!$G$16,
IF(J27="XZK",KONVERSI!$G$17,
IF(J27="ZERO",KONVERSI!$G$18,
IF(J27="MON",KONVERSI!$G$19,
IF(J27="ELIX",KONVERSI!$G$20,
IF(J27="ZRO",KONVERSI!$G$21,
IF(J27="ZEX",KONVERSI!$G$22,
IF(J27="MCG",KONVERSI!$G$23,
IF(J27="PTC",KONVERSI!$G$24,
IF(J27="WELL",KONVERSI!$G$25,
IF(J27="NYAN",KONVERSI!$G$26,
IF(J27="MOCA",KONVERSI!$G$27,
IF(J27="DOP1",KONVERSI!$G$28,
IF(J27="UXLINK",KONVERSI!$G$29,
IF(J27="A8",KONVERSI!$G$30,
IF(J27="PIXFI",KONVERSI!$G$31,
IF(J27="FET",KONVERSI!$G$32,
"Simbol tidak ditemukan")))))))))))))))))))))))))))))))</f>
        <v/>
      </c>
    </row>
    <row r="28">
      <c r="A28" s="19" t="n">
        <v>26</v>
      </c>
      <c r="B28" s="59" t="n">
        <v>45489</v>
      </c>
      <c r="C28" s="19">
        <f>IF(H28&lt;10, "LOW", IF(H28&lt;=50, "MEDIUM", IF(H28&lt;=100, "HIGH", "JACKPOT")))</f>
        <v/>
      </c>
      <c r="D28" s="21" t="inlineStr">
        <is>
          <t>BYBIT</t>
        </is>
      </c>
      <c r="E28" s="19" t="inlineStr">
        <is>
          <t>PTC Token Splash</t>
        </is>
      </c>
      <c r="F28" s="21" t="inlineStr">
        <is>
          <t>PTC</t>
        </is>
      </c>
      <c r="G28" s="34">
        <f>IF(F28=KONVERSI!$D$2,KONVERSI!$C$2&amp;" ("&amp;KONVERSI!$D$2&amp;")",IF(F28=KONVERSI!$D$3,KONVERSI!$C$3&amp;" ("&amp;KONVERSI!$D$3&amp;")",IF(F28=KONVERSI!$D$4,KONVERSI!$C$4&amp;" ("&amp;KONVERSI!$D$4&amp;")",IF(F28=KONVERSI!$D$5,KONVERSI!$C$5&amp;" ("&amp;KONVERSI!$D$5&amp;")",IF(F28=KONVERSI!$D$6,KONVERSI!$C$6&amp;" ("&amp;KONVERSI!$D$6&amp;")",IF(F28=KONVERSI!$D$7,KONVERSI!$C$7&amp;" ("&amp;KONVERSI!$D$7&amp;")",IF(F28=KONVERSI!$D$8,KONVERSI!$C$8&amp;" ("&amp;KONVERSI!$D$8&amp;")",IF(F28=KONVERSI!$D$9,KONVERSI!$C$9&amp;" ("&amp;KONVERSI!$D$9&amp;")",IF(F28=KONVERSI!$D$10,KONVERSI!$C$10&amp;" ("&amp;KONVERSI!$D$10&amp;")",IF(F28=KONVERSI!$D$11,KONVERSI!$C$11&amp;" ("&amp;KONVERSI!$D$11&amp;")",IF(F28=KONVERSI!$D$12,KONVERSI!$C$12&amp;" ("&amp;KONVERSI!$D$12&amp;")",IF(F28=KONVERSI!$D$13,KONVERSI!$C$13&amp;" ("&amp;KONVERSI!$D$13&amp;")",IF(F28=KONVERSI!$D$14,KONVERSI!$C$14&amp;" ("&amp;KONVERSI!$D$14&amp;")",IF(F28=KONVERSI!$D$15,KONVERSI!$C$15&amp;" ("&amp;KONVERSI!$D$15&amp;")",IF(F28=KONVERSI!$D$16,KONVERSI!$C$16&amp;" ("&amp;KONVERSI!$D$16&amp;")",IF(F28=KONVERSI!$D$17,KONVERSI!$C$17&amp;" ("&amp;KONVERSI!$D$17&amp;")",IF(F28=KONVERSI!$D$18,KONVERSI!$C$18&amp;" ("&amp;KONVERSI!$D$18&amp;")",IF(F28=KONVERSI!$D$19,KONVERSI!$C$19&amp;" ("&amp;KONVERSI!$D$19&amp;")",IF(F28=KONVERSI!$D$20,KONVERSI!$C$20&amp;" ("&amp;KONVERSI!$D$20&amp;")",IF(F28=KONVERSI!$D$21,KONVERSI!$C$21&amp;" ("&amp;KONVERSI!$D$21&amp;")",IF(F28=KONVERSI!$D$22,KONVERSI!$C$22&amp;" ("&amp;KONVERSI!$D$22&amp;")",IF(F28=KONVERSI!$D$23,KONVERSI!$C$23&amp;" ("&amp;KONVERSI!$D$23&amp;")",IF(F28=KONVERSI!$D$24,KONVERSI!$C$24&amp;" ("&amp;KONVERSI!$D$24&amp;")",IF(F28=KONVERSI!$D$25,KONVERSI!$C$25&amp;" ("&amp;KONVERSI!$D$25&amp;")",IF(F28=KONVERSI!$D$26,KONVERSI!$C$26&amp;" ("&amp;KONVERSI!$D$26&amp;")",IF(F28=KONVERSI!$D$27,KONVERSI!$C$27&amp;" ("&amp;KONVERSI!$D$27&amp;")",IF(F28=KONVERSI!$D$28,KONVERSI!$C$28&amp;" ("&amp;KONVERSI!$D$28&amp;")",IF(F28=KONVERSI!$D$29,KONVERSI!$C$29&amp;" ("&amp;KONVERSI!$D$29&amp;")",IF(F28=KONVERSI!$D$30,KONVERSI!$C$30&amp;" ("&amp;KONVERSI!$D$30&amp;")",IF(F28=KONVERSI!$D$31,KONVERSI!$C$31&amp;" ("&amp;KONVERSI!$D$31&amp;")",IF(F28=KONVERSI!$D$32,KONVERSI!$C$32&amp;" ("&amp;KONVERSI!$D$32&amp;")",IF(F28=KONVERSI!$D$33,KONVERSI!$C$33&amp;" ("&amp;KONVERSI!$D$33&amp;")","Simbol tidak ditemukan")
)
)
)
))))))))))))))))))))))))))))</f>
        <v/>
      </c>
      <c r="H28" s="18" t="n">
        <v>1.884257291712</v>
      </c>
      <c r="I28" s="64" t="n">
        <v>72.89579999999999</v>
      </c>
      <c r="J28" s="21" t="inlineStr">
        <is>
          <t>PTC</t>
        </is>
      </c>
      <c r="K28" s="18">
        <f>I28*M28</f>
        <v/>
      </c>
      <c r="L28" s="55">
        <f>H28-K28</f>
        <v/>
      </c>
      <c r="M28" s="29">
        <f>IF(J28="AARK",KONVERSI!$G$2,
IF(J28="ATH",KONVERSI!$G$3,
IF(J28="AURORA",KONVERSI!$G$4,
IF(J28="BUBBLE",KONVERSI!$G$5,
IF(J28="DEGEN",KONVERSI!$G$6,
IF(J28="HLG",KONVERSI!$G$7,
IF(J28="INTX",KONVERSI!$G$8,
IF(J28="IO",KONVERSI!$G$9,
IF(J28="MOG",KONVERSI!$G$10,
IF(J28="PIRATE",KONVERSI!$G$11,
IF(J28="RUBY",KONVERSI!$G$12,
IF(J28="SPEC",KONVERSI!$G$13,
IF(J28="TAIKO",KONVERSI!$G$14,
IF(J28="ULTI",KONVERSI!$G$15,
IF(J28="USDT",KONVERSI!$G$16,
IF(J28="XZK",KONVERSI!$G$17,
IF(J28="ZERO",KONVERSI!$G$18,
IF(J28="MON",KONVERSI!$G$19,
IF(J28="ELIX",KONVERSI!$G$20,
IF(J28="ZRO",KONVERSI!$G$21,
IF(J28="ZEX",KONVERSI!$G$22,
IF(J28="MCG",KONVERSI!$G$23,
IF(J28="PTC",KONVERSI!$G$24,
IF(J28="WELL",KONVERSI!$G$25,
IF(J28="NYAN",KONVERSI!$G$26,
IF(J28="MOCA",KONVERSI!$G$27,
IF(J28="DOP1",KONVERSI!$G$28,
IF(J28="UXLINK",KONVERSI!$G$29,
IF(J28="A8",KONVERSI!$G$30,
IF(J28="PIXFI",KONVERSI!$G$31,
IF(J28="FET",KONVERSI!$G$32,
"Simbol tidak ditemukan")))))))))))))))))))))))))))))))</f>
        <v/>
      </c>
    </row>
    <row r="29">
      <c r="A29" s="19" t="n">
        <v>27</v>
      </c>
      <c r="B29" s="59" t="n">
        <v>45490</v>
      </c>
      <c r="C29" s="19">
        <f>IF(H29&lt;10, "LOW", IF(H29&lt;=50, "MEDIUM", IF(H29&lt;=100, "HIGH", "JACKPOT")))</f>
        <v/>
      </c>
      <c r="D29" s="21" t="inlineStr">
        <is>
          <t>BYBIT</t>
        </is>
      </c>
      <c r="E29" s="19" t="inlineStr">
        <is>
          <t>NYAN Token Splash</t>
        </is>
      </c>
      <c r="F29" s="21" t="inlineStr">
        <is>
          <t>NYAN</t>
        </is>
      </c>
      <c r="G29" s="34">
        <f>IF(F29=KONVERSI!$D$2,KONVERSI!$C$2&amp;" ("&amp;KONVERSI!$D$2&amp;")",IF(F29=KONVERSI!$D$3,KONVERSI!$C$3&amp;" ("&amp;KONVERSI!$D$3&amp;")",IF(F29=KONVERSI!$D$4,KONVERSI!$C$4&amp;" ("&amp;KONVERSI!$D$4&amp;")",IF(F29=KONVERSI!$D$5,KONVERSI!$C$5&amp;" ("&amp;KONVERSI!$D$5&amp;")",IF(F29=KONVERSI!$D$6,KONVERSI!$C$6&amp;" ("&amp;KONVERSI!$D$6&amp;")",IF(F29=KONVERSI!$D$7,KONVERSI!$C$7&amp;" ("&amp;KONVERSI!$D$7&amp;")",IF(F29=KONVERSI!$D$8,KONVERSI!$C$8&amp;" ("&amp;KONVERSI!$D$8&amp;")",IF(F29=KONVERSI!$D$9,KONVERSI!$C$9&amp;" ("&amp;KONVERSI!$D$9&amp;")",IF(F29=KONVERSI!$D$10,KONVERSI!$C$10&amp;" ("&amp;KONVERSI!$D$10&amp;")",IF(F29=KONVERSI!$D$11,KONVERSI!$C$11&amp;" ("&amp;KONVERSI!$D$11&amp;")",IF(F29=KONVERSI!$D$12,KONVERSI!$C$12&amp;" ("&amp;KONVERSI!$D$12&amp;")",IF(F29=KONVERSI!$D$13,KONVERSI!$C$13&amp;" ("&amp;KONVERSI!$D$13&amp;")",IF(F29=KONVERSI!$D$14,KONVERSI!$C$14&amp;" ("&amp;KONVERSI!$D$14&amp;")",IF(F29=KONVERSI!$D$15,KONVERSI!$C$15&amp;" ("&amp;KONVERSI!$D$15&amp;")",IF(F29=KONVERSI!$D$16,KONVERSI!$C$16&amp;" ("&amp;KONVERSI!$D$16&amp;")",IF(F29=KONVERSI!$D$17,KONVERSI!$C$17&amp;" ("&amp;KONVERSI!$D$17&amp;")",IF(F29=KONVERSI!$D$18,KONVERSI!$C$18&amp;" ("&amp;KONVERSI!$D$18&amp;")",IF(F29=KONVERSI!$D$19,KONVERSI!$C$19&amp;" ("&amp;KONVERSI!$D$19&amp;")",IF(F29=KONVERSI!$D$20,KONVERSI!$C$20&amp;" ("&amp;KONVERSI!$D$20&amp;")",IF(F29=KONVERSI!$D$21,KONVERSI!$C$21&amp;" ("&amp;KONVERSI!$D$21&amp;")",IF(F29=KONVERSI!$D$22,KONVERSI!$C$22&amp;" ("&amp;KONVERSI!$D$22&amp;")",IF(F29=KONVERSI!$D$23,KONVERSI!$C$23&amp;" ("&amp;KONVERSI!$D$23&amp;")",IF(F29=KONVERSI!$D$24,KONVERSI!$C$24&amp;" ("&amp;KONVERSI!$D$24&amp;")",IF(F29=KONVERSI!$D$25,KONVERSI!$C$25&amp;" ("&amp;KONVERSI!$D$25&amp;")",IF(F29=KONVERSI!$D$26,KONVERSI!$C$26&amp;" ("&amp;KONVERSI!$D$26&amp;")",IF(F29=KONVERSI!$D$27,KONVERSI!$C$27&amp;" ("&amp;KONVERSI!$D$27&amp;")",IF(F29=KONVERSI!$D$28,KONVERSI!$C$28&amp;" ("&amp;KONVERSI!$D$28&amp;")",IF(F29=KONVERSI!$D$29,KONVERSI!$C$29&amp;" ("&amp;KONVERSI!$D$29&amp;")",IF(F29=KONVERSI!$D$30,KONVERSI!$C$30&amp;" ("&amp;KONVERSI!$D$30&amp;")",IF(F29=KONVERSI!$D$31,KONVERSI!$C$31&amp;" ("&amp;KONVERSI!$D$31&amp;")",IF(F29=KONVERSI!$D$32,KONVERSI!$C$32&amp;" ("&amp;KONVERSI!$D$32&amp;")",IF(F29=KONVERSI!$D$33,KONVERSI!$C$33&amp;" ("&amp;KONVERSI!$D$33&amp;")","Simbol tidak ditemukan")
)
)
)
))))))))))))))))))))))))))))</f>
        <v/>
      </c>
      <c r="H29" s="18" t="n">
        <v>1.771975406720194</v>
      </c>
      <c r="I29" s="64" t="n">
        <v>13.4982</v>
      </c>
      <c r="J29" s="21" t="inlineStr">
        <is>
          <t>NYAN</t>
        </is>
      </c>
      <c r="K29" s="18">
        <f>I29*M29</f>
        <v/>
      </c>
      <c r="L29" s="55">
        <f>H29-K29</f>
        <v/>
      </c>
      <c r="M29" s="29">
        <f>IF(J29="AARK",KONVERSI!$G$2,
IF(J29="ATH",KONVERSI!$G$3,
IF(J29="AURORA",KONVERSI!$G$4,
IF(J29="BUBBLE",KONVERSI!$G$5,
IF(J29="DEGEN",KONVERSI!$G$6,
IF(J29="HLG",KONVERSI!$G$7,
IF(J29="INTX",KONVERSI!$G$8,
IF(J29="IO",KONVERSI!$G$9,
IF(J29="MOG",KONVERSI!$G$10,
IF(J29="PIRATE",KONVERSI!$G$11,
IF(J29="RUBY",KONVERSI!$G$12,
IF(J29="SPEC",KONVERSI!$G$13,
IF(J29="TAIKO",KONVERSI!$G$14,
IF(J29="ULTI",KONVERSI!$G$15,
IF(J29="USDT",KONVERSI!$G$16,
IF(J29="XZK",KONVERSI!$G$17,
IF(J29="ZERO",KONVERSI!$G$18,
IF(J29="MON",KONVERSI!$G$19,
IF(J29="ELIX",KONVERSI!$G$20,
IF(J29="ZRO",KONVERSI!$G$21,
IF(J29="ZEX",KONVERSI!$G$22,
IF(J29="MCG",KONVERSI!$G$23,
IF(J29="PTC",KONVERSI!$G$24,
IF(J29="WELL",KONVERSI!$G$25,
IF(J29="NYAN",KONVERSI!$G$26,
IF(J29="MOCA",KONVERSI!$G$27,
IF(J29="DOP1",KONVERSI!$G$28,
IF(J29="UXLINK",KONVERSI!$G$29,
IF(J29="A8",KONVERSI!$G$30,
IF(J29="PIXFI",KONVERSI!$G$31,
IF(J29="FET",KONVERSI!$G$32,
"Simbol tidak ditemukan")))))))))))))))))))))))))))))))</f>
        <v/>
      </c>
    </row>
    <row r="30">
      <c r="A30" s="19" t="n">
        <v>28</v>
      </c>
      <c r="B30" s="59" t="n">
        <v>45491</v>
      </c>
      <c r="C30" s="19">
        <f>IF(H30&lt;10, "LOW", IF(H30&lt;=50, "MEDIUM", IF(H30&lt;=100, "HIGH", "JACKPOT")))</f>
        <v/>
      </c>
      <c r="D30" s="21" t="inlineStr">
        <is>
          <t>BYBIT</t>
        </is>
      </c>
      <c r="E30" s="19" t="inlineStr">
        <is>
          <t>MOCA Token Splash</t>
        </is>
      </c>
      <c r="F30" s="21" t="inlineStr">
        <is>
          <t>MOCA</t>
        </is>
      </c>
      <c r="G30" s="34">
        <f>IF(F30=KONVERSI!$D$2,KONVERSI!$C$2&amp;" ("&amp;KONVERSI!$D$2&amp;")",IF(F30=KONVERSI!$D$3,KONVERSI!$C$3&amp;" ("&amp;KONVERSI!$D$3&amp;")",IF(F30=KONVERSI!$D$4,KONVERSI!$C$4&amp;" ("&amp;KONVERSI!$D$4&amp;")",IF(F30=KONVERSI!$D$5,KONVERSI!$C$5&amp;" ("&amp;KONVERSI!$D$5&amp;")",IF(F30=KONVERSI!$D$6,KONVERSI!$C$6&amp;" ("&amp;KONVERSI!$D$6&amp;")",IF(F30=KONVERSI!$D$7,KONVERSI!$C$7&amp;" ("&amp;KONVERSI!$D$7&amp;")",IF(F30=KONVERSI!$D$8,KONVERSI!$C$8&amp;" ("&amp;KONVERSI!$D$8&amp;")",IF(F30=KONVERSI!$D$9,KONVERSI!$C$9&amp;" ("&amp;KONVERSI!$D$9&amp;")",IF(F30=KONVERSI!$D$10,KONVERSI!$C$10&amp;" ("&amp;KONVERSI!$D$10&amp;")",IF(F30=KONVERSI!$D$11,KONVERSI!$C$11&amp;" ("&amp;KONVERSI!$D$11&amp;")",IF(F30=KONVERSI!$D$12,KONVERSI!$C$12&amp;" ("&amp;KONVERSI!$D$12&amp;")",IF(F30=KONVERSI!$D$13,KONVERSI!$C$13&amp;" ("&amp;KONVERSI!$D$13&amp;")",IF(F30=KONVERSI!$D$14,KONVERSI!$C$14&amp;" ("&amp;KONVERSI!$D$14&amp;")",IF(F30=KONVERSI!$D$15,KONVERSI!$C$15&amp;" ("&amp;KONVERSI!$D$15&amp;")",IF(F30=KONVERSI!$D$16,KONVERSI!$C$16&amp;" ("&amp;KONVERSI!$D$16&amp;")",IF(F30=KONVERSI!$D$17,KONVERSI!$C$17&amp;" ("&amp;KONVERSI!$D$17&amp;")",IF(F30=KONVERSI!$D$18,KONVERSI!$C$18&amp;" ("&amp;KONVERSI!$D$18&amp;")",IF(F30=KONVERSI!$D$19,KONVERSI!$C$19&amp;" ("&amp;KONVERSI!$D$19&amp;")",IF(F30=KONVERSI!$D$20,KONVERSI!$C$20&amp;" ("&amp;KONVERSI!$D$20&amp;")",IF(F30=KONVERSI!$D$21,KONVERSI!$C$21&amp;" ("&amp;KONVERSI!$D$21&amp;")",IF(F30=KONVERSI!$D$22,KONVERSI!$C$22&amp;" ("&amp;KONVERSI!$D$22&amp;")",IF(F30=KONVERSI!$D$23,KONVERSI!$C$23&amp;" ("&amp;KONVERSI!$D$23&amp;")",IF(F30=KONVERSI!$D$24,KONVERSI!$C$24&amp;" ("&amp;KONVERSI!$D$24&amp;")",IF(F30=KONVERSI!$D$25,KONVERSI!$C$25&amp;" ("&amp;KONVERSI!$D$25&amp;")",IF(F30=KONVERSI!$D$26,KONVERSI!$C$26&amp;" ("&amp;KONVERSI!$D$26&amp;")",IF(F30=KONVERSI!$D$27,KONVERSI!$C$27&amp;" ("&amp;KONVERSI!$D$27&amp;")",IF(F30=KONVERSI!$D$28,KONVERSI!$C$28&amp;" ("&amp;KONVERSI!$D$28&amp;")",IF(F30=KONVERSI!$D$29,KONVERSI!$C$29&amp;" ("&amp;KONVERSI!$D$29&amp;")",IF(F30=KONVERSI!$D$30,KONVERSI!$C$30&amp;" ("&amp;KONVERSI!$D$30&amp;")",IF(F30=KONVERSI!$D$31,KONVERSI!$C$31&amp;" ("&amp;KONVERSI!$D$31&amp;")",IF(F30=KONVERSI!$D$32,KONVERSI!$C$32&amp;" ("&amp;KONVERSI!$D$32&amp;")",IF(F30=KONVERSI!$D$33,KONVERSI!$C$33&amp;" ("&amp;KONVERSI!$D$33&amp;")","Simbol tidak ditemukan")
)
)
)
))))))))))))))))))))))))))))</f>
        <v/>
      </c>
      <c r="H30" s="18" t="n">
        <v>16.0171</v>
      </c>
      <c r="I30" s="64" t="n">
        <v>16.0171</v>
      </c>
      <c r="J30" s="21" t="inlineStr">
        <is>
          <t>USDT</t>
        </is>
      </c>
      <c r="K30" s="18">
        <f>I30*M30</f>
        <v/>
      </c>
      <c r="L30" s="55">
        <f>H30-K30</f>
        <v/>
      </c>
      <c r="M30" s="29">
        <f>IF(J30="AARK",KONVERSI!$G$2,
IF(J30="ATH",KONVERSI!$G$3,
IF(J30="AURORA",KONVERSI!$G$4,
IF(J30="BUBBLE",KONVERSI!$G$5,
IF(J30="DEGEN",KONVERSI!$G$6,
IF(J30="HLG",KONVERSI!$G$7,
IF(J30="INTX",KONVERSI!$G$8,
IF(J30="IO",KONVERSI!$G$9,
IF(J30="MOG",KONVERSI!$G$10,
IF(J30="PIRATE",KONVERSI!$G$11,
IF(J30="RUBY",KONVERSI!$G$12,
IF(J30="SPEC",KONVERSI!$G$13,
IF(J30="TAIKO",KONVERSI!$G$14,
IF(J30="ULTI",KONVERSI!$G$15,
IF(J30="USDT",KONVERSI!$G$16,
IF(J30="XZK",KONVERSI!$G$17,
IF(J30="ZERO",KONVERSI!$G$18,
IF(J30="MON",KONVERSI!$G$19,
IF(J30="ELIX",KONVERSI!$G$20,
IF(J30="ZRO",KONVERSI!$G$21,
IF(J30="ZEX",KONVERSI!$G$22,
IF(J30="MCG",KONVERSI!$G$23,
IF(J30="PTC",KONVERSI!$G$24,
IF(J30="WELL",KONVERSI!$G$25,
IF(J30="NYAN",KONVERSI!$G$26,
IF(J30="MOCA",KONVERSI!$G$27,
IF(J30="DOP1",KONVERSI!$G$28,
IF(J30="UXLINK",KONVERSI!$G$29,
IF(J30="A8",KONVERSI!$G$30,
IF(J30="PIXFI",KONVERSI!$G$31,
IF(J30="FET",KONVERSI!$G$32,
"Simbol tidak ditemukan")))))))))))))))))))))))))))))))</f>
        <v/>
      </c>
    </row>
    <row r="31">
      <c r="A31" s="19" t="n">
        <v>29</v>
      </c>
      <c r="B31" s="59" t="n">
        <v>45492</v>
      </c>
      <c r="C31" s="19">
        <f>IF(H31&lt;10, "LOW", IF(H31&lt;=50, "MEDIUM", IF(H31&lt;=100, "HIGH", "JACKPOT")))</f>
        <v/>
      </c>
      <c r="D31" s="21" t="inlineStr">
        <is>
          <t>BYBIT</t>
        </is>
      </c>
      <c r="E31" s="19" t="inlineStr">
        <is>
          <t>DOP1 Token Splash</t>
        </is>
      </c>
      <c r="F31" s="21" t="inlineStr">
        <is>
          <t>DOP1</t>
        </is>
      </c>
      <c r="G31" s="34">
        <f>IF(F31=KONVERSI!$D$2,KONVERSI!$C$2&amp;" ("&amp;KONVERSI!$D$2&amp;")",IF(F31=KONVERSI!$D$3,KONVERSI!$C$3&amp;" ("&amp;KONVERSI!$D$3&amp;")",IF(F31=KONVERSI!$D$4,KONVERSI!$C$4&amp;" ("&amp;KONVERSI!$D$4&amp;")",IF(F31=KONVERSI!$D$5,KONVERSI!$C$5&amp;" ("&amp;KONVERSI!$D$5&amp;")",IF(F31=KONVERSI!$D$6,KONVERSI!$C$6&amp;" ("&amp;KONVERSI!$D$6&amp;")",IF(F31=KONVERSI!$D$7,KONVERSI!$C$7&amp;" ("&amp;KONVERSI!$D$7&amp;")",IF(F31=KONVERSI!$D$8,KONVERSI!$C$8&amp;" ("&amp;KONVERSI!$D$8&amp;")",IF(F31=KONVERSI!$D$9,KONVERSI!$C$9&amp;" ("&amp;KONVERSI!$D$9&amp;")",IF(F31=KONVERSI!$D$10,KONVERSI!$C$10&amp;" ("&amp;KONVERSI!$D$10&amp;")",IF(F31=KONVERSI!$D$11,KONVERSI!$C$11&amp;" ("&amp;KONVERSI!$D$11&amp;")",IF(F31=KONVERSI!$D$12,KONVERSI!$C$12&amp;" ("&amp;KONVERSI!$D$12&amp;")",IF(F31=KONVERSI!$D$13,KONVERSI!$C$13&amp;" ("&amp;KONVERSI!$D$13&amp;")",IF(F31=KONVERSI!$D$14,KONVERSI!$C$14&amp;" ("&amp;KONVERSI!$D$14&amp;")",IF(F31=KONVERSI!$D$15,KONVERSI!$C$15&amp;" ("&amp;KONVERSI!$D$15&amp;")",IF(F31=KONVERSI!$D$16,KONVERSI!$C$16&amp;" ("&amp;KONVERSI!$D$16&amp;")",IF(F31=KONVERSI!$D$17,KONVERSI!$C$17&amp;" ("&amp;KONVERSI!$D$17&amp;")",IF(F31=KONVERSI!$D$18,KONVERSI!$C$18&amp;" ("&amp;KONVERSI!$D$18&amp;")",IF(F31=KONVERSI!$D$19,KONVERSI!$C$19&amp;" ("&amp;KONVERSI!$D$19&amp;")",IF(F31=KONVERSI!$D$20,KONVERSI!$C$20&amp;" ("&amp;KONVERSI!$D$20&amp;")",IF(F31=KONVERSI!$D$21,KONVERSI!$C$21&amp;" ("&amp;KONVERSI!$D$21&amp;")",IF(F31=KONVERSI!$D$22,KONVERSI!$C$22&amp;" ("&amp;KONVERSI!$D$22&amp;")",IF(F31=KONVERSI!$D$23,KONVERSI!$C$23&amp;" ("&amp;KONVERSI!$D$23&amp;")",IF(F31=KONVERSI!$D$24,KONVERSI!$C$24&amp;" ("&amp;KONVERSI!$D$24&amp;")",IF(F31=KONVERSI!$D$25,KONVERSI!$C$25&amp;" ("&amp;KONVERSI!$D$25&amp;")",IF(F31=KONVERSI!$D$26,KONVERSI!$C$26&amp;" ("&amp;KONVERSI!$D$26&amp;")",IF(F31=KONVERSI!$D$27,KONVERSI!$C$27&amp;" ("&amp;KONVERSI!$D$27&amp;")",IF(F31=KONVERSI!$D$28,KONVERSI!$C$28&amp;" ("&amp;KONVERSI!$D$28&amp;")",IF(F31=KONVERSI!$D$29,KONVERSI!$C$29&amp;" ("&amp;KONVERSI!$D$29&amp;")",IF(F31=KONVERSI!$D$30,KONVERSI!$C$30&amp;" ("&amp;KONVERSI!$D$30&amp;")",IF(F31=KONVERSI!$D$31,KONVERSI!$C$31&amp;" ("&amp;KONVERSI!$D$31&amp;")",IF(F31=KONVERSI!$D$32,KONVERSI!$C$32&amp;" ("&amp;KONVERSI!$D$32&amp;")",IF(F31=KONVERSI!$D$33,KONVERSI!$C$33&amp;" ("&amp;KONVERSI!$D$33&amp;")","Simbol tidak ditemukan")
)
)
)
))))))))))))))))))))))))))))</f>
        <v/>
      </c>
      <c r="H31" s="18" t="n">
        <v>23.71381263247</v>
      </c>
      <c r="I31" s="64" t="n">
        <v>2296.873</v>
      </c>
      <c r="J31" s="21" t="inlineStr">
        <is>
          <t>DOP1</t>
        </is>
      </c>
      <c r="K31" s="18">
        <f>I31*M31</f>
        <v/>
      </c>
      <c r="L31" s="55">
        <f>H31-K31</f>
        <v/>
      </c>
      <c r="M31" s="29">
        <f>IF(J31="AARK",KONVERSI!$G$2,
IF(J31="ATH",KONVERSI!$G$3,
IF(J31="AURORA",KONVERSI!$G$4,
IF(J31="BUBBLE",KONVERSI!$G$5,
IF(J31="DEGEN",KONVERSI!$G$6,
IF(J31="HLG",KONVERSI!$G$7,
IF(J31="INTX",KONVERSI!$G$8,
IF(J31="IO",KONVERSI!$G$9,
IF(J31="MOG",KONVERSI!$G$10,
IF(J31="PIRATE",KONVERSI!$G$11,
IF(J31="RUBY",KONVERSI!$G$12,
IF(J31="SPEC",KONVERSI!$G$13,
IF(J31="TAIKO",KONVERSI!$G$14,
IF(J31="ULTI",KONVERSI!$G$15,
IF(J31="USDT",KONVERSI!$G$16,
IF(J31="XZK",KONVERSI!$G$17,
IF(J31="ZERO",KONVERSI!$G$18,
IF(J31="MON",KONVERSI!$G$19,
IF(J31="ELIX",KONVERSI!$G$20,
IF(J31="ZRO",KONVERSI!$G$21,
IF(J31="ZEX",KONVERSI!$G$22,
IF(J31="MCG",KONVERSI!$G$23,
IF(J31="PTC",KONVERSI!$G$24,
IF(J31="WELL",KONVERSI!$G$25,
IF(J31="NYAN",KONVERSI!$G$26,
IF(J31="MOCA",KONVERSI!$G$27,
IF(J31="DOP1",KONVERSI!$G$28,
IF(J31="UXLINK",KONVERSI!$G$29,
IF(J31="A8",KONVERSI!$G$30,
IF(J31="PIXFI",KONVERSI!$G$31,
IF(J31="FET",KONVERSI!$G$32,
"Simbol tidak ditemukan")))))))))))))))))))))))))))))))</f>
        <v/>
      </c>
    </row>
    <row r="32">
      <c r="A32" s="19" t="n">
        <v>30</v>
      </c>
      <c r="B32" s="59" t="n">
        <v>45492</v>
      </c>
      <c r="C32" s="19">
        <f>IF(H32&lt;10, "LOW", IF(H32&lt;=50, "MEDIUM", IF(H32&lt;=100, "HIGH", "JACKPOT")))</f>
        <v/>
      </c>
      <c r="D32" s="21" t="inlineStr">
        <is>
          <t>BYBIT</t>
        </is>
      </c>
      <c r="E32" s="19" t="inlineStr">
        <is>
          <t>SEA Invite Friend &amp; Trade Together</t>
        </is>
      </c>
      <c r="F32" s="21" t="inlineStr">
        <is>
          <t>USDT</t>
        </is>
      </c>
      <c r="G32" s="34">
        <f>IF(F32=KONVERSI!$D$2,KONVERSI!$C$2&amp;" ("&amp;KONVERSI!$D$2&amp;")",IF(F32=KONVERSI!$D$3,KONVERSI!$C$3&amp;" ("&amp;KONVERSI!$D$3&amp;")",IF(F32=KONVERSI!$D$4,KONVERSI!$C$4&amp;" ("&amp;KONVERSI!$D$4&amp;")",IF(F32=KONVERSI!$D$5,KONVERSI!$C$5&amp;" ("&amp;KONVERSI!$D$5&amp;")",IF(F32=KONVERSI!$D$6,KONVERSI!$C$6&amp;" ("&amp;KONVERSI!$D$6&amp;")",IF(F32=KONVERSI!$D$7,KONVERSI!$C$7&amp;" ("&amp;KONVERSI!$D$7&amp;")",IF(F32=KONVERSI!$D$8,KONVERSI!$C$8&amp;" ("&amp;KONVERSI!$D$8&amp;")",IF(F32=KONVERSI!$D$9,KONVERSI!$C$9&amp;" ("&amp;KONVERSI!$D$9&amp;")",IF(F32=KONVERSI!$D$10,KONVERSI!$C$10&amp;" ("&amp;KONVERSI!$D$10&amp;")",IF(F32=KONVERSI!$D$11,KONVERSI!$C$11&amp;" ("&amp;KONVERSI!$D$11&amp;")",IF(F32=KONVERSI!$D$12,KONVERSI!$C$12&amp;" ("&amp;KONVERSI!$D$12&amp;")",IF(F32=KONVERSI!$D$13,KONVERSI!$C$13&amp;" ("&amp;KONVERSI!$D$13&amp;")",IF(F32=KONVERSI!$D$14,KONVERSI!$C$14&amp;" ("&amp;KONVERSI!$D$14&amp;")",IF(F32=KONVERSI!$D$15,KONVERSI!$C$15&amp;" ("&amp;KONVERSI!$D$15&amp;")",IF(F32=KONVERSI!$D$16,KONVERSI!$C$16&amp;" ("&amp;KONVERSI!$D$16&amp;")",IF(F32=KONVERSI!$D$17,KONVERSI!$C$17&amp;" ("&amp;KONVERSI!$D$17&amp;")",IF(F32=KONVERSI!$D$18,KONVERSI!$C$18&amp;" ("&amp;KONVERSI!$D$18&amp;")",IF(F32=KONVERSI!$D$19,KONVERSI!$C$19&amp;" ("&amp;KONVERSI!$D$19&amp;")",IF(F32=KONVERSI!$D$20,KONVERSI!$C$20&amp;" ("&amp;KONVERSI!$D$20&amp;")",IF(F32=KONVERSI!$D$21,KONVERSI!$C$21&amp;" ("&amp;KONVERSI!$D$21&amp;")",IF(F32=KONVERSI!$D$22,KONVERSI!$C$22&amp;" ("&amp;KONVERSI!$D$22&amp;")",IF(F32=KONVERSI!$D$23,KONVERSI!$C$23&amp;" ("&amp;KONVERSI!$D$23&amp;")",IF(F32=KONVERSI!$D$24,KONVERSI!$C$24&amp;" ("&amp;KONVERSI!$D$24&amp;")",IF(F32=KONVERSI!$D$25,KONVERSI!$C$25&amp;" ("&amp;KONVERSI!$D$25&amp;")",IF(F32=KONVERSI!$D$26,KONVERSI!$C$26&amp;" ("&amp;KONVERSI!$D$26&amp;")",IF(F32=KONVERSI!$D$27,KONVERSI!$C$27&amp;" ("&amp;KONVERSI!$D$27&amp;")",IF(F32=KONVERSI!$D$28,KONVERSI!$C$28&amp;" ("&amp;KONVERSI!$D$28&amp;")",IF(F32=KONVERSI!$D$29,KONVERSI!$C$29&amp;" ("&amp;KONVERSI!$D$29&amp;")",IF(F32=KONVERSI!$D$30,KONVERSI!$C$30&amp;" ("&amp;KONVERSI!$D$30&amp;")",IF(F32=KONVERSI!$D$31,KONVERSI!$C$31&amp;" ("&amp;KONVERSI!$D$31&amp;")",IF(F32=KONVERSI!$D$32,KONVERSI!$C$32&amp;" ("&amp;KONVERSI!$D$32&amp;")",IF(F32=KONVERSI!$D$33,KONVERSI!$C$33&amp;" ("&amp;KONVERSI!$D$33&amp;")","Simbol tidak ditemukan")
)
)
)
))))))))))))))))))))))))))))</f>
        <v/>
      </c>
      <c r="H32" s="18" t="n">
        <v>2</v>
      </c>
      <c r="I32" s="64" t="n">
        <v>2</v>
      </c>
      <c r="J32" s="21" t="inlineStr">
        <is>
          <t>USDT</t>
        </is>
      </c>
      <c r="K32" s="18">
        <f>I32*M32</f>
        <v/>
      </c>
      <c r="L32" s="55">
        <f>H32-K32</f>
        <v/>
      </c>
      <c r="M32" s="29">
        <f>IF(J32="AARK",KONVERSI!$G$2,
IF(J32="ATH",KONVERSI!$G$3,
IF(J32="AURORA",KONVERSI!$G$4,
IF(J32="BUBBLE",KONVERSI!$G$5,
IF(J32="DEGEN",KONVERSI!$G$6,
IF(J32="HLG",KONVERSI!$G$7,
IF(J32="INTX",KONVERSI!$G$8,
IF(J32="IO",KONVERSI!$G$9,
IF(J32="MOG",KONVERSI!$G$10,
IF(J32="PIRATE",KONVERSI!$G$11,
IF(J32="RUBY",KONVERSI!$G$12,
IF(J32="SPEC",KONVERSI!$G$13,
IF(J32="TAIKO",KONVERSI!$G$14,
IF(J32="ULTI",KONVERSI!$G$15,
IF(J32="USDT",KONVERSI!$G$16,
IF(J32="XZK",KONVERSI!$G$17,
IF(J32="ZERO",KONVERSI!$G$18,
IF(J32="MON",KONVERSI!$G$19,
IF(J32="ELIX",KONVERSI!$G$20,
IF(J32="ZRO",KONVERSI!$G$21,
IF(J32="ZEX",KONVERSI!$G$22,
IF(J32="MCG",KONVERSI!$G$23,
IF(J32="PTC",KONVERSI!$G$24,
IF(J32="WELL",KONVERSI!$G$25,
IF(J32="NYAN",KONVERSI!$G$26,
IF(J32="MOCA",KONVERSI!$G$27,
IF(J32="DOP1",KONVERSI!$G$28,
IF(J32="UXLINK",KONVERSI!$G$29,
IF(J32="A8",KONVERSI!$G$30,
IF(J32="PIXFI",KONVERSI!$G$31,
IF(J32="FET",KONVERSI!$G$32,
"Simbol tidak ditemukan")))))))))))))))))))))))))))))))</f>
        <v/>
      </c>
    </row>
    <row r="33">
      <c r="A33" s="19" t="n">
        <v>31</v>
      </c>
      <c r="B33" s="59" t="n">
        <v>45496</v>
      </c>
      <c r="C33" s="19">
        <f>IF(H33&lt;10, "LOW", IF(H33&lt;=50, "MEDIUM", IF(H33&lt;=100, "HIGH", "JACKPOT")))</f>
        <v/>
      </c>
      <c r="D33" s="21" t="inlineStr">
        <is>
          <t>BYBIT</t>
        </is>
      </c>
      <c r="E33" s="19" t="inlineStr">
        <is>
          <t>Crpto Cup 2024</t>
        </is>
      </c>
      <c r="F33" s="21" t="inlineStr">
        <is>
          <t>USDT</t>
        </is>
      </c>
      <c r="G33" s="34">
        <f>IF(F33=KONVERSI!$D$2,KONVERSI!$C$2&amp;" ("&amp;KONVERSI!$D$2&amp;")",IF(F33=KONVERSI!$D$3,KONVERSI!$C$3&amp;" ("&amp;KONVERSI!$D$3&amp;")",IF(F33=KONVERSI!$D$4,KONVERSI!$C$4&amp;" ("&amp;KONVERSI!$D$4&amp;")",IF(F33=KONVERSI!$D$5,KONVERSI!$C$5&amp;" ("&amp;KONVERSI!$D$5&amp;")",IF(F33=KONVERSI!$D$6,KONVERSI!$C$6&amp;" ("&amp;KONVERSI!$D$6&amp;")",IF(F33=KONVERSI!$D$7,KONVERSI!$C$7&amp;" ("&amp;KONVERSI!$D$7&amp;")",IF(F33=KONVERSI!$D$8,KONVERSI!$C$8&amp;" ("&amp;KONVERSI!$D$8&amp;")",IF(F33=KONVERSI!$D$9,KONVERSI!$C$9&amp;" ("&amp;KONVERSI!$D$9&amp;")",IF(F33=KONVERSI!$D$10,KONVERSI!$C$10&amp;" ("&amp;KONVERSI!$D$10&amp;")",IF(F33=KONVERSI!$D$11,KONVERSI!$C$11&amp;" ("&amp;KONVERSI!$D$11&amp;")",IF(F33=KONVERSI!$D$12,KONVERSI!$C$12&amp;" ("&amp;KONVERSI!$D$12&amp;")",IF(F33=KONVERSI!$D$13,KONVERSI!$C$13&amp;" ("&amp;KONVERSI!$D$13&amp;")",IF(F33=KONVERSI!$D$14,KONVERSI!$C$14&amp;" ("&amp;KONVERSI!$D$14&amp;")",IF(F33=KONVERSI!$D$15,KONVERSI!$C$15&amp;" ("&amp;KONVERSI!$D$15&amp;")",IF(F33=KONVERSI!$D$16,KONVERSI!$C$16&amp;" ("&amp;KONVERSI!$D$16&amp;")",IF(F33=KONVERSI!$D$17,KONVERSI!$C$17&amp;" ("&amp;KONVERSI!$D$17&amp;")",IF(F33=KONVERSI!$D$18,KONVERSI!$C$18&amp;" ("&amp;KONVERSI!$D$18&amp;")",IF(F33=KONVERSI!$D$19,KONVERSI!$C$19&amp;" ("&amp;KONVERSI!$D$19&amp;")",IF(F33=KONVERSI!$D$20,KONVERSI!$C$20&amp;" ("&amp;KONVERSI!$D$20&amp;")",IF(F33=KONVERSI!$D$21,KONVERSI!$C$21&amp;" ("&amp;KONVERSI!$D$21&amp;")",IF(F33=KONVERSI!$D$22,KONVERSI!$C$22&amp;" ("&amp;KONVERSI!$D$22&amp;")",IF(F33=KONVERSI!$D$23,KONVERSI!$C$23&amp;" ("&amp;KONVERSI!$D$23&amp;")",IF(F33=KONVERSI!$D$24,KONVERSI!$C$24&amp;" ("&amp;KONVERSI!$D$24&amp;")",IF(F33=KONVERSI!$D$25,KONVERSI!$C$25&amp;" ("&amp;KONVERSI!$D$25&amp;")",IF(F33=KONVERSI!$D$26,KONVERSI!$C$26&amp;" ("&amp;KONVERSI!$D$26&amp;")",IF(F33=KONVERSI!$D$27,KONVERSI!$C$27&amp;" ("&amp;KONVERSI!$D$27&amp;")",IF(F33=KONVERSI!$D$28,KONVERSI!$C$28&amp;" ("&amp;KONVERSI!$D$28&amp;")",IF(F33=KONVERSI!$D$29,KONVERSI!$C$29&amp;" ("&amp;KONVERSI!$D$29&amp;")",IF(F33=KONVERSI!$D$30,KONVERSI!$C$30&amp;" ("&amp;KONVERSI!$D$30&amp;")",IF(F33=KONVERSI!$D$31,KONVERSI!$C$31&amp;" ("&amp;KONVERSI!$D$31&amp;")",IF(F33=KONVERSI!$D$32,KONVERSI!$C$32&amp;" ("&amp;KONVERSI!$D$32&amp;")",IF(F33=KONVERSI!$D$33,KONVERSI!$C$33&amp;" ("&amp;KONVERSI!$D$33&amp;")","Simbol tidak ditemukan")
)
)
)
))))))))))))))))))))))))))))</f>
        <v/>
      </c>
      <c r="H33" s="18" t="n">
        <v>8.674560000000001</v>
      </c>
      <c r="I33" s="64" t="n">
        <v>8.640000000000001</v>
      </c>
      <c r="J33" s="21" t="inlineStr">
        <is>
          <t>USDT</t>
        </is>
      </c>
      <c r="K33" s="18">
        <f>I33*M33</f>
        <v/>
      </c>
      <c r="L33" s="55">
        <f>H33-K33</f>
        <v/>
      </c>
      <c r="M33" s="29">
        <f>IF(J33="AARK",KONVERSI!$G$2,
IF(J33="ATH",KONVERSI!$G$3,
IF(J33="AURORA",KONVERSI!$G$4,
IF(J33="BUBBLE",KONVERSI!$G$5,
IF(J33="DEGEN",KONVERSI!$G$6,
IF(J33="HLG",KONVERSI!$G$7,
IF(J33="INTX",KONVERSI!$G$8,
IF(J33="IO",KONVERSI!$G$9,
IF(J33="MOG",KONVERSI!$G$10,
IF(J33="PIRATE",KONVERSI!$G$11,
IF(J33="RUBY",KONVERSI!$G$12,
IF(J33="SPEC",KONVERSI!$G$13,
IF(J33="TAIKO",KONVERSI!$G$14,
IF(J33="ULTI",KONVERSI!$G$15,
IF(J33="USDT",KONVERSI!$G$16,
IF(J33="XZK",KONVERSI!$G$17,
IF(J33="ZERO",KONVERSI!$G$18,
IF(J33="MON",KONVERSI!$G$19,
IF(J33="ELIX",KONVERSI!$G$20,
IF(J33="ZRO",KONVERSI!$G$21,
IF(J33="ZEX",KONVERSI!$G$22,
IF(J33="MCG",KONVERSI!$G$23,
IF(J33="PTC",KONVERSI!$G$24,
IF(J33="WELL",KONVERSI!$G$25,
IF(J33="NYAN",KONVERSI!$G$26,
IF(J33="MOCA",KONVERSI!$G$27,
IF(J33="DOP1",KONVERSI!$G$28,
IF(J33="UXLINK",KONVERSI!$G$29,
IF(J33="A8",KONVERSI!$G$30,
IF(J33="PIXFI",KONVERSI!$G$31,
IF(J33="FET",KONVERSI!$G$32,
"Simbol tidak ditemukan")))))))))))))))))))))))))))))))</f>
        <v/>
      </c>
    </row>
    <row r="34">
      <c r="A34" s="19" t="n">
        <v>31</v>
      </c>
      <c r="B34" s="59" t="n">
        <v>45496</v>
      </c>
      <c r="C34" s="19">
        <f>IF(H34&lt;10, "LOW", IF(H34&lt;=50, "MEDIUM", IF(H34&lt;=100, "HIGH", "JACKPOT")))</f>
        <v/>
      </c>
      <c r="D34" s="21" t="inlineStr">
        <is>
          <t>BYBIT</t>
        </is>
      </c>
      <c r="E34" s="19" t="inlineStr">
        <is>
          <t>Airdrop Hari Rabu</t>
        </is>
      </c>
      <c r="F34" s="21" t="inlineStr">
        <is>
          <t>USDT</t>
        </is>
      </c>
      <c r="G34" s="34">
        <f>IF(F34=KONVERSI!$D$2,KONVERSI!$C$2&amp;" ("&amp;KONVERSI!$D$2&amp;")",IF(F34=KONVERSI!$D$3,KONVERSI!$C$3&amp;" ("&amp;KONVERSI!$D$3&amp;")",IF(F34=KONVERSI!$D$4,KONVERSI!$C$4&amp;" ("&amp;KONVERSI!$D$4&amp;")",IF(F34=KONVERSI!$D$5,KONVERSI!$C$5&amp;" ("&amp;KONVERSI!$D$5&amp;")",IF(F34=KONVERSI!$D$6,KONVERSI!$C$6&amp;" ("&amp;KONVERSI!$D$6&amp;")",IF(F34=KONVERSI!$D$7,KONVERSI!$C$7&amp;" ("&amp;KONVERSI!$D$7&amp;")",IF(F34=KONVERSI!$D$8,KONVERSI!$C$8&amp;" ("&amp;KONVERSI!$D$8&amp;")",IF(F34=KONVERSI!$D$9,KONVERSI!$C$9&amp;" ("&amp;KONVERSI!$D$9&amp;")",IF(F34=KONVERSI!$D$10,KONVERSI!$C$10&amp;" ("&amp;KONVERSI!$D$10&amp;")",IF(F34=KONVERSI!$D$11,KONVERSI!$C$11&amp;" ("&amp;KONVERSI!$D$11&amp;")",IF(F34=KONVERSI!$D$12,KONVERSI!$C$12&amp;" ("&amp;KONVERSI!$D$12&amp;")",IF(F34=KONVERSI!$D$13,KONVERSI!$C$13&amp;" ("&amp;KONVERSI!$D$13&amp;")",IF(F34=KONVERSI!$D$14,KONVERSI!$C$14&amp;" ("&amp;KONVERSI!$D$14&amp;")",IF(F34=KONVERSI!$D$15,KONVERSI!$C$15&amp;" ("&amp;KONVERSI!$D$15&amp;")",IF(F34=KONVERSI!$D$16,KONVERSI!$C$16&amp;" ("&amp;KONVERSI!$D$16&amp;")",IF(F34=KONVERSI!$D$17,KONVERSI!$C$17&amp;" ("&amp;KONVERSI!$D$17&amp;")",IF(F34=KONVERSI!$D$18,KONVERSI!$C$18&amp;" ("&amp;KONVERSI!$D$18&amp;")",IF(F34=KONVERSI!$D$19,KONVERSI!$C$19&amp;" ("&amp;KONVERSI!$D$19&amp;")",IF(F34=KONVERSI!$D$20,KONVERSI!$C$20&amp;" ("&amp;KONVERSI!$D$20&amp;")",IF(F34=KONVERSI!$D$21,KONVERSI!$C$21&amp;" ("&amp;KONVERSI!$D$21&amp;")",IF(F34=KONVERSI!$D$22,KONVERSI!$C$22&amp;" ("&amp;KONVERSI!$D$22&amp;")",IF(F34=KONVERSI!$D$23,KONVERSI!$C$23&amp;" ("&amp;KONVERSI!$D$23&amp;")",IF(F34=KONVERSI!$D$24,KONVERSI!$C$24&amp;" ("&amp;KONVERSI!$D$24&amp;")",IF(F34=KONVERSI!$D$25,KONVERSI!$C$25&amp;" ("&amp;KONVERSI!$D$25&amp;")",IF(F34=KONVERSI!$D$26,KONVERSI!$C$26&amp;" ("&amp;KONVERSI!$D$26&amp;")",IF(F34=KONVERSI!$D$27,KONVERSI!$C$27&amp;" ("&amp;KONVERSI!$D$27&amp;")",IF(F34=KONVERSI!$D$28,KONVERSI!$C$28&amp;" ("&amp;KONVERSI!$D$28&amp;")",IF(F34=KONVERSI!$D$29,KONVERSI!$C$29&amp;" ("&amp;KONVERSI!$D$29&amp;")",IF(F34=KONVERSI!$D$30,KONVERSI!$C$30&amp;" ("&amp;KONVERSI!$D$30&amp;")",IF(F34=KONVERSI!$D$31,KONVERSI!$C$31&amp;" ("&amp;KONVERSI!$D$31&amp;")",IF(F34=KONVERSI!$D$32,KONVERSI!$C$32&amp;" ("&amp;KONVERSI!$D$32&amp;")",IF(F34=KONVERSI!$D$33,KONVERSI!$C$33&amp;" ("&amp;KONVERSI!$D$33&amp;")","Simbol tidak ditemukan")
)
)
)
))))))))))))))))))))))))))))</f>
        <v/>
      </c>
      <c r="H34" s="18" t="n">
        <v>6.024</v>
      </c>
      <c r="I34" s="64" t="n">
        <v>6</v>
      </c>
      <c r="J34" s="21" t="inlineStr">
        <is>
          <t>USDT</t>
        </is>
      </c>
      <c r="K34" s="18">
        <f>I34*M34</f>
        <v/>
      </c>
      <c r="L34" s="55">
        <f>H34-K34</f>
        <v/>
      </c>
      <c r="M34" s="29">
        <f>IF(J34="AARK",KONVERSI!$G$2,
IF(J34="ATH",KONVERSI!$G$3,
IF(J34="AURORA",KONVERSI!$G$4,
IF(J34="BUBBLE",KONVERSI!$G$5,
IF(J34="DEGEN",KONVERSI!$G$6,
IF(J34="HLG",KONVERSI!$G$7,
IF(J34="INTX",KONVERSI!$G$8,
IF(J34="IO",KONVERSI!$G$9,
IF(J34="MOG",KONVERSI!$G$10,
IF(J34="PIRATE",KONVERSI!$G$11,
IF(J34="RUBY",KONVERSI!$G$12,
IF(J34="SPEC",KONVERSI!$G$13,
IF(J34="TAIKO",KONVERSI!$G$14,
IF(J34="ULTI",KONVERSI!$G$15,
IF(J34="USDT",KONVERSI!$G$16,
IF(J34="XZK",KONVERSI!$G$17,
IF(J34="ZERO",KONVERSI!$G$18,
IF(J34="MON",KONVERSI!$G$19,
IF(J34="ELIX",KONVERSI!$G$20,
IF(J34="ZRO",KONVERSI!$G$21,
IF(J34="ZEX",KONVERSI!$G$22,
IF(J34="MCG",KONVERSI!$G$23,
IF(J34="PTC",KONVERSI!$G$24,
IF(J34="WELL",KONVERSI!$G$25,
IF(J34="NYAN",KONVERSI!$G$26,
IF(J34="MOCA",KONVERSI!$G$27,
IF(J34="DOP1",KONVERSI!$G$28,
IF(J34="UXLINK",KONVERSI!$G$29,
IF(J34="A8",KONVERSI!$G$30,
IF(J34="PIXFI",KONVERSI!$G$31,
IF(J34="FET",KONVERSI!$G$32,
"Simbol tidak ditemukan")))))))))))))))))))))))))))))))</f>
        <v/>
      </c>
    </row>
    <row r="35">
      <c r="B35" s="74" t="n"/>
      <c r="D35" s="32" t="n"/>
      <c r="F35" s="32" t="n"/>
      <c r="G35" s="25" t="n"/>
      <c r="I35" s="35" t="n"/>
      <c r="J35" s="32" t="n"/>
      <c r="L35" s="72" t="n"/>
      <c r="M35" s="29">
        <f>IF(J35="AARK",KONVERSI!$G$2,
IF(J35="ATH",KONVERSI!$G$3,
IF(J35="AURORA",KONVERSI!$G$4,
IF(J35="BUBBLE",KONVERSI!$G$5,
IF(J35="DEGEN",KONVERSI!$G$6,
IF(J35="HLG",KONVERSI!$G$7,
IF(J35="INTX",KONVERSI!$G$8,
IF(J35="IO",KONVERSI!$G$9,
IF(J35="MOG",KONVERSI!$G$10,
IF(J35="PIRATE",KONVERSI!$G$11,
IF(J35="RUBY",KONVERSI!$G$12,
IF(J35="SPEC",KONVERSI!$G$13,
IF(J35="TAIKO",KONVERSI!$G$14,
IF(J35="ULTI",KONVERSI!$G$15,
IF(J35="USDT",KONVERSI!$G$16,
IF(J35="XZK",KONVERSI!$G$17,
IF(J35="ZERO",KONVERSI!$G$18,
IF(J35="MON",KONVERSI!$G$19,
IF(J35="ELIX",KONVERSI!$G$20,
IF(J35="ZRO",KONVERSI!$G$21,
IF(J35="ZEX",KONVERSI!$G$22,
IF(J35="MCG",KONVERSI!$G$23,
IF(J35="PTC",KONVERSI!$G$24,
IF(J35="WELL",KONVERSI!$G$25,
IF(J35="NYAN",KONVERSI!$G$26,
IF(J35="MOCA",KONVERSI!$G$27,
IF(J35="DOP1",KONVERSI!$G$28,
IF(J35="UXLINK",KONVERSI!$G$29,
IF(J35="A8",KONVERSI!$G$30,
IF(J35="PIXFI",KONVERSI!$G$31,
IF(J35="FET",KONVERSI!$G$32,
"Simbol tidak ditemukan")))))))))))))))))))))))))))))))</f>
        <v/>
      </c>
    </row>
    <row r="36">
      <c r="B36" s="74" t="n"/>
      <c r="D36" s="32" t="n"/>
      <c r="F36" s="32" t="n"/>
      <c r="G36" s="25" t="n"/>
      <c r="I36" s="35" t="n"/>
      <c r="J36" s="32" t="n"/>
      <c r="L36" s="72" t="n"/>
    </row>
    <row r="37">
      <c r="F37" s="32" t="n"/>
      <c r="G37" s="25" t="n"/>
      <c r="M37" s="29">
        <f>IF(J37="AARK",KONVERSI!$G$2,
IF(J37="ATH",KONVERSI!$G$3,
IF(J37="AURORA",KONVERSI!$G$4,
IF(J37="BUBBLE",KONVERSI!$G$5,
IF(J37="DEGEN",KONVERSI!$G$6,
IF(J37="HLG",KONVERSI!$G$7,
IF(J37="INTX",KONVERSI!$G$8,
IF(J37="IO",KONVERSI!$G$9,
IF(J37="MOG",KONVERSI!$G$10,
IF(J37="PIRATE",KONVERSI!$G$11,
IF(J37="RUBY",KONVERSI!$G$12,
IF(J37="SPEC",KONVERSI!$G$13,
IF(J37="TAIKO",KONVERSI!$G$14,
IF(J37="ULTI",KONVERSI!$G$15,
IF(J37="USDT",KONVERSI!$G$16,
IF(J37="XZK",KONVERSI!$G$17,
IF(J37="ZERO",KONVERSI!$G$18,
IF(J37="MON",KONVERSI!$G$19,
IF(J37="ELIX",KONVERSI!$G$20,
IF(J37="ZRO",KONVERSI!$G$21,
IF(J37="ZEX",KONVERSI!$G$22,
IF(J37="MCG",KONVERSI!$G$23,
IF(J37="PTC",KONVERSI!$G$24,
IF(J37="WELL",KONVERSI!$G$25,
IF(J37="NYAN",KONVERSI!$G$26,
IF(J37="MOCA",KONVERSI!$G$27,
IF(J37="DOP1",KONVERSI!$G$28,
IF(J37="UXLINK",KONVERSI!$G$29,
IF(J37="A8",KONVERSI!$G$30,
IF(J37="PIXFI",KONVERSI!$G$31,
IF(J37="FET",KONVERSI!$G$32,
"Simbol tidak ditemukan")))))))))))))))))))))))))))))))</f>
        <v/>
      </c>
    </row>
    <row r="38" ht="15" customHeight="1">
      <c r="A38" s="124" t="inlineStr">
        <is>
          <t>TOTAL</t>
        </is>
      </c>
      <c r="B38" s="110" t="n"/>
      <c r="C38" s="110" t="n"/>
      <c r="D38" s="110" t="n"/>
      <c r="E38" s="110" t="n"/>
      <c r="F38" s="110" t="n"/>
      <c r="G38" s="111" t="n"/>
      <c r="H38" s="134">
        <f>SUM(H3:H37)</f>
        <v/>
      </c>
      <c r="I38" s="110" t="n"/>
      <c r="J38" s="110" t="n"/>
      <c r="K38" s="110" t="n"/>
      <c r="L38" s="111" t="n"/>
    </row>
    <row r="39" ht="15" customHeight="1">
      <c r="A39" s="112" t="n"/>
      <c r="B39" s="113" t="n"/>
      <c r="C39" s="113" t="n"/>
      <c r="D39" s="113" t="n"/>
      <c r="E39" s="113" t="n"/>
      <c r="F39" s="113" t="n"/>
      <c r="G39" s="114" t="n"/>
      <c r="H39" s="112" t="n"/>
      <c r="I39" s="113" t="n"/>
      <c r="J39" s="113" t="n"/>
      <c r="K39" s="113" t="n"/>
      <c r="L39" s="114" t="n"/>
    </row>
    <row r="40">
      <c r="E40" s="62" t="n"/>
    </row>
    <row r="41">
      <c r="E41" s="62" t="n"/>
    </row>
    <row r="42">
      <c r="E42" s="62" t="n"/>
    </row>
    <row r="43">
      <c r="E43" s="62" t="n"/>
    </row>
    <row r="44">
      <c r="E44" s="62" t="n"/>
    </row>
    <row r="45">
      <c r="E45" s="62" t="n"/>
    </row>
    <row r="46">
      <c r="A46" s="131" t="n"/>
    </row>
    <row r="47">
      <c r="F47" s="32" t="n"/>
      <c r="G47" s="25" t="n"/>
    </row>
    <row r="48" ht="50.1" customHeight="1">
      <c r="A48" s="125" t="inlineStr">
        <is>
          <t>WITHDRAW</t>
        </is>
      </c>
      <c r="B48" s="107" t="n"/>
      <c r="C48" s="107" t="n"/>
      <c r="D48" s="107" t="n"/>
      <c r="E48" s="107" t="n"/>
      <c r="G48" s="25" t="n"/>
    </row>
    <row r="49" ht="35.1" customHeight="1">
      <c r="A49" s="123" t="inlineStr">
        <is>
          <t>NO</t>
        </is>
      </c>
      <c r="B49" s="123" t="inlineStr">
        <is>
          <t>TGL</t>
        </is>
      </c>
      <c r="C49" s="123" t="inlineStr">
        <is>
          <t>RATE</t>
        </is>
      </c>
      <c r="D49" s="123" t="inlineStr">
        <is>
          <t>TOTAL USDT</t>
        </is>
      </c>
      <c r="E49" s="123" t="inlineStr">
        <is>
          <t>TOTAL RP</t>
        </is>
      </c>
      <c r="F49" s="5" t="n"/>
      <c r="G49" s="25" t="n"/>
    </row>
    <row r="50">
      <c r="A50" s="19" t="n">
        <v>2</v>
      </c>
      <c r="B50" s="59" t="n">
        <v>45449</v>
      </c>
      <c r="C50" s="60">
        <f>E50/D50</f>
        <v/>
      </c>
      <c r="D50" s="61" t="n">
        <v>153.4213</v>
      </c>
      <c r="E50" s="60" t="n">
        <v>2500000</v>
      </c>
      <c r="F50" s="80" t="n"/>
    </row>
    <row r="51">
      <c r="A51" s="19" t="n">
        <v>7</v>
      </c>
      <c r="B51" s="59" t="n">
        <v>45449</v>
      </c>
      <c r="C51" s="60">
        <f>E51/D51</f>
        <v/>
      </c>
      <c r="D51" s="61" t="n">
        <v>92.1999</v>
      </c>
      <c r="E51" s="60" t="n">
        <v>1500000</v>
      </c>
      <c r="F51" s="80" t="n"/>
    </row>
    <row r="52">
      <c r="A52" s="19" t="n">
        <v>1</v>
      </c>
      <c r="B52" s="59" t="n">
        <v>45455</v>
      </c>
      <c r="C52" s="60">
        <f>E52/D52</f>
        <v/>
      </c>
      <c r="D52" s="61" t="n">
        <v>12.2888</v>
      </c>
      <c r="E52" s="60" t="n">
        <v>200000</v>
      </c>
      <c r="F52" s="80" t="n"/>
    </row>
    <row r="53">
      <c r="A53" s="19" t="n">
        <v>5</v>
      </c>
      <c r="B53" s="59" t="n">
        <v>45462</v>
      </c>
      <c r="C53" s="60">
        <f>E53/D53</f>
        <v/>
      </c>
      <c r="D53" s="61" t="n">
        <v>18.2682</v>
      </c>
      <c r="E53" s="60" t="n">
        <v>300000</v>
      </c>
      <c r="F53" s="80" t="n"/>
    </row>
    <row r="54">
      <c r="A54" s="19" t="n">
        <v>4</v>
      </c>
      <c r="B54" s="59" t="n">
        <v>45464</v>
      </c>
      <c r="C54" s="60">
        <f>E54/D54</f>
        <v/>
      </c>
      <c r="D54" s="61" t="n">
        <v>30.2243</v>
      </c>
      <c r="E54" s="60" t="n">
        <v>500000</v>
      </c>
      <c r="F54" s="80" t="n"/>
    </row>
    <row r="55">
      <c r="A55" s="19" t="n">
        <v>3</v>
      </c>
      <c r="B55" s="59" t="n">
        <v>45468</v>
      </c>
      <c r="C55" s="60">
        <f>E55/D55</f>
        <v/>
      </c>
      <c r="D55" s="61" t="n">
        <v>12.1227</v>
      </c>
      <c r="E55" s="60" t="n">
        <v>200000</v>
      </c>
      <c r="F55" s="80" t="n"/>
    </row>
    <row r="56">
      <c r="A56" s="19" t="n">
        <v>6</v>
      </c>
      <c r="B56" s="59" t="n">
        <v>45493</v>
      </c>
      <c r="C56" s="60">
        <f>E56/D56</f>
        <v/>
      </c>
      <c r="D56" s="61" t="n">
        <v>123.221</v>
      </c>
      <c r="E56" s="60" t="n">
        <v>2000000</v>
      </c>
      <c r="F56" s="80" t="n"/>
    </row>
    <row r="57">
      <c r="A57" s="19" t="n">
        <v>7</v>
      </c>
      <c r="B57" s="59" t="n">
        <v>45494</v>
      </c>
      <c r="C57" s="60">
        <f>E57/D57</f>
        <v/>
      </c>
      <c r="D57" s="61" t="n">
        <v>18.7161</v>
      </c>
      <c r="E57" s="60" t="n">
        <v>300000</v>
      </c>
    </row>
    <row r="58">
      <c r="A58" s="19" t="n">
        <v>8</v>
      </c>
      <c r="B58" s="59" t="n">
        <v>45498</v>
      </c>
      <c r="C58" s="60">
        <f>E58/D58</f>
        <v/>
      </c>
      <c r="D58" s="61" t="n">
        <v>30.7731</v>
      </c>
      <c r="E58" s="60" t="n">
        <v>500000</v>
      </c>
    </row>
    <row r="60" ht="15" customHeight="1">
      <c r="A60" s="124" t="inlineStr">
        <is>
          <t>TOTAL</t>
        </is>
      </c>
      <c r="B60" s="111" t="n"/>
      <c r="C60" s="126">
        <f>AVERAGE(C50:C59)</f>
        <v/>
      </c>
      <c r="D60" s="130">
        <f>SUM(D50:D59)</f>
        <v/>
      </c>
      <c r="E60" s="133">
        <f>SUM(E50:E59)</f>
        <v/>
      </c>
      <c r="F60" s="81" t="n"/>
    </row>
    <row r="61" ht="15" customHeight="1">
      <c r="A61" s="112" t="n"/>
      <c r="B61" s="114" t="n"/>
      <c r="C61" s="127" t="n"/>
      <c r="D61" s="127" t="n"/>
      <c r="E61" s="127" t="n"/>
      <c r="F61" s="82" t="n"/>
    </row>
  </sheetData>
  <autoFilter ref="B2:M2">
    <filterColumn colId="4" hiddenButton="0" showButton="0"/>
    <filterColumn colId="7" hiddenButton="0" showButton="0"/>
    <sortState ref="B3:M35">
      <sortCondition ref="B2"/>
    </sortState>
  </autoFilter>
  <mergeCells count="11">
    <mergeCell ref="F2:G2"/>
    <mergeCell ref="A60:B61"/>
    <mergeCell ref="A48:E48"/>
    <mergeCell ref="A38:G39"/>
    <mergeCell ref="C60:C61"/>
    <mergeCell ref="I2:J2"/>
    <mergeCell ref="D60:D61"/>
    <mergeCell ref="A1:L1"/>
    <mergeCell ref="A46:G46"/>
    <mergeCell ref="E60:E61"/>
    <mergeCell ref="H38:L39"/>
  </mergeCells>
  <conditionalFormatting sqref="C49">
    <cfRule type="duplicateValues" priority="9" dxfId="2"/>
    <cfRule type="duplicateValues" priority="10" dxfId="2"/>
  </conditionalFormatting>
  <conditionalFormatting sqref="B49:B58 C2:D2 C3:C36 C37:D37 C47:D47 C59:D59 C62:D1048576 D13:D36 D58">
    <cfRule type="containsText" priority="79" operator="containsText" dxfId="18" text="HIGH">
      <formula>NOT(ISERROR(SEARCH("HIGH",B2)))</formula>
    </cfRule>
    <cfRule type="containsText" priority="80" operator="containsText" dxfId="17" text="MEDIUM">
      <formula>NOT(ISERROR(SEARCH("MEDIUM",B2)))</formula>
    </cfRule>
    <cfRule type="containsText" priority="81" operator="containsText" dxfId="16" text="LOW">
      <formula>NOT(ISERROR(SEARCH("LOW",B2)))</formula>
    </cfRule>
    <cfRule type="containsText" priority="78" operator="containsText" dxfId="19" text="JACKPOT">
      <formula>NOT(ISERROR(SEARCH("JACKPOT",B2)))</formula>
    </cfRule>
  </conditionalFormatting>
  <conditionalFormatting sqref="D49:D58 E1:E48 E58:E60 E62:E1048576">
    <cfRule type="duplicateValues" priority="20" dxfId="2"/>
    <cfRule type="duplicateValues" priority="24" dxfId="2"/>
  </conditionalFormatting>
  <conditionalFormatting sqref="E57:E58">
    <cfRule type="containsText" priority="1" operator="containsText" dxfId="19" text="JACKPOT">
      <formula>NOT(ISERROR(SEARCH("JACKPOT",E57)))</formula>
    </cfRule>
    <cfRule type="containsText" priority="2" operator="containsText" dxfId="18" text="HIGH">
      <formula>NOT(ISERROR(SEARCH("HIGH",E57)))</formula>
    </cfRule>
    <cfRule type="containsText" priority="3" operator="containsText" dxfId="17" text="MEDIUM">
      <formula>NOT(ISERROR(SEARCH("MEDIUM",E57)))</formula>
    </cfRule>
    <cfRule type="containsText" priority="4" operator="containsText" dxfId="16" text="LOW">
      <formula>NOT(ISERROR(SEARCH("LOW",E57)))</formula>
    </cfRule>
  </conditionalFormatting>
  <conditionalFormatting sqref="E49:F56">
    <cfRule type="containsText" priority="5" operator="containsText" dxfId="19" text="JACKPOT">
      <formula>NOT(ISERROR(SEARCH("JACKPOT",E49)))</formula>
    </cfRule>
    <cfRule type="containsText" priority="6" operator="containsText" dxfId="18" text="HIGH">
      <formula>NOT(ISERROR(SEARCH("HIGH",E49)))</formula>
    </cfRule>
    <cfRule type="containsText" priority="7" operator="containsText" dxfId="17" text="MEDIUM">
      <formula>NOT(ISERROR(SEARCH("MEDIUM",E49)))</formula>
    </cfRule>
    <cfRule type="containsText" priority="8" operator="containsText" dxfId="16" text="LOW">
      <formula>NOT(ISERROR(SEARCH("LOW",E49)))</formula>
    </cfRule>
  </conditionalFormatting>
  <conditionalFormatting sqref="F13:F36 F47">
    <cfRule type="containsText" priority="73" operator="containsText" dxfId="0" text="DON">
      <formula>NOT(ISERROR(SEARCH("DON",F13)))</formula>
    </cfRule>
  </conditionalFormatting>
  <conditionalFormatting sqref="F60:F61">
    <cfRule type="duplicateValues" priority="15" dxfId="2"/>
    <cfRule type="duplicateValues" priority="16" dxfId="2"/>
  </conditionalFormatting>
  <conditionalFormatting sqref="G1:G1048576">
    <cfRule type="containsText" priority="19" operator="containsText" dxfId="2" text="SIMBOL">
      <formula>NOT(ISERROR(SEARCH("SIMBOL",G1)))</formula>
    </cfRule>
  </conditionalFormatting>
  <conditionalFormatting sqref="H3:H34">
    <cfRule type="cellIs" priority="30" operator="lessThan" dxfId="2">
      <formula>10</formula>
    </cfRule>
    <cfRule type="cellIs" priority="31" operator="greaterThanOrEqual" dxfId="0">
      <formula>10</formula>
    </cfRule>
  </conditionalFormatting>
  <conditionalFormatting sqref="J14:J22">
    <cfRule type="containsText" priority="26" operator="containsText" dxfId="0" text="DON">
      <formula>NOT(ISERROR(SEARCH("DON",J14)))</formula>
    </cfRule>
  </conditionalFormatting>
  <conditionalFormatting sqref="J25:J34">
    <cfRule type="containsText" priority="21" operator="containsText" dxfId="0" text="DON">
      <formula>NOT(ISERROR(SEARCH("DON",J25)))</formula>
    </cfRule>
  </conditionalFormatting>
  <conditionalFormatting sqref="K3:K34">
    <cfRule type="cellIs" priority="56" operator="greaterThanOrEqual" dxfId="0">
      <formula>10</formula>
    </cfRule>
    <cfRule type="cellIs" priority="57" operator="lessThan" dxfId="2">
      <formula>10</formula>
    </cfRule>
  </conditionalFormatting>
  <conditionalFormatting sqref="K8:K34">
    <cfRule type="containsText" priority="67" operator="containsText" dxfId="0" text="DON">
      <formula>NOT(ISERROR(SEARCH("DON",K8)))</formula>
    </cfRule>
  </conditionalFormatting>
  <conditionalFormatting sqref="L2:L37 L40:L1048576">
    <cfRule type="cellIs" priority="55" operator="lessThan" dxfId="2">
      <formula>0</formula>
    </cfRule>
  </conditionalFormatting>
  <conditionalFormatting sqref="L3:L36">
    <cfRule type="cellIs" priority="29" operator="greaterThan" dxfId="0">
      <formula>1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width="25.7109375" customWidth="1" style="131" min="1" max="2"/>
    <col width="35.7109375" customWidth="1" style="131" min="3" max="3"/>
    <col width="25.7109375" customWidth="1" style="131" min="4" max="7"/>
    <col width="35.7109375" customWidth="1" style="131" min="8" max="9"/>
  </cols>
  <sheetData>
    <row r="1">
      <c r="A1" s="49" t="inlineStr">
        <is>
          <t>CMC</t>
        </is>
      </c>
      <c r="B1" s="49" t="inlineStr">
        <is>
          <t>CG</t>
        </is>
      </c>
      <c r="C1" s="49" t="inlineStr">
        <is>
          <t>NAMA</t>
        </is>
      </c>
      <c r="D1" s="49" t="inlineStr">
        <is>
          <t>SIMBOL</t>
        </is>
      </c>
      <c r="E1" s="49" t="inlineStr">
        <is>
          <t>CMC PRICE</t>
        </is>
      </c>
      <c r="F1" s="49" t="inlineStr">
        <is>
          <t>CG PRICE</t>
        </is>
      </c>
      <c r="G1" s="49" t="inlineStr">
        <is>
          <t>LAST PRICE</t>
        </is>
      </c>
      <c r="H1" s="49" t="inlineStr">
        <is>
          <t>LAST UPDATE (CMC)</t>
        </is>
      </c>
      <c r="I1" s="49" t="inlineStr">
        <is>
          <t>LAST UPDATE (CG)</t>
        </is>
      </c>
    </row>
    <row r="2">
      <c r="A2" s="131" t="n">
        <v>32217</v>
      </c>
      <c r="B2" s="131" t="inlineStr">
        <is>
          <t>aark-digital</t>
        </is>
      </c>
      <c r="C2" s="131" t="inlineStr">
        <is>
          <t>Aark</t>
        </is>
      </c>
      <c r="D2" s="131" t="inlineStr">
        <is>
          <t>AARK</t>
        </is>
      </c>
      <c r="E2" s="131" t="n">
        <v>0.002026563026074049</v>
      </c>
      <c r="F2" s="56" t="inlineStr">
        <is>
          <t>N/A</t>
        </is>
      </c>
      <c r="G2" s="71">
        <f>MAX(E2:F2)</f>
        <v/>
      </c>
      <c r="H2" s="131" t="inlineStr">
        <is>
          <t>2025-06-25 20:47:04</t>
        </is>
      </c>
      <c r="I2" s="131" t="inlineStr">
        <is>
          <t>N/A</t>
        </is>
      </c>
    </row>
    <row r="3">
      <c r="A3" s="131" t="n">
        <v>30083</v>
      </c>
      <c r="B3" s="131" t="inlineStr">
        <is>
          <t>aethir</t>
        </is>
      </c>
      <c r="C3" s="131" t="inlineStr">
        <is>
          <t>Aethir</t>
        </is>
      </c>
      <c r="D3" s="131" t="inlineStr">
        <is>
          <t>ATH</t>
        </is>
      </c>
      <c r="E3" s="131" t="n">
        <v>0.02973424400526824</v>
      </c>
      <c r="F3" s="56" t="inlineStr">
        <is>
          <t>N/A</t>
        </is>
      </c>
      <c r="G3" s="71">
        <f>MAX(E3:F3)</f>
        <v/>
      </c>
      <c r="H3" s="131" t="inlineStr">
        <is>
          <t>2025-06-25 20:47:04</t>
        </is>
      </c>
      <c r="I3" s="131" t="inlineStr">
        <is>
          <t>N/A</t>
        </is>
      </c>
    </row>
    <row r="4">
      <c r="A4" s="131" t="n">
        <v>14803</v>
      </c>
      <c r="B4" s="131" t="inlineStr">
        <is>
          <t>aurora-near</t>
        </is>
      </c>
      <c r="C4" s="131" t="inlineStr">
        <is>
          <t>Aurora</t>
        </is>
      </c>
      <c r="D4" s="131" t="inlineStr">
        <is>
          <t>AURORA</t>
        </is>
      </c>
      <c r="E4" s="131" t="n">
        <v>0.07315282384578345</v>
      </c>
      <c r="F4" s="56" t="inlineStr">
        <is>
          <t>N/A</t>
        </is>
      </c>
      <c r="G4" s="71">
        <f>MAX(E4:F4)</f>
        <v/>
      </c>
      <c r="H4" s="131" t="inlineStr">
        <is>
          <t>2025-06-25 20:47:04</t>
        </is>
      </c>
      <c r="I4" s="131" t="inlineStr">
        <is>
          <t>N/A</t>
        </is>
      </c>
    </row>
    <row r="5">
      <c r="A5" s="131" t="n">
        <v>31297</v>
      </c>
      <c r="B5" s="131" t="inlineStr">
        <is>
          <t>imaginary-ones</t>
        </is>
      </c>
      <c r="C5" s="131" t="inlineStr">
        <is>
          <t>Bubble</t>
        </is>
      </c>
      <c r="D5" s="131" t="inlineStr">
        <is>
          <t>BUBBLE</t>
        </is>
      </c>
      <c r="E5" s="131" t="n">
        <v>0.0008502474514323016</v>
      </c>
      <c r="F5" s="56" t="inlineStr">
        <is>
          <t>N/A</t>
        </is>
      </c>
      <c r="G5" s="71">
        <f>MAX(E5:F5)</f>
        <v/>
      </c>
      <c r="H5" s="131" t="inlineStr">
        <is>
          <t>2025-06-25 20:47:04</t>
        </is>
      </c>
      <c r="I5" s="131" t="inlineStr">
        <is>
          <t>N/A</t>
        </is>
      </c>
    </row>
    <row r="6">
      <c r="A6" s="131" t="n">
        <v>30096</v>
      </c>
      <c r="B6" s="131" t="inlineStr">
        <is>
          <t>degen-base</t>
        </is>
      </c>
      <c r="C6" s="131" t="inlineStr">
        <is>
          <t>Degen</t>
        </is>
      </c>
      <c r="D6" s="131" t="inlineStr">
        <is>
          <t>DEGEN</t>
        </is>
      </c>
      <c r="E6" s="131" t="n">
        <v>0.003231368152298656</v>
      </c>
      <c r="F6" s="56" t="inlineStr">
        <is>
          <t>N/A</t>
        </is>
      </c>
      <c r="G6" s="71">
        <f>MAX(E6:F6)</f>
        <v/>
      </c>
      <c r="H6" s="131" t="inlineStr">
        <is>
          <t>2025-06-25 20:47:04</t>
        </is>
      </c>
      <c r="I6" s="131" t="inlineStr">
        <is>
          <t>N/A</t>
        </is>
      </c>
    </row>
    <row r="7">
      <c r="A7" s="131" t="n">
        <v>31500</v>
      </c>
      <c r="B7" s="131" t="inlineStr">
        <is>
          <t>holograph</t>
        </is>
      </c>
      <c r="C7" s="131" t="inlineStr">
        <is>
          <t>Holograph</t>
        </is>
      </c>
      <c r="D7" s="131" t="inlineStr">
        <is>
          <t>HLG</t>
        </is>
      </c>
      <c r="E7" s="131" t="n">
        <v>0.0002001438146599153</v>
      </c>
      <c r="F7" s="56" t="inlineStr">
        <is>
          <t>N/A</t>
        </is>
      </c>
      <c r="G7" s="71">
        <f>MAX(E7:F7)</f>
        <v/>
      </c>
      <c r="H7" s="131" t="inlineStr">
        <is>
          <t>2025-06-25 20:47:04</t>
        </is>
      </c>
      <c r="I7" s="131" t="inlineStr">
        <is>
          <t>N/A</t>
        </is>
      </c>
    </row>
    <row r="8">
      <c r="A8" s="131" t="n">
        <v>31709</v>
      </c>
      <c r="B8" s="131" t="inlineStr">
        <is>
          <t>intentx</t>
        </is>
      </c>
      <c r="C8" s="131" t="inlineStr">
        <is>
          <t>Intentx</t>
        </is>
      </c>
      <c r="D8" s="131" t="inlineStr">
        <is>
          <t>INTX</t>
        </is>
      </c>
      <c r="E8" s="131" t="n"/>
      <c r="F8" s="56" t="inlineStr">
        <is>
          <t>N/A</t>
        </is>
      </c>
      <c r="G8" s="71">
        <f>MAX(E8:F8)</f>
        <v/>
      </c>
      <c r="H8" s="131" t="inlineStr">
        <is>
          <t>2025-06-25 20:47:04</t>
        </is>
      </c>
      <c r="I8" s="131" t="inlineStr">
        <is>
          <t>N/A</t>
        </is>
      </c>
    </row>
    <row r="9">
      <c r="A9" s="131" t="n">
        <v>29835</v>
      </c>
      <c r="B9" s="131" t="inlineStr">
        <is>
          <t>io</t>
        </is>
      </c>
      <c r="C9" s="131" t="inlineStr">
        <is>
          <t>io.net</t>
        </is>
      </c>
      <c r="D9" s="131" t="inlineStr">
        <is>
          <t>IO</t>
        </is>
      </c>
      <c r="E9" s="131" t="n">
        <v>0.7068771842375907</v>
      </c>
      <c r="F9" s="56" t="inlineStr">
        <is>
          <t>N/A</t>
        </is>
      </c>
      <c r="G9" s="71">
        <f>MAX(E9:F9)</f>
        <v/>
      </c>
      <c r="H9" s="131" t="inlineStr">
        <is>
          <t>2025-06-25 20:47:04</t>
        </is>
      </c>
      <c r="I9" s="131" t="inlineStr">
        <is>
          <t>N/A</t>
        </is>
      </c>
    </row>
    <row r="10">
      <c r="A10" s="131" t="n">
        <v>27659</v>
      </c>
      <c r="B10" s="131" t="inlineStr">
        <is>
          <t>mog-coin</t>
        </is>
      </c>
      <c r="C10" s="131" t="inlineStr">
        <is>
          <t>Mog Coin</t>
        </is>
      </c>
      <c r="D10" s="131" t="inlineStr">
        <is>
          <t>MOG</t>
        </is>
      </c>
      <c r="E10" s="131" t="n">
        <v>9.532539957505346e-07</v>
      </c>
      <c r="F10" s="56" t="inlineStr">
        <is>
          <t>N/A</t>
        </is>
      </c>
      <c r="G10" s="71">
        <f>MAX(E10:F10)</f>
        <v/>
      </c>
      <c r="H10" s="131" t="inlineStr">
        <is>
          <t>2025-06-25 20:47:04</t>
        </is>
      </c>
      <c r="I10" s="131" t="inlineStr">
        <is>
          <t>N/A</t>
        </is>
      </c>
    </row>
    <row r="11">
      <c r="A11" s="131" t="n">
        <v>31704</v>
      </c>
      <c r="B11" s="131" t="inlineStr">
        <is>
          <t>pirate-token</t>
        </is>
      </c>
      <c r="C11" s="131" t="inlineStr">
        <is>
          <t>Pirate Nation</t>
        </is>
      </c>
      <c r="D11" s="131" t="inlineStr">
        <is>
          <t>PIRATE</t>
        </is>
      </c>
      <c r="E11" s="131" t="n">
        <v>0.04135348713688355</v>
      </c>
      <c r="F11" s="56" t="inlineStr">
        <is>
          <t>N/A</t>
        </is>
      </c>
      <c r="G11" s="71">
        <f>MAX(E11:F11)</f>
        <v/>
      </c>
      <c r="H11" s="131" t="inlineStr">
        <is>
          <t>2025-06-25 20:47:04</t>
        </is>
      </c>
      <c r="I11" s="131" t="inlineStr">
        <is>
          <t>N/A</t>
        </is>
      </c>
    </row>
    <row r="12">
      <c r="A12" s="131" t="n">
        <v>15219</v>
      </c>
      <c r="B12" s="131" t="inlineStr">
        <is>
          <t>ruby-protocol</t>
        </is>
      </c>
      <c r="C12" s="131" t="inlineStr">
        <is>
          <t>Ruby.Exchange</t>
        </is>
      </c>
      <c r="D12" s="131" t="inlineStr">
        <is>
          <t>RUBY</t>
        </is>
      </c>
      <c r="F12" s="56" t="inlineStr">
        <is>
          <t>N/A</t>
        </is>
      </c>
      <c r="G12" s="71">
        <f>MAX(E12:F12)</f>
        <v/>
      </c>
      <c r="H12" s="131" t="inlineStr">
        <is>
          <t>2025-06-25 20:47:04</t>
        </is>
      </c>
      <c r="I12" s="131" t="inlineStr">
        <is>
          <t>N/A</t>
        </is>
      </c>
    </row>
    <row r="13">
      <c r="A13" s="131" t="inlineStr">
        <is>
          <t>N/A</t>
        </is>
      </c>
      <c r="B13" s="131" t="inlineStr">
        <is>
          <t>spectral</t>
        </is>
      </c>
      <c r="C13" s="131" t="inlineStr">
        <is>
          <t>Spectral</t>
        </is>
      </c>
      <c r="D13" s="131" t="inlineStr">
        <is>
          <t>SPEC</t>
        </is>
      </c>
      <c r="E13" s="131" t="inlineStr">
        <is>
          <t>N/A</t>
        </is>
      </c>
      <c r="F13" s="56" t="inlineStr">
        <is>
          <t>N/A</t>
        </is>
      </c>
      <c r="G13" s="71">
        <f>MAX(E13:F13)</f>
        <v/>
      </c>
      <c r="H13" s="131" t="inlineStr">
        <is>
          <t>N/A</t>
        </is>
      </c>
      <c r="I13" s="131" t="inlineStr">
        <is>
          <t>N/A</t>
        </is>
      </c>
    </row>
    <row r="14">
      <c r="A14" s="131" t="n">
        <v>31525</v>
      </c>
      <c r="B14" s="131" t="inlineStr">
        <is>
          <t>taiko</t>
        </is>
      </c>
      <c r="C14" s="131" t="inlineStr">
        <is>
          <t>Taiko</t>
        </is>
      </c>
      <c r="D14" s="131" t="inlineStr">
        <is>
          <t>TAIKO</t>
        </is>
      </c>
      <c r="E14" s="131" t="n">
        <v>0.3790829769546266</v>
      </c>
      <c r="F14" s="56" t="inlineStr">
        <is>
          <t>N/A</t>
        </is>
      </c>
      <c r="G14" s="71">
        <f>MAX(E14:F14)</f>
        <v/>
      </c>
      <c r="H14" s="131" t="inlineStr">
        <is>
          <t>2025-06-25 20:47:04</t>
        </is>
      </c>
      <c r="I14" s="131" t="inlineStr">
        <is>
          <t>N/A</t>
        </is>
      </c>
    </row>
    <row r="15">
      <c r="A15" s="131" t="n">
        <v>31504</v>
      </c>
      <c r="B15" s="131" t="inlineStr">
        <is>
          <t>ultiverse</t>
        </is>
      </c>
      <c r="C15" s="131" t="inlineStr">
        <is>
          <t>Ultiverse</t>
        </is>
      </c>
      <c r="D15" s="131" t="inlineStr">
        <is>
          <t>ULTI</t>
        </is>
      </c>
      <c r="E15" s="131" t="n">
        <v>0.001812641665207115</v>
      </c>
      <c r="F15" s="56" t="inlineStr">
        <is>
          <t>N/A</t>
        </is>
      </c>
      <c r="G15" s="71">
        <f>MAX(E15:F15)</f>
        <v/>
      </c>
      <c r="H15" s="131" t="inlineStr">
        <is>
          <t>2025-06-25 20:47:04</t>
        </is>
      </c>
      <c r="I15" s="131" t="inlineStr">
        <is>
          <t>N/A</t>
        </is>
      </c>
    </row>
    <row r="16">
      <c r="A16" s="131" t="n">
        <v>825</v>
      </c>
      <c r="B16" s="131" t="inlineStr">
        <is>
          <t>tether</t>
        </is>
      </c>
      <c r="C16" s="131" t="inlineStr">
        <is>
          <t>Tether USDt</t>
        </is>
      </c>
      <c r="D16" s="131" t="inlineStr">
        <is>
          <t>USDT</t>
        </is>
      </c>
      <c r="E16" s="131" t="n">
        <v>1.000164660786256</v>
      </c>
      <c r="F16" s="56" t="inlineStr">
        <is>
          <t>N/A</t>
        </is>
      </c>
      <c r="G16" s="71">
        <f>MAX(E16:F16)</f>
        <v/>
      </c>
      <c r="H16" s="131" t="inlineStr">
        <is>
          <t>2025-06-25 20:47:04</t>
        </is>
      </c>
      <c r="I16" s="131" t="inlineStr">
        <is>
          <t>N/A</t>
        </is>
      </c>
    </row>
    <row r="17">
      <c r="A17" s="131" t="n">
        <v>30608</v>
      </c>
      <c r="B17" s="131" t="inlineStr">
        <is>
          <t>xzk</t>
        </is>
      </c>
      <c r="C17" s="131" t="inlineStr">
        <is>
          <t>Mystiko Network</t>
        </is>
      </c>
      <c r="D17" s="131" t="inlineStr">
        <is>
          <t>XZK</t>
        </is>
      </c>
      <c r="E17" s="131" t="n">
        <v>0.005779170884949912</v>
      </c>
      <c r="F17" s="56" t="inlineStr">
        <is>
          <t>N/A</t>
        </is>
      </c>
      <c r="G17" s="71">
        <f>MAX(E17:F17)</f>
        <v/>
      </c>
      <c r="H17" s="131" t="inlineStr">
        <is>
          <t>2025-06-25 20:47:04</t>
        </is>
      </c>
      <c r="I17" s="131" t="inlineStr">
        <is>
          <t>N/A</t>
        </is>
      </c>
    </row>
    <row r="18">
      <c r="A18" s="131" t="n">
        <v>31076</v>
      </c>
      <c r="B18" s="131" t="inlineStr">
        <is>
          <t>zerolend</t>
        </is>
      </c>
      <c r="C18" s="131" t="inlineStr">
        <is>
          <t>ZeroLend</t>
        </is>
      </c>
      <c r="D18" s="131" t="inlineStr">
        <is>
          <t>ZERO</t>
        </is>
      </c>
      <c r="E18" s="131" t="n">
        <v>3.948153839507281e-05</v>
      </c>
      <c r="F18" s="56" t="inlineStr">
        <is>
          <t>N/A</t>
        </is>
      </c>
      <c r="G18" s="71">
        <f>MAX(E18:F18)</f>
        <v/>
      </c>
      <c r="H18" s="131" t="inlineStr">
        <is>
          <t>2025-06-25 20:47:04</t>
        </is>
      </c>
      <c r="I18" s="131" t="inlineStr">
        <is>
          <t>N/A</t>
        </is>
      </c>
    </row>
    <row r="19">
      <c r="A19" s="131" t="n">
        <v>30950</v>
      </c>
      <c r="B19" s="131" t="inlineStr">
        <is>
          <t>mon-protocol</t>
        </is>
      </c>
      <c r="C19" s="131" t="inlineStr">
        <is>
          <t>MON Protocol</t>
        </is>
      </c>
      <c r="D19" s="131" t="inlineStr">
        <is>
          <t>MON</t>
        </is>
      </c>
      <c r="E19" s="131" t="n">
        <v>0.02059634872431194</v>
      </c>
      <c r="F19" s="56" t="inlineStr">
        <is>
          <t>N/A</t>
        </is>
      </c>
      <c r="G19" s="71">
        <f>MAX(E19:F19)</f>
        <v/>
      </c>
      <c r="H19" s="131" t="inlineStr">
        <is>
          <t>2025-06-25 20:47:04</t>
        </is>
      </c>
      <c r="I19" s="131" t="inlineStr">
        <is>
          <t>N/A</t>
        </is>
      </c>
    </row>
    <row r="20">
      <c r="A20" s="131" t="n">
        <v>31534</v>
      </c>
      <c r="B20" s="131" t="inlineStr">
        <is>
          <t>elixir-token</t>
        </is>
      </c>
      <c r="C20" s="131" t="inlineStr">
        <is>
          <t>Elixir Games</t>
        </is>
      </c>
      <c r="D20" s="131" t="inlineStr">
        <is>
          <t>ELIX</t>
        </is>
      </c>
      <c r="E20" s="131" t="n">
        <v>0.003591390441102094</v>
      </c>
      <c r="F20" s="56" t="inlineStr">
        <is>
          <t>N/A</t>
        </is>
      </c>
      <c r="G20" s="71">
        <f>MAX(E20:F20)</f>
        <v/>
      </c>
      <c r="H20" s="131" t="inlineStr">
        <is>
          <t>2025-06-25 20:47:04</t>
        </is>
      </c>
      <c r="I20" s="131" t="inlineStr">
        <is>
          <t>N/A</t>
        </is>
      </c>
    </row>
    <row r="21">
      <c r="A21" s="131" t="n">
        <v>26997</v>
      </c>
      <c r="B21" s="131" t="inlineStr">
        <is>
          <t>layerzero</t>
        </is>
      </c>
      <c r="C21" s="131" t="inlineStr">
        <is>
          <t>LayerZero</t>
        </is>
      </c>
      <c r="D21" s="131" t="inlineStr">
        <is>
          <t>ZRO</t>
        </is>
      </c>
      <c r="E21" s="131" t="n">
        <v>1.847521510435377</v>
      </c>
      <c r="F21" s="56" t="inlineStr">
        <is>
          <t>N/A</t>
        </is>
      </c>
      <c r="G21" s="71">
        <f>MAX(E21:F21)</f>
        <v/>
      </c>
      <c r="H21" s="131" t="inlineStr">
        <is>
          <t>2025-06-25 20:47:04</t>
        </is>
      </c>
      <c r="I21" s="131" t="inlineStr">
        <is>
          <t>N/A</t>
        </is>
      </c>
    </row>
    <row r="22">
      <c r="A22" s="131" t="n">
        <v>32002</v>
      </c>
      <c r="B22" s="131" t="inlineStr">
        <is>
          <t>zeta</t>
        </is>
      </c>
      <c r="C22" s="131" t="inlineStr">
        <is>
          <t>Zeta</t>
        </is>
      </c>
      <c r="D22" s="131" t="inlineStr">
        <is>
          <t>ZEX</t>
        </is>
      </c>
      <c r="E22" s="131" t="n">
        <v>0.1922933828647087</v>
      </c>
      <c r="F22" s="131" t="inlineStr">
        <is>
          <t>N/A</t>
        </is>
      </c>
      <c r="G22" s="71">
        <f>MAX(E22:F22)</f>
        <v/>
      </c>
      <c r="H22" s="131" t="inlineStr">
        <is>
          <t>2025-06-25 20:47:04</t>
        </is>
      </c>
      <c r="I22" s="131" t="inlineStr">
        <is>
          <t>N/A</t>
        </is>
      </c>
    </row>
    <row r="23">
      <c r="A23" s="131" t="n">
        <v>31165</v>
      </c>
      <c r="B23" s="131" t="inlineStr">
        <is>
          <t>metalcore</t>
        </is>
      </c>
      <c r="C23" s="131" t="inlineStr">
        <is>
          <t>MetalCore</t>
        </is>
      </c>
      <c r="D23" s="131" t="inlineStr">
        <is>
          <t>MCG</t>
        </is>
      </c>
      <c r="E23" s="131" t="n">
        <v>0.0001570697299404686</v>
      </c>
      <c r="F23" s="131" t="inlineStr">
        <is>
          <t>N/A</t>
        </is>
      </c>
      <c r="G23" s="71">
        <f>MAX(E23:F23)</f>
        <v/>
      </c>
      <c r="H23" s="131" t="inlineStr">
        <is>
          <t>2025-06-25 20:47:04</t>
        </is>
      </c>
      <c r="I23" s="131" t="inlineStr">
        <is>
          <t>N/A</t>
        </is>
      </c>
    </row>
    <row r="24">
      <c r="A24" s="131" t="inlineStr">
        <is>
          <t>N/A</t>
        </is>
      </c>
      <c r="B24" s="131" t="inlineStr">
        <is>
          <t>particle-trade</t>
        </is>
      </c>
      <c r="C24" s="131" t="inlineStr">
        <is>
          <t>Particle Trade</t>
        </is>
      </c>
      <c r="D24" s="131" t="inlineStr">
        <is>
          <t>PTC</t>
        </is>
      </c>
      <c r="E24" s="131" t="inlineStr">
        <is>
          <t>N/A</t>
        </is>
      </c>
      <c r="F24" s="131" t="inlineStr">
        <is>
          <t>N/A</t>
        </is>
      </c>
      <c r="G24" s="71">
        <f>MAX(E24:F24)</f>
        <v/>
      </c>
      <c r="H24" s="131" t="inlineStr">
        <is>
          <t>N/A</t>
        </is>
      </c>
      <c r="I24" s="131" t="inlineStr">
        <is>
          <t>N/A</t>
        </is>
      </c>
    </row>
    <row r="25">
      <c r="A25" s="131" t="n">
        <v>32211</v>
      </c>
      <c r="B25" s="131" t="inlineStr">
        <is>
          <t>well3</t>
        </is>
      </c>
      <c r="C25" s="131" t="inlineStr">
        <is>
          <t>WELL3</t>
        </is>
      </c>
      <c r="D25" s="131" t="inlineStr">
        <is>
          <t>WELL</t>
        </is>
      </c>
      <c r="E25" s="131" t="n">
        <v>0.0002236793741000088</v>
      </c>
      <c r="F25" s="131" t="inlineStr">
        <is>
          <t>N/A</t>
        </is>
      </c>
      <c r="G25" s="71">
        <f>MAX(E25:F25)</f>
        <v/>
      </c>
      <c r="H25" s="131" t="inlineStr">
        <is>
          <t>2025-06-25 20:47:04</t>
        </is>
      </c>
      <c r="I25" s="131" t="inlineStr">
        <is>
          <t>N/A</t>
        </is>
      </c>
    </row>
    <row r="26">
      <c r="A26" s="131" t="n">
        <v>13140</v>
      </c>
      <c r="B26" s="131" t="inlineStr">
        <is>
          <t>nyan</t>
        </is>
      </c>
      <c r="C26" s="131" t="inlineStr">
        <is>
          <t>Nyan Heroes</t>
        </is>
      </c>
      <c r="D26" s="131" t="inlineStr">
        <is>
          <t>NYAN</t>
        </is>
      </c>
      <c r="E26" s="131" t="n">
        <v>0.004464262917201196</v>
      </c>
      <c r="F26" s="131" t="inlineStr">
        <is>
          <t>N/A</t>
        </is>
      </c>
      <c r="G26" s="71">
        <f>MAX(E26:F26)</f>
        <v/>
      </c>
      <c r="H26" s="131" t="inlineStr">
        <is>
          <t>2025-06-25 20:47:04</t>
        </is>
      </c>
      <c r="I26" s="131" t="inlineStr">
        <is>
          <t>N/A</t>
        </is>
      </c>
    </row>
    <row r="27">
      <c r="A27" s="131" t="n">
        <v>31526</v>
      </c>
      <c r="B27" s="131" t="inlineStr">
        <is>
          <t>mocaverse</t>
        </is>
      </c>
      <c r="C27" s="131" t="inlineStr">
        <is>
          <t>Moca Coin</t>
        </is>
      </c>
      <c r="D27" s="131" t="inlineStr">
        <is>
          <t>MOCA</t>
        </is>
      </c>
      <c r="E27" s="131" t="n">
        <v>0.07764064312452082</v>
      </c>
      <c r="F27" s="131" t="inlineStr">
        <is>
          <t>N/A</t>
        </is>
      </c>
      <c r="G27" s="71">
        <f>MAX(E27:F27)</f>
        <v/>
      </c>
      <c r="H27" s="131" t="inlineStr">
        <is>
          <t>2025-06-25 20:47:04</t>
        </is>
      </c>
      <c r="I27" s="131" t="inlineStr">
        <is>
          <t>N/A</t>
        </is>
      </c>
    </row>
    <row r="28">
      <c r="A28" s="131" t="n">
        <v>31456</v>
      </c>
      <c r="B28" s="131" t="inlineStr">
        <is>
          <t>data-ownership-protocol</t>
        </is>
      </c>
      <c r="C28" s="131" t="inlineStr">
        <is>
          <t>Data Ownership Protocol</t>
        </is>
      </c>
      <c r="D28" s="25" t="inlineStr">
        <is>
          <t>DOP1</t>
        </is>
      </c>
      <c r="E28" s="131" t="n">
        <v>0.0002243903360047927</v>
      </c>
      <c r="F28" s="131" t="inlineStr">
        <is>
          <t>N/A</t>
        </is>
      </c>
      <c r="G28" s="71">
        <f>MAX(E28:F28)</f>
        <v/>
      </c>
      <c r="H28" s="131" t="inlineStr">
        <is>
          <t>2025-06-25 20:47:04</t>
        </is>
      </c>
      <c r="I28" s="131" t="inlineStr">
        <is>
          <t>N/A</t>
        </is>
      </c>
    </row>
    <row r="29">
      <c r="A29" s="131" t="n">
        <v>32257</v>
      </c>
      <c r="B29" s="131" t="inlineStr">
        <is>
          <t>uxlink</t>
        </is>
      </c>
      <c r="C29" s="131" t="inlineStr">
        <is>
          <t>UXLINK</t>
        </is>
      </c>
      <c r="D29" s="25" t="inlineStr">
        <is>
          <t>UXLINK</t>
        </is>
      </c>
      <c r="E29" s="131" t="n">
        <v>0.3206291824164754</v>
      </c>
      <c r="F29" s="131" t="inlineStr">
        <is>
          <t>N/A</t>
        </is>
      </c>
      <c r="G29" s="71">
        <f>MAX(E29:F29)</f>
        <v/>
      </c>
      <c r="H29" s="131" t="inlineStr">
        <is>
          <t>2025-06-25 20:47:04</t>
        </is>
      </c>
      <c r="I29" s="131" t="inlineStr">
        <is>
          <t>N/A</t>
        </is>
      </c>
    </row>
    <row r="30">
      <c r="A30" s="131" t="n">
        <v>18734</v>
      </c>
      <c r="B30" s="131" t="inlineStr">
        <is>
          <t>ancient8</t>
        </is>
      </c>
      <c r="C30" s="131" t="inlineStr">
        <is>
          <t xml:space="preserve">Ancient8 </t>
        </is>
      </c>
      <c r="D30" s="25" t="inlineStr">
        <is>
          <t>A8</t>
        </is>
      </c>
      <c r="E30" s="131" t="n">
        <v>0.1055057615456035</v>
      </c>
      <c r="F30" s="131" t="inlineStr">
        <is>
          <t>N/A</t>
        </is>
      </c>
      <c r="G30" s="71">
        <f>MAX(E30:F30)</f>
        <v/>
      </c>
      <c r="H30" s="131" t="inlineStr">
        <is>
          <t>2025-06-25 20:47:04</t>
        </is>
      </c>
      <c r="I30" s="131" t="inlineStr">
        <is>
          <t>N/A</t>
        </is>
      </c>
    </row>
    <row r="31">
      <c r="A31" s="131" t="n">
        <v>31494</v>
      </c>
      <c r="B31" s="131" t="inlineStr">
        <is>
          <t>pixelverse-xyz</t>
        </is>
      </c>
      <c r="C31" s="131" t="inlineStr">
        <is>
          <t xml:space="preserve">Pixelverse </t>
        </is>
      </c>
      <c r="D31" s="25" t="inlineStr">
        <is>
          <t>PIXFI</t>
        </is>
      </c>
      <c r="E31" s="131" t="n">
        <v>0.0004342089966229245</v>
      </c>
      <c r="F31" s="131" t="inlineStr">
        <is>
          <t>N/A</t>
        </is>
      </c>
      <c r="G31" s="71">
        <f>MAX(E31:F31)</f>
        <v/>
      </c>
      <c r="H31" s="131" t="inlineStr">
        <is>
          <t>2025-06-25 20:47:04</t>
        </is>
      </c>
      <c r="I31" s="131" t="inlineStr">
        <is>
          <t>N/A</t>
        </is>
      </c>
    </row>
    <row r="32">
      <c r="A32" s="131" t="n">
        <v>3773</v>
      </c>
      <c r="B32" s="131" t="inlineStr">
        <is>
          <t>fetch-ai</t>
        </is>
      </c>
      <c r="C32" s="131" t="inlineStr">
        <is>
          <t>Artificial Superintelligence Alliance</t>
        </is>
      </c>
      <c r="D32" s="25" t="inlineStr">
        <is>
          <t>FET</t>
        </is>
      </c>
      <c r="E32" s="131" t="n">
        <v>0.6767684904066062</v>
      </c>
      <c r="F32" s="131" t="inlineStr">
        <is>
          <t>N/A</t>
        </is>
      </c>
      <c r="G32" s="71">
        <f>MAX(E32:F32)</f>
        <v/>
      </c>
      <c r="H32" s="131" t="inlineStr">
        <is>
          <t>2025-06-25 20:47:04</t>
        </is>
      </c>
      <c r="I32" s="131" t="inlineStr">
        <is>
          <t>N/A</t>
        </is>
      </c>
    </row>
    <row r="33">
      <c r="A33" s="131" t="n">
        <v>29547</v>
      </c>
      <c r="B33" s="131" t="inlineStr">
        <is>
          <t>masa-finance</t>
        </is>
      </c>
      <c r="C33" s="131" t="inlineStr">
        <is>
          <t>Masa Finance</t>
        </is>
      </c>
      <c r="D33" s="131" t="inlineStr">
        <is>
          <t>MASA</t>
        </is>
      </c>
      <c r="E33" s="131" t="n">
        <v>0.01778554017680135</v>
      </c>
      <c r="F33" s="131" t="inlineStr">
        <is>
          <t>N/A</t>
        </is>
      </c>
      <c r="G33" s="71">
        <f>MAX(E33:F33)</f>
        <v/>
      </c>
      <c r="H33" s="131" t="inlineStr">
        <is>
          <t>2025-06-25 20:48:04</t>
        </is>
      </c>
      <c r="I33" s="131" t="inlineStr">
        <is>
          <t>N/A</t>
        </is>
      </c>
    </row>
    <row r="34">
      <c r="A34" s="131" t="n">
        <v>1027</v>
      </c>
      <c r="B34" s="131" t="inlineStr">
        <is>
          <t>ethereum</t>
        </is>
      </c>
      <c r="C34" s="131" t="inlineStr">
        <is>
          <t xml:space="preserve">Ethereum </t>
        </is>
      </c>
      <c r="D34" s="131" t="inlineStr">
        <is>
          <t>ETH</t>
        </is>
      </c>
      <c r="E34" s="131" t="n">
        <v>2428.425730720428</v>
      </c>
      <c r="F34" s="131" t="inlineStr">
        <is>
          <t>N/A</t>
        </is>
      </c>
      <c r="G34" s="71">
        <f>MAX(E34:F34)</f>
        <v/>
      </c>
      <c r="H34" s="131" t="inlineStr">
        <is>
          <t>2025-06-25 20:04:04</t>
        </is>
      </c>
      <c r="I34" s="131" t="inlineStr">
        <is>
          <t>N/A</t>
        </is>
      </c>
    </row>
  </sheetData>
  <conditionalFormatting sqref="A1:I27 G28:G34">
    <cfRule type="containsText" priority="2" operator="containsText" dxfId="2" text="N/A">
      <formula>NOT(ISERROR(SEARCH("N/A",A1)))</formula>
    </cfRule>
    <cfRule type="containsBlanks" priority="9" dxfId="1">
      <formula>LEN(TRIM(A1))=0</formula>
    </cfRule>
  </conditionalFormatting>
  <conditionalFormatting sqref="D28:D32">
    <cfRule type="containsText" priority="1" operator="containsText" dxfId="0" text="DON">
      <formula>NOT(ISERROR(SEARCH("DON",D28)))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Ahmad Nur Ikhsan Ikhsan</dc:creator>
  <dcterms:created xsi:type="dcterms:W3CDTF">2024-06-08T22:03:40Z</dcterms:created>
  <dcterms:modified xsi:type="dcterms:W3CDTF">2025-06-25T13:48:58Z</dcterms:modified>
  <cp:lastModifiedBy>Ahmad Nur Ikhsan Ikhsan</cp:lastModifiedBy>
</cp:coreProperties>
</file>