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in\Downloads\"/>
    </mc:Choice>
  </mc:AlternateContent>
  <xr:revisionPtr revIDLastSave="0" documentId="13_ncr:1_{2A9CF0ED-140E-4335-A259-E7BE1D2C142D}" xr6:coauthVersionLast="47" xr6:coauthVersionMax="47" xr10:uidLastSave="{00000000-0000-0000-0000-000000000000}"/>
  <bookViews>
    <workbookView xWindow="-28920" yWindow="-6660" windowWidth="29040" windowHeight="15840" xr2:uid="{FB87360C-A7E1-4BFA-B629-956B1CC9D258}"/>
  </bookViews>
  <sheets>
    <sheet name="Änderungsgeschichte" sheetId="3" r:id="rId1"/>
    <sheet name="MS1" sheetId="1" r:id="rId2"/>
    <sheet name="MS2" sheetId="2" r:id="rId3"/>
    <sheet name="MS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4" l="1"/>
  <c r="N4" i="4" s="1"/>
  <c r="M5" i="4"/>
  <c r="N5" i="4" s="1"/>
  <c r="M6" i="4"/>
  <c r="M7" i="4"/>
  <c r="M8" i="4"/>
  <c r="M9" i="4"/>
  <c r="M10" i="4"/>
  <c r="M11" i="4"/>
  <c r="M12" i="4"/>
  <c r="M13" i="4"/>
  <c r="N13" i="4" s="1"/>
  <c r="M14" i="4"/>
  <c r="M15" i="4"/>
  <c r="M16" i="4"/>
  <c r="M17" i="4"/>
  <c r="M18" i="4"/>
  <c r="M19" i="4"/>
  <c r="N19" i="4" s="1"/>
  <c r="M20" i="4"/>
  <c r="N20" i="4" s="1"/>
  <c r="M21" i="4"/>
  <c r="N21" i="4" s="1"/>
  <c r="M22" i="4"/>
  <c r="N22" i="4" s="1"/>
  <c r="M23" i="4"/>
  <c r="M24" i="4"/>
  <c r="M25" i="4"/>
  <c r="M26" i="4"/>
  <c r="M27" i="4"/>
  <c r="M28" i="4"/>
  <c r="N28" i="4" s="1"/>
  <c r="M29" i="4"/>
  <c r="N29" i="4" s="1"/>
  <c r="M30" i="4"/>
  <c r="N30" i="4" s="1"/>
  <c r="M31" i="4"/>
  <c r="M32" i="4"/>
  <c r="M33" i="4"/>
  <c r="M3" i="4"/>
  <c r="J26" i="4"/>
  <c r="J16" i="4"/>
  <c r="I33" i="4"/>
  <c r="I26" i="4"/>
  <c r="N34" i="4"/>
  <c r="N33" i="4"/>
  <c r="N25" i="4"/>
  <c r="N24" i="4"/>
  <c r="N23" i="4"/>
  <c r="N18" i="4"/>
  <c r="N16" i="4"/>
  <c r="N15" i="4"/>
  <c r="N14" i="4"/>
  <c r="N12" i="4"/>
  <c r="J36" i="4"/>
  <c r="N10" i="4"/>
  <c r="N9" i="4"/>
  <c r="K36" i="4"/>
  <c r="N7" i="4"/>
  <c r="N6" i="4"/>
  <c r="H36" i="4"/>
  <c r="L36" i="4"/>
  <c r="I36" i="4" l="1"/>
  <c r="N3" i="4"/>
  <c r="N8" i="4"/>
  <c r="M36" i="4" l="1"/>
  <c r="M29" i="2" l="1"/>
  <c r="K29" i="2"/>
  <c r="H27" i="2"/>
  <c r="M27" i="2" s="1"/>
  <c r="N27" i="2" s="1"/>
  <c r="M26" i="2"/>
  <c r="N26" i="2" s="1"/>
  <c r="J26" i="2"/>
  <c r="I26" i="2"/>
  <c r="L25" i="2"/>
  <c r="M25" i="2" s="1"/>
  <c r="N25" i="2" s="1"/>
  <c r="M24" i="2"/>
  <c r="N24" i="2" s="1"/>
  <c r="N23" i="2"/>
  <c r="M23" i="2"/>
  <c r="L22" i="2"/>
  <c r="M22" i="2" s="1"/>
  <c r="N22" i="2" s="1"/>
  <c r="L21" i="2"/>
  <c r="M21" i="2" s="1"/>
  <c r="N21" i="2" s="1"/>
  <c r="L20" i="2"/>
  <c r="K20" i="2"/>
  <c r="M20" i="2" s="1"/>
  <c r="N20" i="2" s="1"/>
  <c r="K19" i="2"/>
  <c r="J19" i="2"/>
  <c r="M19" i="2" s="1"/>
  <c r="N19" i="2" s="1"/>
  <c r="N18" i="2"/>
  <c r="M18" i="2"/>
  <c r="K18" i="2"/>
  <c r="M17" i="2"/>
  <c r="N17" i="2" s="1"/>
  <c r="M16" i="2"/>
  <c r="N16" i="2" s="1"/>
  <c r="M15" i="2"/>
  <c r="N15" i="2" s="1"/>
  <c r="L15" i="2"/>
  <c r="L14" i="2"/>
  <c r="M14" i="2" s="1"/>
  <c r="N14" i="2" s="1"/>
  <c r="L13" i="2"/>
  <c r="M13" i="2" s="1"/>
  <c r="N13" i="2" s="1"/>
  <c r="N12" i="2"/>
  <c r="M12" i="2"/>
  <c r="L12" i="2"/>
  <c r="L11" i="2"/>
  <c r="K11" i="2"/>
  <c r="M11" i="2" s="1"/>
  <c r="N11" i="2" s="1"/>
  <c r="M10" i="2"/>
  <c r="N10" i="2" s="1"/>
  <c r="L10" i="2"/>
  <c r="K10" i="2"/>
  <c r="J10" i="2"/>
  <c r="J29" i="2" s="1"/>
  <c r="I10" i="2"/>
  <c r="L9" i="2"/>
  <c r="M9" i="2" s="1"/>
  <c r="N9" i="2" s="1"/>
  <c r="N8" i="2"/>
  <c r="M8" i="2"/>
  <c r="K8" i="2"/>
  <c r="H7" i="2"/>
  <c r="M7" i="2" s="1"/>
  <c r="N7" i="2" s="1"/>
  <c r="L6" i="2"/>
  <c r="M6" i="2" s="1"/>
  <c r="N6" i="2" s="1"/>
  <c r="I6" i="2"/>
  <c r="I29" i="2" s="1"/>
  <c r="H6" i="2"/>
  <c r="H5" i="2"/>
  <c r="M5" i="2" s="1"/>
  <c r="N5" i="2" s="1"/>
  <c r="L4" i="2"/>
  <c r="M4" i="2" s="1"/>
  <c r="N3" i="2"/>
  <c r="M3" i="2"/>
  <c r="N4" i="2" l="1"/>
  <c r="L29" i="2"/>
  <c r="H29" i="2"/>
  <c r="J11" i="1" l="1"/>
  <c r="K8" i="1"/>
  <c r="K9" i="1"/>
  <c r="K10" i="1"/>
  <c r="K12" i="1"/>
  <c r="K13" i="1"/>
  <c r="K14" i="1"/>
  <c r="K15" i="1"/>
  <c r="K16" i="1"/>
  <c r="K17" i="1"/>
  <c r="K18" i="1"/>
  <c r="K3" i="1"/>
  <c r="J10" i="1"/>
  <c r="J3" i="1"/>
  <c r="J14" i="1"/>
  <c r="J7" i="1"/>
  <c r="K7" i="1" s="1"/>
  <c r="K11" i="1"/>
  <c r="K21" i="1" s="1"/>
  <c r="J5" i="1"/>
  <c r="J6" i="1"/>
  <c r="J4" i="1"/>
  <c r="J8" i="1"/>
  <c r="I6" i="1"/>
  <c r="K6" i="1" s="1"/>
  <c r="I5" i="1"/>
  <c r="K5" i="1" s="1"/>
  <c r="I4" i="1"/>
  <c r="K4" i="1" s="1"/>
  <c r="I3" i="1"/>
</calcChain>
</file>

<file path=xl/sharedStrings.xml><?xml version="1.0" encoding="utf-8"?>
<sst xmlns="http://schemas.openxmlformats.org/spreadsheetml/2006/main" count="313" uniqueCount="172">
  <si>
    <t>Arbeitspaket</t>
  </si>
  <si>
    <t>Inhalt</t>
  </si>
  <si>
    <t>Verantwortliche</t>
  </si>
  <si>
    <t>Zeit (h)</t>
  </si>
  <si>
    <t>Abhängigkeit</t>
  </si>
  <si>
    <t>Meetings</t>
  </si>
  <si>
    <t>alle</t>
  </si>
  <si>
    <t>Projektplanung</t>
  </si>
  <si>
    <t>Vision-Dokument, Projektplan</t>
  </si>
  <si>
    <t>Domänen-modellierung</t>
  </si>
  <si>
    <t>Domänenmodell, SSD, Contracts</t>
  </si>
  <si>
    <t>Edigin, Wenzl</t>
  </si>
  <si>
    <t>Anforderungen</t>
  </si>
  <si>
    <t>funktional und nicht-funktional, Use Cases</t>
  </si>
  <si>
    <t>Kenmo, Kronberg</t>
  </si>
  <si>
    <t>Softwareentwurf</t>
  </si>
  <si>
    <t>Test</t>
  </si>
  <si>
    <t>Code Review</t>
  </si>
  <si>
    <t>Automatisierung</t>
  </si>
  <si>
    <t>Datenbank</t>
  </si>
  <si>
    <t>Einbindung der Datenbank</t>
  </si>
  <si>
    <t>GUI</t>
  </si>
  <si>
    <t>Domain Logic</t>
  </si>
  <si>
    <t>Versionskontrolle</t>
  </si>
  <si>
    <t>Website</t>
  </si>
  <si>
    <t>Abschluss-dokumentation</t>
  </si>
  <si>
    <t>Zeiterfassung</t>
  </si>
  <si>
    <t>Kronberg</t>
  </si>
  <si>
    <t>Gesamt:</t>
  </si>
  <si>
    <t>Puffer:</t>
  </si>
  <si>
    <t>In Elaboration (bis 16.4/ Woche 4)</t>
  </si>
  <si>
    <t xml:space="preserve">In Woche 0 </t>
  </si>
  <si>
    <t>Inception</t>
  </si>
  <si>
    <t>gesamt Stunden bisher</t>
  </si>
  <si>
    <t>kommt es bisher hin?</t>
  </si>
  <si>
    <t>in der Zeit der 100h Stunden kommt hin; wenn Zeit kürzen auch tatsächliche Zeit kürzen</t>
  </si>
  <si>
    <t>zu wenig geschätzt</t>
  </si>
  <si>
    <t>kommt hin (da noch Änderungen folgen)</t>
  </si>
  <si>
    <t>zu viel geschätzt</t>
  </si>
  <si>
    <t>passt</t>
  </si>
  <si>
    <t xml:space="preserve">ges: </t>
  </si>
  <si>
    <t>[A] Architektur</t>
  </si>
  <si>
    <t xml:space="preserve">[A1] Dokument schreiben </t>
  </si>
  <si>
    <t xml:space="preserve">[A2] Datenbank- &amp; Packagediagramm </t>
  </si>
  <si>
    <t>[A3] Domain-Logic-Diagramm</t>
  </si>
  <si>
    <t>[A3.1] Klassen entwerfen</t>
  </si>
  <si>
    <t xml:space="preserve">[A3.1.1] Klassenpaket Person </t>
  </si>
  <si>
    <t xml:space="preserve">[A3.1.2] Klassenpaket Buchung, Leihe, Stellplatz </t>
  </si>
  <si>
    <t xml:space="preserve">[A3.1.3] Klassenpaket Fahrzeug </t>
  </si>
  <si>
    <t>[A4] GUI-Diagramm</t>
  </si>
  <si>
    <t>[A4.1] Klassen entwerfen</t>
  </si>
  <si>
    <t xml:space="preserve">[A4.1.1] Klassen Hauptfenster, Loginfenster und Profilansicht </t>
  </si>
  <si>
    <t xml:space="preserve">[A4.1.2] Klassenpaket Suchansicht </t>
  </si>
  <si>
    <t xml:space="preserve">[A4.1.3] Klassenpaket Buchungsansicht </t>
  </si>
  <si>
    <t xml:space="preserve">[A4.1.4] Klassenpaket Fahrzeugansicht </t>
  </si>
  <si>
    <t>[G] Grafik</t>
  </si>
  <si>
    <t>[G1] Klassen programmieren/designen</t>
  </si>
  <si>
    <t xml:space="preserve">[G1.1] Klassen Hauptfenster, Loginfenster und Profilansicht </t>
  </si>
  <si>
    <t xml:space="preserve">[G1.2] Klassenpaket Suchansicht </t>
  </si>
  <si>
    <t xml:space="preserve">[G1.3] Klassenpaket Buchungsansicht </t>
  </si>
  <si>
    <t xml:space="preserve">[G1.4] Klassenpaket Fahrzeugansicht </t>
  </si>
  <si>
    <t>[G2] Anbindung</t>
  </si>
  <si>
    <t>[L] Domain Logic</t>
  </si>
  <si>
    <t>[L1] Klassengerüst programmieren</t>
  </si>
  <si>
    <t xml:space="preserve">[L1.1] Klassenpaket Person </t>
  </si>
  <si>
    <t xml:space="preserve">[L1.2] Klassenpaket Buchung, Leihe, Stellplatz </t>
  </si>
  <si>
    <t xml:space="preserve">[L1.3] Klassenpaket Fahrzeug </t>
  </si>
  <si>
    <t>[F] Funktionen</t>
  </si>
  <si>
    <t>[F1] UC1 – Konto registrieren/anmelden</t>
  </si>
  <si>
    <t>[F1.1]Funktionen zur Registrierung</t>
  </si>
  <si>
    <t>[F1.2] Funktionen zur Anmeldung</t>
  </si>
  <si>
    <t>[F2] UC2 – Fahrzeug registrieren</t>
  </si>
  <si>
    <t>[F2.1] Funktionen zur Registrierung</t>
  </si>
  <si>
    <t>[F2.2] Anzeige der Fahrzeuge</t>
  </si>
  <si>
    <t>[F3] UC3 – Fahrzeug suchen</t>
  </si>
  <si>
    <t>[F3.1] Funktionen zur Suche</t>
  </si>
  <si>
    <t>[F3.2] Anzeige der Ergebnisse</t>
  </si>
  <si>
    <t>[F4] UC4 – Fahrzeug buchen</t>
  </si>
  <si>
    <t>[F4.1] Funktionen zur Buchungsanfrage</t>
  </si>
  <si>
    <t>[F4.2] Anzeige der Buchungen</t>
  </si>
  <si>
    <t xml:space="preserve">[F4.3] Funktionen zum Bestätigen/Ablehnen </t>
  </si>
  <si>
    <t>[F5] UC5 – Fahrzeug abholen und zurückbringen</t>
  </si>
  <si>
    <t>[F5.1] Funktionen zum Buchungsabschluss</t>
  </si>
  <si>
    <t>[F5.2] Funktionen zur Rechnungsaustellung</t>
  </si>
  <si>
    <t>[D] Datenbank</t>
  </si>
  <si>
    <t xml:space="preserve">[D1] Entity-Relationship-Diagramm </t>
  </si>
  <si>
    <t xml:space="preserve">[D2] Relationales Schema </t>
  </si>
  <si>
    <t>[D3] Datenbank einrichten</t>
  </si>
  <si>
    <t xml:space="preserve">[D3.1] Tabellen erstellen </t>
  </si>
  <si>
    <t xml:space="preserve">[D3.2] Beispielwerte einfügen </t>
  </si>
  <si>
    <t>[D4] Datenbank einbinden</t>
  </si>
  <si>
    <t>[D5] Datenbankklasse programmieren</t>
  </si>
  <si>
    <t>[D5.1] Klassendefinition</t>
  </si>
  <si>
    <t>[D5.2] Funktionen zur Datenbankabfrage</t>
  </si>
  <si>
    <t>[T] Test</t>
  </si>
  <si>
    <t xml:space="preserve">[T1] Testplan schreiben </t>
  </si>
  <si>
    <t xml:space="preserve">[T2] Dokumente Testcase und -suite entwerfen </t>
  </si>
  <si>
    <t>[T3] Code Review</t>
  </si>
  <si>
    <t xml:space="preserve">[P] Planung </t>
  </si>
  <si>
    <t xml:space="preserve">[P1] Überarbeitung der Arbeitspakete </t>
  </si>
  <si>
    <t>[P2] Automatisierung des Build-Prozesses</t>
  </si>
  <si>
    <t>Gesamt</t>
  </si>
  <si>
    <t>[M] Meetings</t>
  </si>
  <si>
    <t>In Woche 5</t>
  </si>
  <si>
    <t>gesamt Stunden MS2</t>
  </si>
  <si>
    <t>In Woche 6</t>
  </si>
  <si>
    <t>Woche 7</t>
  </si>
  <si>
    <t>In Woche 8</t>
  </si>
  <si>
    <t>Woche 9</t>
  </si>
  <si>
    <t>Sollzeit (h)</t>
  </si>
  <si>
    <t>Datum</t>
  </si>
  <si>
    <t>Änderungsgrund</t>
  </si>
  <si>
    <t>Autorin</t>
  </si>
  <si>
    <t>Erstellung</t>
  </si>
  <si>
    <t>Aktualisierung MS2</t>
  </si>
  <si>
    <t>Zeitenvergleich</t>
  </si>
  <si>
    <t>für die Wochen für MS1 &amp; MS2</t>
  </si>
  <si>
    <t>Sollzeit</t>
  </si>
  <si>
    <t>Grafik:</t>
  </si>
  <si>
    <t>Domain Logic:</t>
  </si>
  <si>
    <t>Funktionen:</t>
  </si>
  <si>
    <t>Datenbank:</t>
  </si>
  <si>
    <t>Test:</t>
  </si>
  <si>
    <t>Planung:</t>
  </si>
  <si>
    <t>Sonstiges</t>
  </si>
  <si>
    <t>Vergleich (Soll-Istzeit)</t>
  </si>
  <si>
    <t>Architektur:</t>
  </si>
  <si>
    <t>A1 (Dokumente)</t>
  </si>
  <si>
    <t>ein bisschen zu viel Zeit</t>
  </si>
  <si>
    <t>A2 (UML DB)</t>
  </si>
  <si>
    <t>A3 (Domain-Logic-Diagramm)</t>
  </si>
  <si>
    <t>A4 (GUI-Diagramm)</t>
  </si>
  <si>
    <t>G1 (Klassendiagramm)</t>
  </si>
  <si>
    <t>G2 (GUI Anbindung)</t>
  </si>
  <si>
    <t>L1 (Domain Logic Klassen)</t>
  </si>
  <si>
    <t>deutlich zu viel Zeit</t>
  </si>
  <si>
    <t>F1 (UC1)</t>
  </si>
  <si>
    <t>bisher zu wenig; UC noch nicht fertig</t>
  </si>
  <si>
    <t>F2 (UC2)</t>
  </si>
  <si>
    <t>F1 (UC3)</t>
  </si>
  <si>
    <t>F2 (UC4)</t>
  </si>
  <si>
    <t>F1 (UC5)</t>
  </si>
  <si>
    <t>D1 (ER-Diagramm)</t>
  </si>
  <si>
    <t>in vorherigen Wochen erledigt</t>
  </si>
  <si>
    <t>D2 (Relationen Schema)</t>
  </si>
  <si>
    <t>D3 (DB einrichten)</t>
  </si>
  <si>
    <t>D4 (DB einbinden)</t>
  </si>
  <si>
    <t>D5 (Programmierung)</t>
  </si>
  <si>
    <t>T1 (Testplan)</t>
  </si>
  <si>
    <t>T2 ( Testcase &amp; -suite)</t>
  </si>
  <si>
    <t>bisher zu wenig; Testsfälle werden noch hinzugefügt</t>
  </si>
  <si>
    <t>T3 (Code Review)</t>
  </si>
  <si>
    <t>P1 (Überarbeitung Arbeitspakete)</t>
  </si>
  <si>
    <t>P2 (Automatisierung Build-Prozesse)</t>
  </si>
  <si>
    <t>Problemlösung</t>
  </si>
  <si>
    <t>nicht mit einberechnete Zeit</t>
  </si>
  <si>
    <t>(Alte Dokumente überarbeiten)</t>
  </si>
  <si>
    <t>Ges:</t>
  </si>
  <si>
    <t>In Woche 10</t>
  </si>
  <si>
    <t>In Woche 11</t>
  </si>
  <si>
    <t>Woche 12</t>
  </si>
  <si>
    <t>In Woche 13</t>
  </si>
  <si>
    <t>Woche 14</t>
  </si>
  <si>
    <t>Präsentation</t>
  </si>
  <si>
    <t>Webseite</t>
  </si>
  <si>
    <t>UC6</t>
  </si>
  <si>
    <t>[T4] Test schreiben</t>
  </si>
  <si>
    <t>T4 (Tests)</t>
  </si>
  <si>
    <t>[T5] Integration</t>
  </si>
  <si>
    <t>T5 (Integration)</t>
  </si>
  <si>
    <t>UC allg.</t>
  </si>
  <si>
    <t>Aktualisierung MS3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</si>
</sst>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4696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A5A5A5"/>
      </bottom>
      <diagonal/>
    </border>
    <border>
      <left/>
      <right style="medium">
        <color rgb="FF999999"/>
      </right>
      <top/>
      <bottom style="medium">
        <color rgb="FFA5A5A5"/>
      </bottom>
      <diagonal/>
    </border>
    <border>
      <left style="medium">
        <color rgb="FF999999"/>
      </left>
      <right style="medium">
        <color rgb="FF999999"/>
      </right>
      <top/>
      <bottom style="thick">
        <color rgb="FF666666"/>
      </bottom>
      <diagonal/>
    </border>
    <border>
      <left/>
      <right style="medium">
        <color rgb="FF999999"/>
      </right>
      <top/>
      <bottom style="thick">
        <color rgb="FF666666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/>
      <right style="medium">
        <color rgb="FF999999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5" borderId="9" applyNumberFormat="0" applyAlignment="0" applyProtection="0"/>
  </cellStyleXfs>
  <cellXfs count="3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right"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5" borderId="10" xfId="1" applyBorder="1"/>
    <xf numFmtId="0" fontId="2" fillId="0" borderId="11" xfId="0" applyFont="1" applyBorder="1"/>
    <xf numFmtId="0" fontId="0" fillId="0" borderId="12" xfId="0" applyBorder="1"/>
    <xf numFmtId="0" fontId="2" fillId="0" borderId="12" xfId="0" applyFont="1" applyBorder="1"/>
    <xf numFmtId="0" fontId="0" fillId="0" borderId="13" xfId="0" applyBorder="1"/>
    <xf numFmtId="0" fontId="0" fillId="0" borderId="11" xfId="0" applyBorder="1"/>
    <xf numFmtId="0" fontId="3" fillId="5" borderId="10" xfId="1" applyBorder="1" applyAlignment="1">
      <alignment horizontal="right"/>
    </xf>
    <xf numFmtId="0" fontId="2" fillId="0" borderId="0" xfId="0" applyFont="1"/>
    <xf numFmtId="0" fontId="4" fillId="0" borderId="0" xfId="0" applyFont="1"/>
    <xf numFmtId="0" fontId="5" fillId="0" borderId="0" xfId="0" applyFont="1"/>
    <xf numFmtId="14" fontId="1" fillId="0" borderId="3" xfId="0" applyNumberFormat="1" applyFont="1" applyBorder="1" applyAlignment="1">
      <alignment vertical="center" wrapText="1"/>
    </xf>
    <xf numFmtId="14" fontId="0" fillId="0" borderId="14" xfId="0" applyNumberForma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6" borderId="0" xfId="0" applyFill="1"/>
    <xf numFmtId="0" fontId="0" fillId="7" borderId="0" xfId="0" applyFill="1"/>
    <xf numFmtId="0" fontId="0" fillId="0" borderId="16" xfId="0" applyBorder="1"/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colors>
    <mruColors>
      <color rgb="FFF46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89229-310D-4C96-9BC7-44047735E2A5}">
  <dimension ref="A1:C9"/>
  <sheetViews>
    <sheetView tabSelected="1" workbookViewId="0">
      <selection activeCell="F19" sqref="F19"/>
    </sheetView>
  </sheetViews>
  <sheetFormatPr baseColWidth="10" defaultRowHeight="15" x14ac:dyDescent="0.25"/>
  <cols>
    <col min="2" max="2" width="26.85546875" customWidth="1"/>
  </cols>
  <sheetData>
    <row r="1" spans="1:3" ht="33.75" x14ac:dyDescent="0.5">
      <c r="A1" s="26" t="s">
        <v>115</v>
      </c>
    </row>
    <row r="2" spans="1:3" ht="18.75" x14ac:dyDescent="0.3">
      <c r="A2" s="27" t="s">
        <v>116</v>
      </c>
    </row>
    <row r="4" spans="1:3" ht="15.75" thickBot="1" x14ac:dyDescent="0.3"/>
    <row r="5" spans="1:3" ht="15.75" thickBot="1" x14ac:dyDescent="0.3">
      <c r="A5" s="1" t="s">
        <v>110</v>
      </c>
      <c r="B5" s="2" t="s">
        <v>111</v>
      </c>
      <c r="C5" s="2" t="s">
        <v>112</v>
      </c>
    </row>
    <row r="6" spans="1:3" ht="15.75" thickTop="1" x14ac:dyDescent="0.25">
      <c r="A6" s="29">
        <v>45037</v>
      </c>
      <c r="B6" s="30" t="s">
        <v>113</v>
      </c>
      <c r="C6" s="30" t="s">
        <v>27</v>
      </c>
    </row>
    <row r="7" spans="1:3" ht="15.75" thickBot="1" x14ac:dyDescent="0.3">
      <c r="A7" s="28">
        <v>45068</v>
      </c>
      <c r="B7" s="4" t="s">
        <v>114</v>
      </c>
      <c r="C7" s="4" t="s">
        <v>27</v>
      </c>
    </row>
    <row r="8" spans="1:3" ht="15.75" thickBot="1" x14ac:dyDescent="0.3">
      <c r="A8" s="28">
        <v>45096</v>
      </c>
      <c r="B8" s="4" t="s">
        <v>171</v>
      </c>
      <c r="C8" s="4" t="s">
        <v>27</v>
      </c>
    </row>
    <row r="9" spans="1:3" ht="15.75" thickBot="1" x14ac:dyDescent="0.3">
      <c r="A9" s="28"/>
      <c r="B9" s="4"/>
      <c r="C9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8E915-22A6-4D7E-99DA-05DBFD2E3097}">
  <dimension ref="B1:L21"/>
  <sheetViews>
    <sheetView workbookViewId="0">
      <selection activeCell="J23" sqref="J23"/>
    </sheetView>
  </sheetViews>
  <sheetFormatPr baseColWidth="10" defaultRowHeight="15" x14ac:dyDescent="0.25"/>
  <cols>
    <col min="2" max="2" width="24.7109375" customWidth="1"/>
    <col min="3" max="3" width="30.5703125" customWidth="1"/>
    <col min="8" max="9" width="21.140625" customWidth="1"/>
    <col min="10" max="10" width="20.42578125" customWidth="1"/>
    <col min="11" max="11" width="22.140625" customWidth="1"/>
    <col min="12" max="12" width="54.85546875" customWidth="1"/>
  </cols>
  <sheetData>
    <row r="1" spans="2:12" ht="15.75" thickBot="1" x14ac:dyDescent="0.3"/>
    <row r="2" spans="2:12" ht="30.7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14" t="s">
        <v>31</v>
      </c>
      <c r="I2" s="14" t="s">
        <v>32</v>
      </c>
      <c r="J2" s="14" t="s">
        <v>30</v>
      </c>
      <c r="K2" s="14" t="s">
        <v>33</v>
      </c>
      <c r="L2" s="14" t="s">
        <v>34</v>
      </c>
    </row>
    <row r="3" spans="2:12" ht="16.5" thickTop="1" thickBot="1" x14ac:dyDescent="0.3">
      <c r="B3" s="3" t="s">
        <v>5</v>
      </c>
      <c r="C3" s="4"/>
      <c r="D3" s="4" t="s">
        <v>6</v>
      </c>
      <c r="E3" s="5">
        <v>100</v>
      </c>
      <c r="F3" s="4"/>
      <c r="I3">
        <f>6+12</f>
        <v>18</v>
      </c>
      <c r="J3">
        <f>4.5+6</f>
        <v>10.5</v>
      </c>
      <c r="K3">
        <f>SUM(H3:J3)</f>
        <v>28.5</v>
      </c>
      <c r="L3" s="16" t="s">
        <v>35</v>
      </c>
    </row>
    <row r="4" spans="2:12" ht="15.75" thickBot="1" x14ac:dyDescent="0.3">
      <c r="B4" s="3" t="s">
        <v>7</v>
      </c>
      <c r="C4" s="4" t="s">
        <v>8</v>
      </c>
      <c r="D4" s="4" t="s">
        <v>6</v>
      </c>
      <c r="E4" s="5">
        <v>16</v>
      </c>
      <c r="F4" s="4"/>
      <c r="H4">
        <v>14</v>
      </c>
      <c r="I4">
        <f>9+2</f>
        <v>11</v>
      </c>
      <c r="J4">
        <f>0.5+2</f>
        <v>2.5</v>
      </c>
      <c r="K4">
        <f t="shared" ref="K4:K18" si="0">SUM(H4:J4)</f>
        <v>27.5</v>
      </c>
      <c r="L4" s="17" t="s">
        <v>36</v>
      </c>
    </row>
    <row r="5" spans="2:12" ht="30.75" thickBot="1" x14ac:dyDescent="0.3">
      <c r="B5" s="3" t="s">
        <v>9</v>
      </c>
      <c r="C5" s="4" t="s">
        <v>10</v>
      </c>
      <c r="D5" s="4" t="s">
        <v>11</v>
      </c>
      <c r="E5" s="5">
        <v>30</v>
      </c>
      <c r="F5" s="4"/>
      <c r="I5">
        <f>10+7.5</f>
        <v>17.5</v>
      </c>
      <c r="J5">
        <f>0.5+4</f>
        <v>4.5</v>
      </c>
      <c r="K5">
        <f t="shared" si="0"/>
        <v>22</v>
      </c>
      <c r="L5" s="15" t="s">
        <v>37</v>
      </c>
    </row>
    <row r="6" spans="2:12" ht="30.75" thickBot="1" x14ac:dyDescent="0.3">
      <c r="B6" s="3" t="s">
        <v>12</v>
      </c>
      <c r="C6" s="4" t="s">
        <v>13</v>
      </c>
      <c r="D6" s="4" t="s">
        <v>14</v>
      </c>
      <c r="E6" s="5">
        <v>20</v>
      </c>
      <c r="F6" s="4"/>
      <c r="I6">
        <f>4+5</f>
        <v>9</v>
      </c>
      <c r="J6">
        <f>0.7+3</f>
        <v>3.7</v>
      </c>
      <c r="K6">
        <f t="shared" si="0"/>
        <v>12.7</v>
      </c>
      <c r="L6" s="16" t="s">
        <v>38</v>
      </c>
    </row>
    <row r="7" spans="2:12" ht="15.75" thickBot="1" x14ac:dyDescent="0.3">
      <c r="B7" s="3" t="s">
        <v>15</v>
      </c>
      <c r="C7" s="4"/>
      <c r="D7" s="4"/>
      <c r="E7" s="5">
        <v>70</v>
      </c>
      <c r="F7" s="4"/>
      <c r="J7">
        <f>4.5</f>
        <v>4.5</v>
      </c>
      <c r="K7">
        <f t="shared" si="0"/>
        <v>4.5</v>
      </c>
    </row>
    <row r="8" spans="2:12" ht="15.75" thickBot="1" x14ac:dyDescent="0.3">
      <c r="B8" s="3" t="s">
        <v>16</v>
      </c>
      <c r="C8" s="4"/>
      <c r="D8" s="4"/>
      <c r="E8" s="5">
        <v>50</v>
      </c>
      <c r="F8" s="4"/>
      <c r="J8">
        <f>3.5</f>
        <v>3.5</v>
      </c>
      <c r="K8">
        <f t="shared" si="0"/>
        <v>3.5</v>
      </c>
    </row>
    <row r="9" spans="2:12" ht="15.75" thickBot="1" x14ac:dyDescent="0.3">
      <c r="B9" s="3" t="s">
        <v>17</v>
      </c>
      <c r="C9" s="4"/>
      <c r="D9" s="4"/>
      <c r="E9" s="5">
        <v>25</v>
      </c>
      <c r="F9" s="4"/>
      <c r="K9">
        <f t="shared" si="0"/>
        <v>0</v>
      </c>
    </row>
    <row r="10" spans="2:12" ht="15.75" thickBot="1" x14ac:dyDescent="0.3">
      <c r="B10" s="3" t="s">
        <v>18</v>
      </c>
      <c r="C10" s="4"/>
      <c r="D10" s="4"/>
      <c r="E10" s="5">
        <v>20</v>
      </c>
      <c r="F10" s="4"/>
      <c r="J10">
        <f>1.5+1</f>
        <v>2.5</v>
      </c>
      <c r="K10">
        <f t="shared" si="0"/>
        <v>2.5</v>
      </c>
    </row>
    <row r="11" spans="2:12" ht="15.75" thickBot="1" x14ac:dyDescent="0.3">
      <c r="B11" s="3" t="s">
        <v>19</v>
      </c>
      <c r="C11" s="4"/>
      <c r="D11" s="4"/>
      <c r="E11" s="5">
        <v>30</v>
      </c>
      <c r="F11" s="4"/>
      <c r="J11">
        <f>2+1</f>
        <v>3</v>
      </c>
      <c r="K11">
        <f t="shared" si="0"/>
        <v>3</v>
      </c>
    </row>
    <row r="12" spans="2:12" ht="15.75" thickBot="1" x14ac:dyDescent="0.3">
      <c r="B12" s="3" t="s">
        <v>20</v>
      </c>
      <c r="C12" s="4"/>
      <c r="D12" s="4"/>
      <c r="E12" s="5">
        <v>50</v>
      </c>
      <c r="F12" s="4"/>
      <c r="J12">
        <v>1</v>
      </c>
      <c r="K12">
        <f t="shared" si="0"/>
        <v>1</v>
      </c>
    </row>
    <row r="13" spans="2:12" ht="15.75" thickBot="1" x14ac:dyDescent="0.3">
      <c r="B13" s="3" t="s">
        <v>21</v>
      </c>
      <c r="C13" s="4"/>
      <c r="D13" s="4"/>
      <c r="E13" s="5">
        <v>70</v>
      </c>
      <c r="F13" s="4"/>
      <c r="K13">
        <f t="shared" si="0"/>
        <v>0</v>
      </c>
    </row>
    <row r="14" spans="2:12" ht="15.75" thickBot="1" x14ac:dyDescent="0.3">
      <c r="B14" s="3" t="s">
        <v>22</v>
      </c>
      <c r="C14" s="4"/>
      <c r="D14" s="4"/>
      <c r="E14" s="5">
        <v>90</v>
      </c>
      <c r="F14" s="4"/>
      <c r="J14">
        <f>7.5+3</f>
        <v>10.5</v>
      </c>
      <c r="K14">
        <f t="shared" si="0"/>
        <v>10.5</v>
      </c>
    </row>
    <row r="15" spans="2:12" ht="15.75" thickBot="1" x14ac:dyDescent="0.3">
      <c r="B15" s="3" t="s">
        <v>23</v>
      </c>
      <c r="C15" s="4"/>
      <c r="D15" s="4"/>
      <c r="E15" s="5">
        <v>5</v>
      </c>
      <c r="F15" s="4"/>
      <c r="J15">
        <v>3</v>
      </c>
      <c r="K15">
        <f t="shared" si="0"/>
        <v>3</v>
      </c>
    </row>
    <row r="16" spans="2:12" ht="15.75" thickBot="1" x14ac:dyDescent="0.3">
      <c r="B16" s="3" t="s">
        <v>24</v>
      </c>
      <c r="C16" s="4"/>
      <c r="D16" s="4"/>
      <c r="E16" s="5">
        <v>8</v>
      </c>
      <c r="F16" s="4"/>
      <c r="K16">
        <f t="shared" si="0"/>
        <v>0</v>
      </c>
    </row>
    <row r="17" spans="2:12" ht="15.75" thickBot="1" x14ac:dyDescent="0.3">
      <c r="B17" s="6" t="s">
        <v>25</v>
      </c>
      <c r="C17" s="7"/>
      <c r="D17" s="7"/>
      <c r="E17" s="8">
        <v>8</v>
      </c>
      <c r="F17" s="7"/>
      <c r="K17">
        <f t="shared" si="0"/>
        <v>0</v>
      </c>
    </row>
    <row r="18" spans="2:12" ht="15.75" thickBot="1" x14ac:dyDescent="0.3">
      <c r="B18" s="9" t="s">
        <v>26</v>
      </c>
      <c r="C18" s="10"/>
      <c r="D18" s="10" t="s">
        <v>27</v>
      </c>
      <c r="E18" s="11">
        <v>1</v>
      </c>
      <c r="F18" s="10"/>
      <c r="I18">
        <v>1</v>
      </c>
      <c r="K18">
        <f t="shared" si="0"/>
        <v>1</v>
      </c>
      <c r="L18" s="15" t="s">
        <v>39</v>
      </c>
    </row>
    <row r="19" spans="2:12" ht="16.5" thickTop="1" thickBot="1" x14ac:dyDescent="0.3">
      <c r="B19" s="12"/>
      <c r="C19" s="10"/>
      <c r="D19" s="11" t="s">
        <v>28</v>
      </c>
      <c r="E19" s="11">
        <v>593</v>
      </c>
      <c r="F19" s="10"/>
    </row>
    <row r="20" spans="2:12" ht="16.5" thickTop="1" thickBot="1" x14ac:dyDescent="0.3">
      <c r="B20" s="13"/>
      <c r="C20" s="4"/>
      <c r="D20" s="5" t="s">
        <v>29</v>
      </c>
      <c r="E20" s="5">
        <v>7</v>
      </c>
      <c r="F20" s="4"/>
      <c r="K20" t="s">
        <v>40</v>
      </c>
    </row>
    <row r="21" spans="2:12" x14ac:dyDescent="0.25">
      <c r="K21">
        <f>SUM(K3:K18)</f>
        <v>119.7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AB54-F3CA-40B9-A01E-DD3F8DF92378}">
  <dimension ref="B1:O64"/>
  <sheetViews>
    <sheetView workbookViewId="0">
      <selection activeCell="E2" sqref="E2:N29"/>
    </sheetView>
  </sheetViews>
  <sheetFormatPr baseColWidth="10" defaultRowHeight="15" x14ac:dyDescent="0.25"/>
  <cols>
    <col min="2" max="2" width="24.7109375" customWidth="1"/>
    <col min="3" max="3" width="30.5703125" customWidth="1"/>
    <col min="6" max="6" width="12.42578125" bestFit="1" customWidth="1"/>
    <col min="8" max="11" width="21.140625" customWidth="1"/>
    <col min="12" max="12" width="20.42578125" customWidth="1"/>
    <col min="13" max="13" width="22.140625" customWidth="1"/>
    <col min="14" max="14" width="54.85546875" customWidth="1"/>
  </cols>
  <sheetData>
    <row r="1" spans="2:15" ht="15.75" thickBot="1" x14ac:dyDescent="0.3"/>
    <row r="2" spans="2:15" ht="30.75" thickBot="1" x14ac:dyDescent="0.3">
      <c r="B2" s="1" t="s">
        <v>0</v>
      </c>
      <c r="C2" s="2" t="s">
        <v>109</v>
      </c>
      <c r="F2" s="25" t="s">
        <v>0</v>
      </c>
      <c r="G2" s="25" t="s">
        <v>117</v>
      </c>
      <c r="H2" s="14" t="s">
        <v>103</v>
      </c>
      <c r="I2" s="14" t="s">
        <v>105</v>
      </c>
      <c r="J2" s="14" t="s">
        <v>106</v>
      </c>
      <c r="K2" s="14" t="s">
        <v>107</v>
      </c>
      <c r="L2" s="14" t="s">
        <v>108</v>
      </c>
      <c r="M2" s="14" t="s">
        <v>104</v>
      </c>
      <c r="N2" s="14" t="s">
        <v>125</v>
      </c>
      <c r="O2" s="14" t="s">
        <v>34</v>
      </c>
    </row>
    <row r="3" spans="2:15" ht="15.75" thickTop="1" x14ac:dyDescent="0.25">
      <c r="B3" s="19" t="s">
        <v>102</v>
      </c>
      <c r="C3" s="23">
        <v>15</v>
      </c>
      <c r="F3" t="s">
        <v>5</v>
      </c>
      <c r="G3">
        <v>15</v>
      </c>
      <c r="H3">
        <v>1.3</v>
      </c>
      <c r="I3">
        <v>1.95</v>
      </c>
      <c r="J3">
        <v>2.4</v>
      </c>
      <c r="K3">
        <v>3.5</v>
      </c>
      <c r="L3">
        <v>1.5</v>
      </c>
      <c r="M3">
        <f t="shared" ref="M3:M27" si="0">SUM(H3:L3)</f>
        <v>10.65</v>
      </c>
      <c r="N3">
        <f>G3-M3</f>
        <v>4.3499999999999996</v>
      </c>
      <c r="O3" s="15" t="s">
        <v>39</v>
      </c>
    </row>
    <row r="4" spans="2:15" x14ac:dyDescent="0.25">
      <c r="B4" s="19" t="s">
        <v>41</v>
      </c>
      <c r="C4" s="23"/>
      <c r="E4" t="s">
        <v>126</v>
      </c>
      <c r="F4" t="s">
        <v>127</v>
      </c>
      <c r="G4">
        <v>6</v>
      </c>
      <c r="I4">
        <v>0.45</v>
      </c>
      <c r="J4">
        <v>3</v>
      </c>
      <c r="K4">
        <v>3</v>
      </c>
      <c r="L4">
        <f>2+1</f>
        <v>3</v>
      </c>
      <c r="M4">
        <f t="shared" si="0"/>
        <v>9.4499999999999993</v>
      </c>
      <c r="N4">
        <f t="shared" ref="N4:N25" si="1">G4-M4</f>
        <v>-3.4499999999999993</v>
      </c>
      <c r="O4" s="16" t="s">
        <v>128</v>
      </c>
    </row>
    <row r="5" spans="2:15" x14ac:dyDescent="0.25">
      <c r="B5" s="20" t="s">
        <v>42</v>
      </c>
      <c r="C5" s="20">
        <v>6</v>
      </c>
      <c r="F5" t="s">
        <v>129</v>
      </c>
      <c r="G5">
        <v>4</v>
      </c>
      <c r="H5">
        <f>2.5</f>
        <v>2.5</v>
      </c>
      <c r="I5">
        <v>2</v>
      </c>
      <c r="J5">
        <v>1</v>
      </c>
      <c r="M5">
        <f t="shared" si="0"/>
        <v>5.5</v>
      </c>
      <c r="N5">
        <f t="shared" si="1"/>
        <v>-1.5</v>
      </c>
      <c r="O5" s="15" t="s">
        <v>39</v>
      </c>
    </row>
    <row r="6" spans="2:15" x14ac:dyDescent="0.25">
      <c r="B6" s="20" t="s">
        <v>43</v>
      </c>
      <c r="C6" s="20">
        <v>4</v>
      </c>
      <c r="F6" t="s">
        <v>130</v>
      </c>
      <c r="G6">
        <v>18</v>
      </c>
      <c r="H6">
        <f>4.5+7.6</f>
        <v>12.1</v>
      </c>
      <c r="I6">
        <f>1+1.35+1</f>
        <v>3.35</v>
      </c>
      <c r="L6">
        <f>0.15+1</f>
        <v>1.1499999999999999</v>
      </c>
      <c r="M6">
        <f t="shared" si="0"/>
        <v>16.599999999999998</v>
      </c>
      <c r="N6">
        <f t="shared" si="1"/>
        <v>1.4000000000000021</v>
      </c>
      <c r="O6" s="15" t="s">
        <v>39</v>
      </c>
    </row>
    <row r="7" spans="2:15" x14ac:dyDescent="0.25">
      <c r="B7" s="20" t="s">
        <v>44</v>
      </c>
      <c r="C7" s="20"/>
      <c r="F7" t="s">
        <v>131</v>
      </c>
      <c r="G7">
        <v>8</v>
      </c>
      <c r="H7">
        <f>3.5</f>
        <v>3.5</v>
      </c>
      <c r="I7">
        <v>2.5</v>
      </c>
      <c r="J7">
        <v>1</v>
      </c>
      <c r="M7">
        <f t="shared" si="0"/>
        <v>7</v>
      </c>
      <c r="N7">
        <f t="shared" si="1"/>
        <v>1</v>
      </c>
      <c r="O7" s="15" t="s">
        <v>39</v>
      </c>
    </row>
    <row r="8" spans="2:15" x14ac:dyDescent="0.25">
      <c r="B8" s="20" t="s">
        <v>45</v>
      </c>
      <c r="C8" s="20"/>
      <c r="E8" t="s">
        <v>118</v>
      </c>
      <c r="F8" t="s">
        <v>132</v>
      </c>
      <c r="G8">
        <v>8</v>
      </c>
      <c r="H8">
        <v>5</v>
      </c>
      <c r="I8">
        <v>2.5</v>
      </c>
      <c r="J8">
        <v>2.5</v>
      </c>
      <c r="K8">
        <f>0.5</f>
        <v>0.5</v>
      </c>
      <c r="M8">
        <f t="shared" si="0"/>
        <v>10.5</v>
      </c>
      <c r="N8">
        <f t="shared" si="1"/>
        <v>-2.5</v>
      </c>
      <c r="O8" s="16" t="s">
        <v>128</v>
      </c>
    </row>
    <row r="9" spans="2:15" x14ac:dyDescent="0.25">
      <c r="B9" s="20" t="s">
        <v>46</v>
      </c>
      <c r="C9" s="20">
        <v>6</v>
      </c>
      <c r="F9" t="s">
        <v>133</v>
      </c>
      <c r="G9">
        <v>4</v>
      </c>
      <c r="L9">
        <f>2.5+4</f>
        <v>6.5</v>
      </c>
      <c r="M9">
        <f t="shared" si="0"/>
        <v>6.5</v>
      </c>
      <c r="N9">
        <f t="shared" si="1"/>
        <v>-2.5</v>
      </c>
      <c r="O9" s="16" t="s">
        <v>128</v>
      </c>
    </row>
    <row r="10" spans="2:15" x14ac:dyDescent="0.25">
      <c r="B10" s="20" t="s">
        <v>47</v>
      </c>
      <c r="C10" s="20">
        <v>6</v>
      </c>
      <c r="E10" t="s">
        <v>119</v>
      </c>
      <c r="F10" t="s">
        <v>134</v>
      </c>
      <c r="G10">
        <v>18</v>
      </c>
      <c r="I10">
        <f>3+4.3+2</f>
        <v>9.3000000000000007</v>
      </c>
      <c r="J10">
        <f>6.5+10.3+2.5</f>
        <v>19.3</v>
      </c>
      <c r="K10">
        <f>6.5+5.75+1+1</f>
        <v>14.25</v>
      </c>
      <c r="L10">
        <f>2</f>
        <v>2</v>
      </c>
      <c r="M10">
        <f t="shared" si="0"/>
        <v>44.85</v>
      </c>
      <c r="N10" s="16">
        <f t="shared" si="1"/>
        <v>-26.85</v>
      </c>
      <c r="O10" s="16" t="s">
        <v>135</v>
      </c>
    </row>
    <row r="11" spans="2:15" x14ac:dyDescent="0.25">
      <c r="B11" s="20" t="s">
        <v>48</v>
      </c>
      <c r="C11" s="20">
        <v>6</v>
      </c>
      <c r="E11" t="s">
        <v>120</v>
      </c>
      <c r="F11" t="s">
        <v>136</v>
      </c>
      <c r="G11">
        <v>18</v>
      </c>
      <c r="K11">
        <f>1</f>
        <v>1</v>
      </c>
      <c r="L11">
        <f>9</f>
        <v>9</v>
      </c>
      <c r="M11">
        <f t="shared" si="0"/>
        <v>10</v>
      </c>
      <c r="N11">
        <f t="shared" si="1"/>
        <v>8</v>
      </c>
      <c r="O11" s="31" t="s">
        <v>137</v>
      </c>
    </row>
    <row r="12" spans="2:15" x14ac:dyDescent="0.25">
      <c r="B12" s="20" t="s">
        <v>49</v>
      </c>
      <c r="C12" s="20"/>
      <c r="F12" t="s">
        <v>138</v>
      </c>
      <c r="G12">
        <v>14</v>
      </c>
      <c r="L12">
        <f>3.5</f>
        <v>3.5</v>
      </c>
      <c r="M12">
        <f t="shared" si="0"/>
        <v>3.5</v>
      </c>
      <c r="N12">
        <f t="shared" si="1"/>
        <v>10.5</v>
      </c>
      <c r="O12" s="31" t="s">
        <v>137</v>
      </c>
    </row>
    <row r="13" spans="2:15" x14ac:dyDescent="0.25">
      <c r="B13" s="20" t="s">
        <v>50</v>
      </c>
      <c r="C13" s="20"/>
      <c r="F13" t="s">
        <v>139</v>
      </c>
      <c r="G13">
        <v>12</v>
      </c>
      <c r="K13">
        <v>3</v>
      </c>
      <c r="L13">
        <f>4</f>
        <v>4</v>
      </c>
      <c r="M13">
        <f t="shared" si="0"/>
        <v>7</v>
      </c>
      <c r="N13">
        <f t="shared" si="1"/>
        <v>5</v>
      </c>
      <c r="O13" s="31" t="s">
        <v>137</v>
      </c>
    </row>
    <row r="14" spans="2:15" x14ac:dyDescent="0.25">
      <c r="B14" s="20" t="s">
        <v>51</v>
      </c>
      <c r="C14" s="20">
        <v>2</v>
      </c>
      <c r="F14" t="s">
        <v>140</v>
      </c>
      <c r="G14">
        <v>14</v>
      </c>
      <c r="K14">
        <v>3.5</v>
      </c>
      <c r="L14">
        <f>3</f>
        <v>3</v>
      </c>
      <c r="M14">
        <f t="shared" si="0"/>
        <v>6.5</v>
      </c>
      <c r="N14">
        <f t="shared" si="1"/>
        <v>7.5</v>
      </c>
      <c r="O14" s="31" t="s">
        <v>137</v>
      </c>
    </row>
    <row r="15" spans="2:15" x14ac:dyDescent="0.25">
      <c r="B15" s="20" t="s">
        <v>52</v>
      </c>
      <c r="C15" s="20">
        <v>2</v>
      </c>
      <c r="F15" t="s">
        <v>141</v>
      </c>
      <c r="G15">
        <v>18</v>
      </c>
      <c r="L15">
        <f>10</f>
        <v>10</v>
      </c>
      <c r="M15">
        <f t="shared" si="0"/>
        <v>10</v>
      </c>
      <c r="N15">
        <f t="shared" si="1"/>
        <v>8</v>
      </c>
      <c r="O15" s="31" t="s">
        <v>137</v>
      </c>
    </row>
    <row r="16" spans="2:15" x14ac:dyDescent="0.25">
      <c r="B16" s="20" t="s">
        <v>53</v>
      </c>
      <c r="C16" s="20">
        <v>2</v>
      </c>
      <c r="E16" t="s">
        <v>121</v>
      </c>
      <c r="F16" t="s">
        <v>142</v>
      </c>
      <c r="G16">
        <v>4</v>
      </c>
      <c r="M16">
        <f t="shared" si="0"/>
        <v>0</v>
      </c>
      <c r="N16">
        <f t="shared" si="1"/>
        <v>4</v>
      </c>
      <c r="O16" s="32" t="s">
        <v>143</v>
      </c>
    </row>
    <row r="17" spans="2:15" x14ac:dyDescent="0.25">
      <c r="B17" s="22" t="s">
        <v>54</v>
      </c>
      <c r="C17" s="22">
        <v>2</v>
      </c>
      <c r="F17" t="s">
        <v>144</v>
      </c>
      <c r="G17">
        <v>2</v>
      </c>
      <c r="M17">
        <f t="shared" si="0"/>
        <v>0</v>
      </c>
      <c r="N17">
        <f t="shared" si="1"/>
        <v>2</v>
      </c>
      <c r="O17" s="32" t="s">
        <v>143</v>
      </c>
    </row>
    <row r="18" spans="2:15" x14ac:dyDescent="0.25">
      <c r="B18" s="21" t="s">
        <v>55</v>
      </c>
      <c r="C18" s="20"/>
      <c r="F18" t="s">
        <v>145</v>
      </c>
      <c r="G18">
        <v>6</v>
      </c>
      <c r="J18">
        <v>0.5</v>
      </c>
      <c r="K18">
        <f>0.5</f>
        <v>0.5</v>
      </c>
      <c r="M18">
        <f t="shared" si="0"/>
        <v>1</v>
      </c>
      <c r="N18">
        <f t="shared" si="1"/>
        <v>5</v>
      </c>
      <c r="O18" s="15" t="s">
        <v>36</v>
      </c>
    </row>
    <row r="19" spans="2:15" x14ac:dyDescent="0.25">
      <c r="B19" s="20" t="s">
        <v>56</v>
      </c>
      <c r="C19" s="20"/>
      <c r="F19" t="s">
        <v>146</v>
      </c>
      <c r="G19">
        <v>6</v>
      </c>
      <c r="H19">
        <v>0.5</v>
      </c>
      <c r="J19">
        <f>2</f>
        <v>2</v>
      </c>
      <c r="K19">
        <f>1.5</f>
        <v>1.5</v>
      </c>
      <c r="M19">
        <f t="shared" si="0"/>
        <v>4</v>
      </c>
      <c r="N19">
        <f t="shared" si="1"/>
        <v>2</v>
      </c>
      <c r="O19" s="15" t="s">
        <v>39</v>
      </c>
    </row>
    <row r="20" spans="2:15" x14ac:dyDescent="0.25">
      <c r="B20" s="20" t="s">
        <v>57</v>
      </c>
      <c r="C20" s="20">
        <v>2</v>
      </c>
      <c r="F20" t="s">
        <v>147</v>
      </c>
      <c r="G20">
        <v>14</v>
      </c>
      <c r="J20">
        <v>8.4</v>
      </c>
      <c r="K20">
        <f>7.5</f>
        <v>7.5</v>
      </c>
      <c r="L20">
        <f>10.25</f>
        <v>10.25</v>
      </c>
      <c r="M20">
        <f t="shared" si="0"/>
        <v>26.15</v>
      </c>
      <c r="N20">
        <f t="shared" si="1"/>
        <v>-12.149999999999999</v>
      </c>
      <c r="O20" s="16" t="s">
        <v>135</v>
      </c>
    </row>
    <row r="21" spans="2:15" x14ac:dyDescent="0.25">
      <c r="B21" s="20" t="s">
        <v>58</v>
      </c>
      <c r="C21" s="20">
        <v>2</v>
      </c>
      <c r="E21" t="s">
        <v>122</v>
      </c>
      <c r="F21" t="s">
        <v>148</v>
      </c>
      <c r="G21">
        <v>6</v>
      </c>
      <c r="K21">
        <v>2.2999999999999998</v>
      </c>
      <c r="L21">
        <f>0.5</f>
        <v>0.5</v>
      </c>
      <c r="M21">
        <f t="shared" si="0"/>
        <v>2.8</v>
      </c>
      <c r="N21">
        <f t="shared" si="1"/>
        <v>3.2</v>
      </c>
      <c r="O21" s="15" t="s">
        <v>39</v>
      </c>
    </row>
    <row r="22" spans="2:15" x14ac:dyDescent="0.25">
      <c r="B22" s="20" t="s">
        <v>59</v>
      </c>
      <c r="C22" s="20">
        <v>2</v>
      </c>
      <c r="F22" t="s">
        <v>149</v>
      </c>
      <c r="G22">
        <v>6</v>
      </c>
      <c r="L22">
        <f>0.25</f>
        <v>0.25</v>
      </c>
      <c r="M22">
        <f t="shared" si="0"/>
        <v>0.25</v>
      </c>
      <c r="N22">
        <f t="shared" si="1"/>
        <v>5.75</v>
      </c>
      <c r="O22" s="31" t="s">
        <v>150</v>
      </c>
    </row>
    <row r="23" spans="2:15" x14ac:dyDescent="0.25">
      <c r="B23" s="20" t="s">
        <v>60</v>
      </c>
      <c r="C23" s="20">
        <v>2</v>
      </c>
      <c r="F23" t="s">
        <v>151</v>
      </c>
      <c r="G23">
        <v>6</v>
      </c>
      <c r="K23">
        <v>2.5</v>
      </c>
      <c r="L23">
        <v>3.25</v>
      </c>
      <c r="M23">
        <f t="shared" si="0"/>
        <v>5.75</v>
      </c>
      <c r="N23">
        <f t="shared" si="1"/>
        <v>0.25</v>
      </c>
      <c r="O23" s="15" t="s">
        <v>39</v>
      </c>
    </row>
    <row r="24" spans="2:15" x14ac:dyDescent="0.25">
      <c r="B24" s="22" t="s">
        <v>61</v>
      </c>
      <c r="C24" s="22">
        <v>4</v>
      </c>
      <c r="E24" t="s">
        <v>123</v>
      </c>
      <c r="F24" t="s">
        <v>152</v>
      </c>
      <c r="G24">
        <v>4</v>
      </c>
      <c r="I24">
        <v>1</v>
      </c>
      <c r="J24">
        <v>1.5</v>
      </c>
      <c r="M24">
        <f t="shared" si="0"/>
        <v>2.5</v>
      </c>
      <c r="N24">
        <f t="shared" si="1"/>
        <v>1.5</v>
      </c>
      <c r="O24" s="15" t="s">
        <v>39</v>
      </c>
    </row>
    <row r="25" spans="2:15" x14ac:dyDescent="0.25">
      <c r="B25" s="21" t="s">
        <v>62</v>
      </c>
      <c r="C25" s="20"/>
      <c r="F25" t="s">
        <v>153</v>
      </c>
      <c r="G25">
        <v>4</v>
      </c>
      <c r="L25">
        <f>1</f>
        <v>1</v>
      </c>
      <c r="M25">
        <f t="shared" si="0"/>
        <v>1</v>
      </c>
      <c r="N25">
        <f t="shared" si="1"/>
        <v>3</v>
      </c>
      <c r="O25" s="31" t="s">
        <v>150</v>
      </c>
    </row>
    <row r="26" spans="2:15" x14ac:dyDescent="0.25">
      <c r="B26" s="20" t="s">
        <v>63</v>
      </c>
      <c r="C26" s="20"/>
      <c r="E26" t="s">
        <v>154</v>
      </c>
      <c r="H26">
        <v>0.5</v>
      </c>
      <c r="I26">
        <f>2.75+1</f>
        <v>3.75</v>
      </c>
      <c r="J26">
        <f>2.5+3</f>
        <v>5.5</v>
      </c>
      <c r="K26">
        <v>1</v>
      </c>
      <c r="M26">
        <f t="shared" si="0"/>
        <v>10.75</v>
      </c>
      <c r="N26">
        <f>G26-M26</f>
        <v>-10.75</v>
      </c>
      <c r="O26" s="16" t="s">
        <v>155</v>
      </c>
    </row>
    <row r="27" spans="2:15" x14ac:dyDescent="0.25">
      <c r="B27" s="20" t="s">
        <v>64</v>
      </c>
      <c r="C27" s="20">
        <v>6</v>
      </c>
      <c r="E27" t="s">
        <v>124</v>
      </c>
      <c r="F27" t="s">
        <v>156</v>
      </c>
      <c r="H27">
        <f>1.3+0.5+0.5</f>
        <v>2.2999999999999998</v>
      </c>
      <c r="M27">
        <f t="shared" si="0"/>
        <v>2.2999999999999998</v>
      </c>
      <c r="N27">
        <f>G27-M27</f>
        <v>-2.2999999999999998</v>
      </c>
      <c r="O27" s="15" t="s">
        <v>39</v>
      </c>
    </row>
    <row r="28" spans="2:15" x14ac:dyDescent="0.25">
      <c r="B28" s="20" t="s">
        <v>65</v>
      </c>
      <c r="C28" s="20">
        <v>6</v>
      </c>
      <c r="H28" t="s">
        <v>157</v>
      </c>
      <c r="I28" t="s">
        <v>157</v>
      </c>
      <c r="J28" t="s">
        <v>157</v>
      </c>
      <c r="K28" t="s">
        <v>157</v>
      </c>
      <c r="L28" t="s">
        <v>157</v>
      </c>
      <c r="M28" t="s">
        <v>40</v>
      </c>
    </row>
    <row r="29" spans="2:15" x14ac:dyDescent="0.25">
      <c r="B29" s="22" t="s">
        <v>66</v>
      </c>
      <c r="C29" s="22">
        <v>6</v>
      </c>
      <c r="H29">
        <f>SUM(H3:H27)</f>
        <v>27.7</v>
      </c>
      <c r="I29">
        <f>SUM(I3:I26)</f>
        <v>26.8</v>
      </c>
      <c r="J29">
        <f>SUM(J3:J26)</f>
        <v>47.1</v>
      </c>
      <c r="K29">
        <f>SUM(K3:K26)</f>
        <v>44.05</v>
      </c>
      <c r="L29">
        <f>SUM(L3:L26)</f>
        <v>58.9</v>
      </c>
      <c r="M29">
        <f>SUM(M3:M27)</f>
        <v>204.55000000000004</v>
      </c>
    </row>
    <row r="30" spans="2:15" x14ac:dyDescent="0.25">
      <c r="B30" s="21" t="s">
        <v>67</v>
      </c>
      <c r="C30" s="20"/>
    </row>
    <row r="31" spans="2:15" x14ac:dyDescent="0.25">
      <c r="B31" s="20" t="s">
        <v>68</v>
      </c>
      <c r="C31" s="20"/>
    </row>
    <row r="32" spans="2:15" x14ac:dyDescent="0.25">
      <c r="B32" s="20" t="s">
        <v>69</v>
      </c>
      <c r="C32" s="20">
        <v>10</v>
      </c>
    </row>
    <row r="33" spans="2:3" x14ac:dyDescent="0.25">
      <c r="B33" s="20" t="s">
        <v>70</v>
      </c>
      <c r="C33" s="20">
        <v>8</v>
      </c>
    </row>
    <row r="34" spans="2:3" x14ac:dyDescent="0.25">
      <c r="B34" s="20" t="s">
        <v>71</v>
      </c>
      <c r="C34" s="20"/>
    </row>
    <row r="35" spans="2:3" x14ac:dyDescent="0.25">
      <c r="B35" s="20" t="s">
        <v>72</v>
      </c>
      <c r="C35" s="20">
        <v>10</v>
      </c>
    </row>
    <row r="36" spans="2:3" x14ac:dyDescent="0.25">
      <c r="B36" s="20" t="s">
        <v>73</v>
      </c>
      <c r="C36" s="20">
        <v>4</v>
      </c>
    </row>
    <row r="37" spans="2:3" x14ac:dyDescent="0.25">
      <c r="B37" s="20" t="s">
        <v>74</v>
      </c>
      <c r="C37" s="20"/>
    </row>
    <row r="38" spans="2:3" x14ac:dyDescent="0.25">
      <c r="B38" s="20" t="s">
        <v>75</v>
      </c>
      <c r="C38" s="20">
        <v>8</v>
      </c>
    </row>
    <row r="39" spans="2:3" x14ac:dyDescent="0.25">
      <c r="B39" s="20" t="s">
        <v>76</v>
      </c>
      <c r="C39" s="20">
        <v>4</v>
      </c>
    </row>
    <row r="40" spans="2:3" x14ac:dyDescent="0.25">
      <c r="B40" s="20" t="s">
        <v>77</v>
      </c>
      <c r="C40" s="20"/>
    </row>
    <row r="41" spans="2:3" x14ac:dyDescent="0.25">
      <c r="B41" s="20" t="s">
        <v>78</v>
      </c>
      <c r="C41" s="20">
        <v>8</v>
      </c>
    </row>
    <row r="42" spans="2:3" x14ac:dyDescent="0.25">
      <c r="B42" s="20" t="s">
        <v>79</v>
      </c>
      <c r="C42" s="20">
        <v>4</v>
      </c>
    </row>
    <row r="43" spans="2:3" x14ac:dyDescent="0.25">
      <c r="B43" s="20" t="s">
        <v>80</v>
      </c>
      <c r="C43" s="20">
        <v>2</v>
      </c>
    </row>
    <row r="44" spans="2:3" x14ac:dyDescent="0.25">
      <c r="B44" s="20" t="s">
        <v>81</v>
      </c>
      <c r="C44" s="20"/>
    </row>
    <row r="45" spans="2:3" x14ac:dyDescent="0.25">
      <c r="B45" s="20" t="s">
        <v>82</v>
      </c>
      <c r="C45" s="20">
        <v>8</v>
      </c>
    </row>
    <row r="46" spans="2:3" x14ac:dyDescent="0.25">
      <c r="B46" s="22" t="s">
        <v>83</v>
      </c>
      <c r="C46" s="22">
        <v>10</v>
      </c>
    </row>
    <row r="47" spans="2:3" x14ac:dyDescent="0.25">
      <c r="B47" s="21" t="s">
        <v>84</v>
      </c>
      <c r="C47" s="20"/>
    </row>
    <row r="48" spans="2:3" x14ac:dyDescent="0.25">
      <c r="B48" s="20" t="s">
        <v>85</v>
      </c>
      <c r="C48" s="20">
        <v>4</v>
      </c>
    </row>
    <row r="49" spans="2:3" x14ac:dyDescent="0.25">
      <c r="B49" s="20" t="s">
        <v>86</v>
      </c>
      <c r="C49" s="20">
        <v>2</v>
      </c>
    </row>
    <row r="50" spans="2:3" x14ac:dyDescent="0.25">
      <c r="B50" s="20" t="s">
        <v>87</v>
      </c>
      <c r="C50" s="20"/>
    </row>
    <row r="51" spans="2:3" x14ac:dyDescent="0.25">
      <c r="B51" s="20" t="s">
        <v>88</v>
      </c>
      <c r="C51" s="20">
        <v>4</v>
      </c>
    </row>
    <row r="52" spans="2:3" x14ac:dyDescent="0.25">
      <c r="B52" s="20" t="s">
        <v>89</v>
      </c>
      <c r="C52" s="20">
        <v>2</v>
      </c>
    </row>
    <row r="53" spans="2:3" x14ac:dyDescent="0.25">
      <c r="B53" s="20" t="s">
        <v>90</v>
      </c>
      <c r="C53" s="20">
        <v>6</v>
      </c>
    </row>
    <row r="54" spans="2:3" x14ac:dyDescent="0.25">
      <c r="B54" s="20" t="s">
        <v>91</v>
      </c>
      <c r="C54" s="20"/>
    </row>
    <row r="55" spans="2:3" x14ac:dyDescent="0.25">
      <c r="B55" s="20" t="s">
        <v>92</v>
      </c>
      <c r="C55" s="20">
        <v>4</v>
      </c>
    </row>
    <row r="56" spans="2:3" x14ac:dyDescent="0.25">
      <c r="B56" s="22" t="s">
        <v>93</v>
      </c>
      <c r="C56" s="22">
        <v>10</v>
      </c>
    </row>
    <row r="57" spans="2:3" x14ac:dyDescent="0.25">
      <c r="B57" s="21" t="s">
        <v>94</v>
      </c>
      <c r="C57" s="20"/>
    </row>
    <row r="58" spans="2:3" x14ac:dyDescent="0.25">
      <c r="B58" s="20" t="s">
        <v>95</v>
      </c>
      <c r="C58" s="20">
        <v>6</v>
      </c>
    </row>
    <row r="59" spans="2:3" x14ac:dyDescent="0.25">
      <c r="B59" s="20" t="s">
        <v>96</v>
      </c>
      <c r="C59" s="20">
        <v>6</v>
      </c>
    </row>
    <row r="60" spans="2:3" x14ac:dyDescent="0.25">
      <c r="B60" s="22" t="s">
        <v>97</v>
      </c>
      <c r="C60" s="22">
        <v>6</v>
      </c>
    </row>
    <row r="61" spans="2:3" x14ac:dyDescent="0.25">
      <c r="B61" s="21" t="s">
        <v>98</v>
      </c>
      <c r="C61" s="20"/>
    </row>
    <row r="62" spans="2:3" x14ac:dyDescent="0.25">
      <c r="B62" s="20" t="s">
        <v>99</v>
      </c>
      <c r="C62" s="20">
        <v>4</v>
      </c>
    </row>
    <row r="63" spans="2:3" x14ac:dyDescent="0.25">
      <c r="B63" s="22" t="s">
        <v>100</v>
      </c>
      <c r="C63" s="22">
        <v>4</v>
      </c>
    </row>
    <row r="64" spans="2:3" x14ac:dyDescent="0.25">
      <c r="B64" s="24" t="s">
        <v>101</v>
      </c>
      <c r="C64" s="18">
        <v>215</v>
      </c>
    </row>
  </sheetData>
  <phoneticPr fontId="6" type="noConversion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67E4-6B11-483A-BA96-CC6EB6979720}">
  <dimension ref="B1:N69"/>
  <sheetViews>
    <sheetView workbookViewId="0">
      <selection activeCell="O23" sqref="O23"/>
    </sheetView>
  </sheetViews>
  <sheetFormatPr baseColWidth="10" defaultRowHeight="15" x14ac:dyDescent="0.25"/>
  <cols>
    <col min="2" max="2" width="56.28515625" bestFit="1" customWidth="1"/>
    <col min="3" max="3" width="10.5703125" bestFit="1" customWidth="1"/>
    <col min="6" max="6" width="18.85546875" customWidth="1"/>
    <col min="8" max="8" width="12.85546875" customWidth="1"/>
    <col min="9" max="9" width="14" customWidth="1"/>
    <col min="11" max="11" width="13.28515625" customWidth="1"/>
  </cols>
  <sheetData>
    <row r="1" spans="2:14" ht="15.75" thickBot="1" x14ac:dyDescent="0.3"/>
    <row r="2" spans="2:14" ht="45.75" thickBot="1" x14ac:dyDescent="0.3">
      <c r="B2" s="1" t="s">
        <v>0</v>
      </c>
      <c r="C2" s="2" t="s">
        <v>109</v>
      </c>
      <c r="F2" s="25" t="s">
        <v>0</v>
      </c>
      <c r="G2" s="25" t="s">
        <v>117</v>
      </c>
      <c r="H2" s="14" t="s">
        <v>158</v>
      </c>
      <c r="I2" s="14" t="s">
        <v>159</v>
      </c>
      <c r="J2" s="14" t="s">
        <v>160</v>
      </c>
      <c r="K2" s="14" t="s">
        <v>161</v>
      </c>
      <c r="L2" s="14" t="s">
        <v>162</v>
      </c>
      <c r="M2" s="14" t="s">
        <v>104</v>
      </c>
      <c r="N2" s="14" t="s">
        <v>125</v>
      </c>
    </row>
    <row r="3" spans="2:14" ht="15.75" thickTop="1" x14ac:dyDescent="0.25">
      <c r="B3" s="19" t="s">
        <v>102</v>
      </c>
      <c r="C3" s="23">
        <v>15</v>
      </c>
      <c r="F3" t="s">
        <v>5</v>
      </c>
      <c r="G3">
        <v>15</v>
      </c>
      <c r="H3">
        <v>2.25</v>
      </c>
      <c r="I3">
        <v>3</v>
      </c>
      <c r="J3">
        <v>3</v>
      </c>
      <c r="K3">
        <v>1.5</v>
      </c>
      <c r="M3">
        <f>SUM(H3:L3)</f>
        <v>9.75</v>
      </c>
      <c r="N3">
        <f>G3-M3</f>
        <v>5.25</v>
      </c>
    </row>
    <row r="4" spans="2:14" x14ac:dyDescent="0.25">
      <c r="B4" s="19" t="s">
        <v>41</v>
      </c>
      <c r="C4" s="23"/>
      <c r="E4" t="s">
        <v>126</v>
      </c>
      <c r="F4" t="s">
        <v>127</v>
      </c>
      <c r="G4">
        <v>6</v>
      </c>
      <c r="M4">
        <f t="shared" ref="M4:M33" si="0">SUM(H4:L4)</f>
        <v>0</v>
      </c>
      <c r="N4">
        <f t="shared" ref="N4:N29" si="1">G4-M4</f>
        <v>6</v>
      </c>
    </row>
    <row r="5" spans="2:14" x14ac:dyDescent="0.25">
      <c r="B5" s="20" t="s">
        <v>42</v>
      </c>
      <c r="C5" s="20">
        <v>6</v>
      </c>
      <c r="F5" t="s">
        <v>129</v>
      </c>
      <c r="G5">
        <v>4</v>
      </c>
      <c r="M5">
        <f t="shared" si="0"/>
        <v>0</v>
      </c>
      <c r="N5">
        <f t="shared" si="1"/>
        <v>4</v>
      </c>
    </row>
    <row r="6" spans="2:14" x14ac:dyDescent="0.25">
      <c r="B6" s="20" t="s">
        <v>43</v>
      </c>
      <c r="C6" s="20">
        <v>4</v>
      </c>
      <c r="F6" t="s">
        <v>130</v>
      </c>
      <c r="G6">
        <v>18</v>
      </c>
      <c r="J6">
        <v>0.5</v>
      </c>
      <c r="K6">
        <v>0.5</v>
      </c>
      <c r="M6">
        <f t="shared" si="0"/>
        <v>1</v>
      </c>
      <c r="N6">
        <f t="shared" si="1"/>
        <v>17</v>
      </c>
    </row>
    <row r="7" spans="2:14" x14ac:dyDescent="0.25">
      <c r="B7" s="20" t="s">
        <v>44</v>
      </c>
      <c r="C7" s="20"/>
      <c r="F7" t="s">
        <v>131</v>
      </c>
      <c r="G7">
        <v>8</v>
      </c>
      <c r="K7">
        <v>4.5</v>
      </c>
      <c r="M7">
        <f t="shared" si="0"/>
        <v>4.5</v>
      </c>
      <c r="N7">
        <f t="shared" si="1"/>
        <v>3.5</v>
      </c>
    </row>
    <row r="8" spans="2:14" x14ac:dyDescent="0.25">
      <c r="B8" s="20" t="s">
        <v>45</v>
      </c>
      <c r="C8" s="20"/>
      <c r="E8" t="s">
        <v>118</v>
      </c>
      <c r="F8" t="s">
        <v>132</v>
      </c>
      <c r="G8">
        <v>8</v>
      </c>
      <c r="M8">
        <f t="shared" si="0"/>
        <v>0</v>
      </c>
      <c r="N8">
        <f t="shared" si="1"/>
        <v>8</v>
      </c>
    </row>
    <row r="9" spans="2:14" x14ac:dyDescent="0.25">
      <c r="B9" s="20" t="s">
        <v>46</v>
      </c>
      <c r="C9" s="20">
        <v>6</v>
      </c>
      <c r="F9" t="s">
        <v>133</v>
      </c>
      <c r="G9">
        <v>4</v>
      </c>
      <c r="M9">
        <f t="shared" si="0"/>
        <v>0</v>
      </c>
      <c r="N9">
        <f t="shared" si="1"/>
        <v>4</v>
      </c>
    </row>
    <row r="10" spans="2:14" x14ac:dyDescent="0.25">
      <c r="B10" s="20" t="s">
        <v>47</v>
      </c>
      <c r="C10" s="20">
        <v>6</v>
      </c>
      <c r="E10" t="s">
        <v>119</v>
      </c>
      <c r="F10" t="s">
        <v>134</v>
      </c>
      <c r="G10">
        <v>18</v>
      </c>
      <c r="M10">
        <f t="shared" si="0"/>
        <v>0</v>
      </c>
      <c r="N10" s="16">
        <f t="shared" si="1"/>
        <v>18</v>
      </c>
    </row>
    <row r="11" spans="2:14" x14ac:dyDescent="0.25">
      <c r="B11" s="20" t="s">
        <v>48</v>
      </c>
      <c r="C11" s="20">
        <v>6</v>
      </c>
      <c r="E11" t="s">
        <v>120</v>
      </c>
      <c r="F11" t="s">
        <v>170</v>
      </c>
      <c r="K11">
        <v>7.5</v>
      </c>
      <c r="M11">
        <f t="shared" si="0"/>
        <v>7.5</v>
      </c>
      <c r="N11" s="16"/>
    </row>
    <row r="12" spans="2:14" x14ac:dyDescent="0.25">
      <c r="B12" s="20" t="s">
        <v>49</v>
      </c>
      <c r="C12" s="20"/>
      <c r="F12" t="s">
        <v>136</v>
      </c>
      <c r="G12">
        <v>18</v>
      </c>
      <c r="H12">
        <v>6.15</v>
      </c>
      <c r="M12">
        <f t="shared" si="0"/>
        <v>6.15</v>
      </c>
      <c r="N12">
        <f t="shared" si="1"/>
        <v>11.85</v>
      </c>
    </row>
    <row r="13" spans="2:14" x14ac:dyDescent="0.25">
      <c r="B13" s="20" t="s">
        <v>50</v>
      </c>
      <c r="C13" s="20"/>
      <c r="F13" t="s">
        <v>138</v>
      </c>
      <c r="G13">
        <v>14</v>
      </c>
      <c r="H13">
        <v>4.75</v>
      </c>
      <c r="I13">
        <v>0.5</v>
      </c>
      <c r="J13">
        <v>2.5</v>
      </c>
      <c r="M13">
        <f t="shared" si="0"/>
        <v>7.75</v>
      </c>
      <c r="N13">
        <f t="shared" si="1"/>
        <v>6.25</v>
      </c>
    </row>
    <row r="14" spans="2:14" x14ac:dyDescent="0.25">
      <c r="B14" s="20" t="s">
        <v>51</v>
      </c>
      <c r="C14" s="20">
        <v>2</v>
      </c>
      <c r="F14" t="s">
        <v>139</v>
      </c>
      <c r="G14">
        <v>12</v>
      </c>
      <c r="H14">
        <v>1.5</v>
      </c>
      <c r="J14">
        <v>1</v>
      </c>
      <c r="M14">
        <f t="shared" si="0"/>
        <v>2.5</v>
      </c>
      <c r="N14">
        <f t="shared" si="1"/>
        <v>9.5</v>
      </c>
    </row>
    <row r="15" spans="2:14" x14ac:dyDescent="0.25">
      <c r="B15" s="20" t="s">
        <v>52</v>
      </c>
      <c r="C15" s="20">
        <v>2</v>
      </c>
      <c r="F15" t="s">
        <v>140</v>
      </c>
      <c r="G15">
        <v>14</v>
      </c>
      <c r="H15">
        <v>3</v>
      </c>
      <c r="I15">
        <v>1.5</v>
      </c>
      <c r="J15">
        <v>1</v>
      </c>
      <c r="M15">
        <f t="shared" si="0"/>
        <v>5.5</v>
      </c>
      <c r="N15">
        <f t="shared" si="1"/>
        <v>8.5</v>
      </c>
    </row>
    <row r="16" spans="2:14" x14ac:dyDescent="0.25">
      <c r="B16" s="20" t="s">
        <v>53</v>
      </c>
      <c r="C16" s="20">
        <v>2</v>
      </c>
      <c r="F16" t="s">
        <v>141</v>
      </c>
      <c r="G16">
        <v>18</v>
      </c>
      <c r="H16">
        <v>4</v>
      </c>
      <c r="I16">
        <v>7</v>
      </c>
      <c r="J16">
        <f>2+1</f>
        <v>3</v>
      </c>
      <c r="K16">
        <v>8</v>
      </c>
      <c r="M16">
        <f t="shared" si="0"/>
        <v>22</v>
      </c>
      <c r="N16">
        <f t="shared" si="1"/>
        <v>-4</v>
      </c>
    </row>
    <row r="17" spans="2:14" x14ac:dyDescent="0.25">
      <c r="B17" s="22" t="s">
        <v>54</v>
      </c>
      <c r="C17" s="22">
        <v>2</v>
      </c>
      <c r="F17" t="s">
        <v>165</v>
      </c>
      <c r="H17">
        <v>1</v>
      </c>
      <c r="I17">
        <v>2</v>
      </c>
      <c r="M17">
        <f t="shared" si="0"/>
        <v>3</v>
      </c>
    </row>
    <row r="18" spans="2:14" x14ac:dyDescent="0.25">
      <c r="B18" s="21" t="s">
        <v>55</v>
      </c>
      <c r="C18" s="20"/>
      <c r="E18" t="s">
        <v>121</v>
      </c>
      <c r="F18" t="s">
        <v>142</v>
      </c>
      <c r="G18">
        <v>4</v>
      </c>
      <c r="H18">
        <v>0.5</v>
      </c>
      <c r="M18">
        <f t="shared" si="0"/>
        <v>0.5</v>
      </c>
      <c r="N18">
        <f t="shared" si="1"/>
        <v>3.5</v>
      </c>
    </row>
    <row r="19" spans="2:14" x14ac:dyDescent="0.25">
      <c r="B19" s="20" t="s">
        <v>56</v>
      </c>
      <c r="C19" s="20"/>
      <c r="F19" t="s">
        <v>144</v>
      </c>
      <c r="G19">
        <v>2</v>
      </c>
      <c r="M19">
        <f t="shared" si="0"/>
        <v>0</v>
      </c>
      <c r="N19">
        <f t="shared" si="1"/>
        <v>2</v>
      </c>
    </row>
    <row r="20" spans="2:14" x14ac:dyDescent="0.25">
      <c r="B20" s="20" t="s">
        <v>57</v>
      </c>
      <c r="C20" s="20">
        <v>2</v>
      </c>
      <c r="F20" t="s">
        <v>145</v>
      </c>
      <c r="G20">
        <v>6</v>
      </c>
      <c r="M20">
        <f t="shared" si="0"/>
        <v>0</v>
      </c>
      <c r="N20">
        <f t="shared" si="1"/>
        <v>6</v>
      </c>
    </row>
    <row r="21" spans="2:14" x14ac:dyDescent="0.25">
      <c r="B21" s="20" t="s">
        <v>58</v>
      </c>
      <c r="C21" s="20">
        <v>2</v>
      </c>
      <c r="F21" t="s">
        <v>146</v>
      </c>
      <c r="G21">
        <v>6</v>
      </c>
      <c r="M21">
        <f t="shared" si="0"/>
        <v>0</v>
      </c>
      <c r="N21">
        <f t="shared" si="1"/>
        <v>6</v>
      </c>
    </row>
    <row r="22" spans="2:14" x14ac:dyDescent="0.25">
      <c r="B22" s="20" t="s">
        <v>59</v>
      </c>
      <c r="C22" s="20">
        <v>2</v>
      </c>
      <c r="F22" t="s">
        <v>147</v>
      </c>
      <c r="G22">
        <v>14</v>
      </c>
      <c r="H22">
        <v>2</v>
      </c>
      <c r="I22">
        <v>0.25</v>
      </c>
      <c r="M22">
        <f t="shared" si="0"/>
        <v>2.25</v>
      </c>
      <c r="N22">
        <f t="shared" si="1"/>
        <v>11.75</v>
      </c>
    </row>
    <row r="23" spans="2:14" x14ac:dyDescent="0.25">
      <c r="B23" s="20" t="s">
        <v>60</v>
      </c>
      <c r="C23" s="20">
        <v>2</v>
      </c>
      <c r="E23" t="s">
        <v>122</v>
      </c>
      <c r="F23" t="s">
        <v>148</v>
      </c>
      <c r="G23">
        <v>6</v>
      </c>
      <c r="H23">
        <v>3.5</v>
      </c>
      <c r="I23">
        <v>0.5</v>
      </c>
      <c r="K23">
        <v>1.5</v>
      </c>
      <c r="M23">
        <f t="shared" si="0"/>
        <v>5.5</v>
      </c>
      <c r="N23">
        <f t="shared" si="1"/>
        <v>0.5</v>
      </c>
    </row>
    <row r="24" spans="2:14" x14ac:dyDescent="0.25">
      <c r="B24" s="22" t="s">
        <v>61</v>
      </c>
      <c r="C24" s="22">
        <v>4</v>
      </c>
      <c r="F24" t="s">
        <v>149</v>
      </c>
      <c r="G24">
        <v>6</v>
      </c>
      <c r="I24">
        <v>0.25</v>
      </c>
      <c r="K24">
        <v>0.3</v>
      </c>
      <c r="M24">
        <f t="shared" si="0"/>
        <v>0.55000000000000004</v>
      </c>
      <c r="N24">
        <f t="shared" si="1"/>
        <v>5.45</v>
      </c>
    </row>
    <row r="25" spans="2:14" x14ac:dyDescent="0.25">
      <c r="B25" s="21" t="s">
        <v>62</v>
      </c>
      <c r="C25" s="20"/>
      <c r="F25" t="s">
        <v>151</v>
      </c>
      <c r="G25">
        <v>6</v>
      </c>
      <c r="K25">
        <v>0.5</v>
      </c>
      <c r="M25">
        <f t="shared" si="0"/>
        <v>0.5</v>
      </c>
      <c r="N25">
        <f t="shared" si="1"/>
        <v>5.5</v>
      </c>
    </row>
    <row r="26" spans="2:14" x14ac:dyDescent="0.25">
      <c r="B26" s="20" t="s">
        <v>63</v>
      </c>
      <c r="C26" s="20"/>
      <c r="F26" t="s">
        <v>167</v>
      </c>
      <c r="I26">
        <f>1.5+3.25</f>
        <v>4.75</v>
      </c>
      <c r="J26">
        <f>1.5+12.5</f>
        <v>14</v>
      </c>
      <c r="K26">
        <v>14.45</v>
      </c>
      <c r="M26">
        <f t="shared" si="0"/>
        <v>33.200000000000003</v>
      </c>
    </row>
    <row r="27" spans="2:14" x14ac:dyDescent="0.25">
      <c r="B27" s="20" t="s">
        <v>64</v>
      </c>
      <c r="C27" s="20">
        <v>6</v>
      </c>
      <c r="F27" t="s">
        <v>169</v>
      </c>
      <c r="I27">
        <v>5</v>
      </c>
      <c r="J27">
        <v>4</v>
      </c>
      <c r="M27">
        <f t="shared" si="0"/>
        <v>9</v>
      </c>
    </row>
    <row r="28" spans="2:14" x14ac:dyDescent="0.25">
      <c r="B28" s="20" t="s">
        <v>65</v>
      </c>
      <c r="C28" s="20">
        <v>6</v>
      </c>
      <c r="E28" t="s">
        <v>123</v>
      </c>
      <c r="F28" t="s">
        <v>152</v>
      </c>
      <c r="G28">
        <v>4</v>
      </c>
      <c r="M28">
        <f t="shared" si="0"/>
        <v>0</v>
      </c>
      <c r="N28">
        <f t="shared" si="1"/>
        <v>4</v>
      </c>
    </row>
    <row r="29" spans="2:14" x14ac:dyDescent="0.25">
      <c r="B29" s="22" t="s">
        <v>66</v>
      </c>
      <c r="C29" s="22">
        <v>6</v>
      </c>
      <c r="F29" t="s">
        <v>153</v>
      </c>
      <c r="G29">
        <v>4</v>
      </c>
      <c r="H29">
        <v>0.5</v>
      </c>
      <c r="M29">
        <f t="shared" si="0"/>
        <v>0.5</v>
      </c>
      <c r="N29">
        <f t="shared" si="1"/>
        <v>3.5</v>
      </c>
    </row>
    <row r="30" spans="2:14" x14ac:dyDescent="0.25">
      <c r="B30" s="21" t="s">
        <v>67</v>
      </c>
      <c r="C30" s="20"/>
      <c r="F30" t="s">
        <v>163</v>
      </c>
      <c r="H30">
        <v>3</v>
      </c>
      <c r="M30">
        <f t="shared" si="0"/>
        <v>3</v>
      </c>
      <c r="N30">
        <f>H30-M30</f>
        <v>0</v>
      </c>
    </row>
    <row r="31" spans="2:14" x14ac:dyDescent="0.25">
      <c r="B31" s="20" t="s">
        <v>68</v>
      </c>
      <c r="C31" s="20"/>
      <c r="M31">
        <f t="shared" si="0"/>
        <v>0</v>
      </c>
    </row>
    <row r="32" spans="2:14" x14ac:dyDescent="0.25">
      <c r="B32" s="20" t="s">
        <v>69</v>
      </c>
      <c r="C32" s="20">
        <v>10</v>
      </c>
      <c r="F32" t="s">
        <v>26</v>
      </c>
      <c r="H32">
        <v>1.5</v>
      </c>
      <c r="M32">
        <f t="shared" si="0"/>
        <v>1.5</v>
      </c>
    </row>
    <row r="33" spans="2:14" x14ac:dyDescent="0.25">
      <c r="B33" s="20" t="s">
        <v>70</v>
      </c>
      <c r="C33" s="20">
        <v>8</v>
      </c>
      <c r="E33" t="s">
        <v>154</v>
      </c>
      <c r="H33">
        <v>2</v>
      </c>
      <c r="I33">
        <f>4+9</f>
        <v>13</v>
      </c>
      <c r="J33">
        <v>9</v>
      </c>
      <c r="K33">
        <v>9.5</v>
      </c>
      <c r="M33">
        <f t="shared" si="0"/>
        <v>33.5</v>
      </c>
      <c r="N33">
        <f>H33-M33</f>
        <v>-31.5</v>
      </c>
    </row>
    <row r="34" spans="2:14" x14ac:dyDescent="0.25">
      <c r="B34" s="20" t="s">
        <v>71</v>
      </c>
      <c r="C34" s="20"/>
      <c r="E34" t="s">
        <v>124</v>
      </c>
      <c r="F34" t="s">
        <v>156</v>
      </c>
      <c r="N34">
        <f>G34-M34</f>
        <v>0</v>
      </c>
    </row>
    <row r="35" spans="2:14" x14ac:dyDescent="0.25">
      <c r="B35" s="20" t="s">
        <v>72</v>
      </c>
      <c r="C35" s="20">
        <v>10</v>
      </c>
      <c r="H35" t="s">
        <v>157</v>
      </c>
      <c r="I35" t="s">
        <v>157</v>
      </c>
      <c r="J35" t="s">
        <v>157</v>
      </c>
      <c r="K35" t="s">
        <v>157</v>
      </c>
      <c r="L35" t="s">
        <v>157</v>
      </c>
      <c r="M35" t="s">
        <v>40</v>
      </c>
    </row>
    <row r="36" spans="2:14" x14ac:dyDescent="0.25">
      <c r="B36" s="20" t="s">
        <v>73</v>
      </c>
      <c r="C36" s="20">
        <v>4</v>
      </c>
      <c r="H36">
        <f>SUM(H3:H34)</f>
        <v>35.65</v>
      </c>
      <c r="I36">
        <f>SUM(I3:I33)</f>
        <v>37.75</v>
      </c>
      <c r="J36">
        <f>SUM(J3:J33)</f>
        <v>38</v>
      </c>
      <c r="K36">
        <f>SUM(K3:K33)</f>
        <v>48.25</v>
      </c>
      <c r="L36">
        <f>SUM(L3:L33)</f>
        <v>0</v>
      </c>
      <c r="M36">
        <f>SUM(M3:M34)</f>
        <v>159.65</v>
      </c>
    </row>
    <row r="37" spans="2:14" x14ac:dyDescent="0.25">
      <c r="B37" s="20" t="s">
        <v>74</v>
      </c>
      <c r="C37" s="20"/>
    </row>
    <row r="38" spans="2:14" x14ac:dyDescent="0.25">
      <c r="B38" s="20" t="s">
        <v>75</v>
      </c>
      <c r="C38" s="20">
        <v>8</v>
      </c>
    </row>
    <row r="39" spans="2:14" x14ac:dyDescent="0.25">
      <c r="B39" s="20" t="s">
        <v>76</v>
      </c>
      <c r="C39" s="20">
        <v>4</v>
      </c>
    </row>
    <row r="40" spans="2:14" x14ac:dyDescent="0.25">
      <c r="B40" s="20" t="s">
        <v>77</v>
      </c>
      <c r="C40" s="20"/>
    </row>
    <row r="41" spans="2:14" x14ac:dyDescent="0.25">
      <c r="B41" s="20" t="s">
        <v>78</v>
      </c>
      <c r="C41" s="20">
        <v>8</v>
      </c>
    </row>
    <row r="42" spans="2:14" x14ac:dyDescent="0.25">
      <c r="B42" s="20" t="s">
        <v>79</v>
      </c>
      <c r="C42" s="20">
        <v>4</v>
      </c>
    </row>
    <row r="43" spans="2:14" x14ac:dyDescent="0.25">
      <c r="B43" s="20" t="s">
        <v>80</v>
      </c>
      <c r="C43" s="20">
        <v>2</v>
      </c>
    </row>
    <row r="44" spans="2:14" x14ac:dyDescent="0.25">
      <c r="B44" s="20" t="s">
        <v>81</v>
      </c>
      <c r="C44" s="20"/>
    </row>
    <row r="45" spans="2:14" x14ac:dyDescent="0.25">
      <c r="B45" s="20" t="s">
        <v>82</v>
      </c>
      <c r="C45" s="20">
        <v>8</v>
      </c>
    </row>
    <row r="46" spans="2:14" x14ac:dyDescent="0.25">
      <c r="B46" s="22" t="s">
        <v>83</v>
      </c>
      <c r="C46" s="22">
        <v>10</v>
      </c>
    </row>
    <row r="47" spans="2:14" x14ac:dyDescent="0.25">
      <c r="B47" s="21" t="s">
        <v>84</v>
      </c>
      <c r="C47" s="20"/>
    </row>
    <row r="48" spans="2:14" x14ac:dyDescent="0.25">
      <c r="B48" s="20" t="s">
        <v>85</v>
      </c>
      <c r="C48" s="20">
        <v>4</v>
      </c>
    </row>
    <row r="49" spans="2:3" x14ac:dyDescent="0.25">
      <c r="B49" s="20" t="s">
        <v>86</v>
      </c>
      <c r="C49" s="20">
        <v>2</v>
      </c>
    </row>
    <row r="50" spans="2:3" x14ac:dyDescent="0.25">
      <c r="B50" s="20" t="s">
        <v>87</v>
      </c>
      <c r="C50" s="20"/>
    </row>
    <row r="51" spans="2:3" x14ac:dyDescent="0.25">
      <c r="B51" s="20" t="s">
        <v>88</v>
      </c>
      <c r="C51" s="20">
        <v>4</v>
      </c>
    </row>
    <row r="52" spans="2:3" x14ac:dyDescent="0.25">
      <c r="B52" s="20" t="s">
        <v>89</v>
      </c>
      <c r="C52" s="20">
        <v>2</v>
      </c>
    </row>
    <row r="53" spans="2:3" x14ac:dyDescent="0.25">
      <c r="B53" s="20" t="s">
        <v>90</v>
      </c>
      <c r="C53" s="20">
        <v>6</v>
      </c>
    </row>
    <row r="54" spans="2:3" x14ac:dyDescent="0.25">
      <c r="B54" s="20" t="s">
        <v>91</v>
      </c>
      <c r="C54" s="20"/>
    </row>
    <row r="55" spans="2:3" x14ac:dyDescent="0.25">
      <c r="B55" s="20" t="s">
        <v>92</v>
      </c>
      <c r="C55" s="20">
        <v>4</v>
      </c>
    </row>
    <row r="56" spans="2:3" x14ac:dyDescent="0.25">
      <c r="B56" s="22" t="s">
        <v>93</v>
      </c>
      <c r="C56" s="22">
        <v>10</v>
      </c>
    </row>
    <row r="57" spans="2:3" x14ac:dyDescent="0.25">
      <c r="B57" s="21" t="s">
        <v>94</v>
      </c>
      <c r="C57" s="20"/>
    </row>
    <row r="58" spans="2:3" x14ac:dyDescent="0.25">
      <c r="B58" s="20" t="s">
        <v>95</v>
      </c>
      <c r="C58" s="20">
        <v>6</v>
      </c>
    </row>
    <row r="59" spans="2:3" x14ac:dyDescent="0.25">
      <c r="B59" s="20" t="s">
        <v>96</v>
      </c>
      <c r="C59" s="20">
        <v>6</v>
      </c>
    </row>
    <row r="60" spans="2:3" x14ac:dyDescent="0.25">
      <c r="B60" s="33" t="s">
        <v>97</v>
      </c>
      <c r="C60" s="20">
        <v>6</v>
      </c>
    </row>
    <row r="61" spans="2:3" x14ac:dyDescent="0.25">
      <c r="B61" s="20" t="s">
        <v>166</v>
      </c>
      <c r="C61" s="20"/>
    </row>
    <row r="62" spans="2:3" x14ac:dyDescent="0.25">
      <c r="B62" s="20" t="s">
        <v>168</v>
      </c>
      <c r="C62" s="20"/>
    </row>
    <row r="63" spans="2:3" x14ac:dyDescent="0.25">
      <c r="B63" s="22"/>
      <c r="C63" s="22"/>
    </row>
    <row r="64" spans="2:3" x14ac:dyDescent="0.25">
      <c r="B64" s="21" t="s">
        <v>98</v>
      </c>
      <c r="C64" s="20"/>
    </row>
    <row r="65" spans="2:3" x14ac:dyDescent="0.25">
      <c r="B65" s="20" t="s">
        <v>99</v>
      </c>
      <c r="C65" s="20">
        <v>4</v>
      </c>
    </row>
    <row r="66" spans="2:3" x14ac:dyDescent="0.25">
      <c r="B66" s="22" t="s">
        <v>100</v>
      </c>
      <c r="C66" s="22">
        <v>4</v>
      </c>
    </row>
    <row r="67" spans="2:3" x14ac:dyDescent="0.25">
      <c r="B67" s="20" t="s">
        <v>163</v>
      </c>
      <c r="C67" s="23"/>
    </row>
    <row r="68" spans="2:3" x14ac:dyDescent="0.25">
      <c r="B68" s="22" t="s">
        <v>164</v>
      </c>
      <c r="C68" s="22"/>
    </row>
    <row r="69" spans="2:3" x14ac:dyDescent="0.25">
      <c r="B69" s="24" t="s">
        <v>101</v>
      </c>
      <c r="C69" s="18">
        <v>215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Änderungsgeschichte</vt:lpstr>
      <vt:lpstr>MS1</vt:lpstr>
      <vt:lpstr>MS2</vt:lpstr>
      <vt:lpstr>MS3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Corinna Kronberg</cp:lastModifiedBy>
  <dcterms:created xsi:type="dcterms:W3CDTF">2023-04-21T13:14:00Z</dcterms:created>
  <dcterms:modified xsi:type="dcterms:W3CDTF">2023-06-19T18:18:05Z</dcterms:modified>
</cp:coreProperties>
</file>